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slicers/slicer2.xml" ContentType="application/vnd.ms-excel.slicer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Robson.drun\Documents\soja 23.34\"/>
    </mc:Choice>
  </mc:AlternateContent>
  <xr:revisionPtr revIDLastSave="0" documentId="13_ncr:1_{7D49258F-333D-423C-B053-C779AB38FB96}" xr6:coauthVersionLast="47" xr6:coauthVersionMax="47" xr10:uidLastSave="{00000000-0000-0000-0000-000000000000}"/>
  <bookViews>
    <workbookView xWindow="-108" yWindow="-108" windowWidth="23256" windowHeight="12456" tabRatio="897" firstSheet="7" activeTab="7" xr2:uid="{00000000-000D-0000-FFFF-FFFF00000000}"/>
  </bookViews>
  <sheets>
    <sheet name="Cad.Fazendas" sheetId="7" state="hidden" r:id="rId1"/>
    <sheet name="Registros de Campo de Sementes" sheetId="1" state="hidden" r:id="rId2"/>
    <sheet name="MODELO PREENC" sheetId="54" r:id="rId3"/>
    <sheet name="Check list e Dados Cadastrais" sheetId="3" r:id="rId4"/>
    <sheet name="Cultivares" sheetId="47" r:id="rId5"/>
    <sheet name="CELSO" sheetId="11" state="hidden" r:id="rId6"/>
    <sheet name="Planilha1" sheetId="60" state="hidden" r:id="rId7"/>
    <sheet name="COOPERADOS" sheetId="51" r:id="rId8"/>
    <sheet name="RESUMO STATUS CULTIVARES" sheetId="58" r:id="rId9"/>
    <sheet name="META COMERCIAL - SC 40 KG" sheetId="67" r:id="rId10"/>
    <sheet name="Cronograma" sheetId="56" r:id="rId11"/>
    <sheet name="Resumo potencial de sementes" sheetId="65" r:id="rId12"/>
    <sheet name="Dinamica atualização cronograma" sheetId="57" r:id="rId13"/>
  </sheets>
  <externalReferences>
    <externalReference r:id="rId14"/>
  </externalReferences>
  <definedNames>
    <definedName name="_xlnm._FilterDatabase" localSheetId="5" hidden="1">CELSO!$A$1:$V$63</definedName>
    <definedName name="_xlnm._FilterDatabase" localSheetId="7" hidden="1">COOPERADOS!$A$1:$X$4</definedName>
    <definedName name="_xlnm._FilterDatabase" localSheetId="10" hidden="1">Cronograma!$A$13:$F$93</definedName>
    <definedName name="_xlnm._FilterDatabase" localSheetId="2" hidden="1">'MODELO PREENC'!$A$5:$CJ$5</definedName>
    <definedName name="CAT_Semeada" localSheetId="10">[1]Cultivares!$E$2:$E$6</definedName>
    <definedName name="CAT_Semeada">Cultivares!$E$2:$E$6</definedName>
    <definedName name="CELSO">'Cad.Fazendas'!$H$2:$H$6</definedName>
    <definedName name="Coop" localSheetId="7">Tabela4[[#Headers],[CAETANO.POLATO]:[Raul.Amaral]]</definedName>
    <definedName name="Coop" localSheetId="10">[1]!Tabela4[[#Headers],[CAETANO.POLATO]:[Raul.Amaral]]</definedName>
    <definedName name="Coop" localSheetId="11">Tabela4[[#Headers],[CAETANO.POLATO]:[Raul.Amaral]]</definedName>
    <definedName name="Coop">Tabela4[[#Headers],[CAETANO.POLATO]:[Raul.Amaral]]</definedName>
    <definedName name="Cooperado" localSheetId="7">#REF!</definedName>
    <definedName name="Cooperado" localSheetId="10">'[1]MODELO PREENC'!$A$5</definedName>
    <definedName name="Cooperado">'MODELO PREENC'!$A$5</definedName>
    <definedName name="CULTIVAR" localSheetId="7">Tabela2[CULTIVAR]</definedName>
    <definedName name="CULTIVAR" localSheetId="10">[1]!Tabela2[CULTIVAR]</definedName>
    <definedName name="CULTIVAR" localSheetId="11">Tabela2[CULTIVAR]</definedName>
    <definedName name="CULTIVAR">Tabela2[CULTIVAR]</definedName>
    <definedName name="DestinodoCampo" localSheetId="10">[1]Cultivares!$F$2:$F$3</definedName>
    <definedName name="DestinodoCampo">Cultivares!$F$2:$F$3</definedName>
    <definedName name="DORAIR">'Cad.Fazendas'!$E$2:$E$6</definedName>
    <definedName name="Fazenda">'MODELO PREENC'!$B$5</definedName>
    <definedName name="FAZENDAS" localSheetId="7">#REF!</definedName>
    <definedName name="FAZENDAS" localSheetId="10">#REF!</definedName>
    <definedName name="FAZENDAS">#REF!</definedName>
    <definedName name="HELIO.GOULART">'Cad.Fazendas'!$G$2:$G$6</definedName>
    <definedName name="J.XAVIER">'Cad.Fazendas'!$C$2:$C$6</definedName>
    <definedName name="MATTEI">'Cad.Fazendas'!$D$2:$D$6</definedName>
    <definedName name="MICHELE.GULART">'Cad.Fazendas'!$F$2:$F$6</definedName>
    <definedName name="município" localSheetId="7">#REF!</definedName>
    <definedName name="município" localSheetId="10">#REF!</definedName>
    <definedName name="município">#REF!</definedName>
    <definedName name="POLATO">'Cad.Fazendas'!$B$2:$B$6</definedName>
    <definedName name="SegmentaçãodeDados_ANÁLISE_VISUAL__AMOSTRADOR">#N/A</definedName>
    <definedName name="SegmentaçãodeDados_ANÁLISE_VISUAL__AMOSTRADOR2">#N/A</definedName>
    <definedName name="SegmentaçãodeDados_Cooperado">#N/A</definedName>
    <definedName name="SegmentaçãodeDados_Cooperado3">#N/A</definedName>
    <definedName name="SegmentaçãodeDados_Cultivar">#N/A</definedName>
    <definedName name="SegmentaçãodeDados_Cultivar1">#N/A</definedName>
    <definedName name="SegmentaçãodeDados_Cultivar4">#N/A</definedName>
    <definedName name="SegmentaçãodeDados_Fazenda">#N/A</definedName>
    <definedName name="THAIS_MICHELE_GULART_E_OUTRAS">'Cad.Fazendas'!$F$2:$F$6</definedName>
  </definedNames>
  <calcPr calcId="191029"/>
  <pivotCaches>
    <pivotCache cacheId="0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2"/>
        <x14:slicerCache r:id="rId23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71" i="51" l="1"/>
  <c r="J270" i="51"/>
  <c r="J269" i="51"/>
  <c r="J268" i="51"/>
  <c r="J267" i="51"/>
  <c r="J264" i="51"/>
  <c r="J261" i="51"/>
  <c r="J260" i="51"/>
  <c r="J259" i="51"/>
  <c r="J247" i="51"/>
  <c r="J239" i="51"/>
  <c r="J238" i="51"/>
  <c r="J236" i="51"/>
  <c r="J235" i="51"/>
  <c r="J232" i="51"/>
  <c r="J229" i="51"/>
  <c r="J222" i="51"/>
  <c r="J221" i="51"/>
  <c r="J214" i="51"/>
  <c r="J209" i="51"/>
  <c r="J204" i="51"/>
  <c r="J203" i="51"/>
  <c r="J191" i="51"/>
  <c r="J190" i="51"/>
  <c r="J189" i="51"/>
  <c r="J188" i="51"/>
  <c r="J187" i="51"/>
  <c r="J159" i="51"/>
  <c r="J158" i="51"/>
  <c r="J157" i="51"/>
  <c r="J156" i="51"/>
  <c r="J155" i="51"/>
  <c r="J131" i="51"/>
  <c r="J129" i="51"/>
  <c r="J128" i="51"/>
  <c r="J122" i="51"/>
  <c r="J120" i="51"/>
  <c r="J119" i="51"/>
  <c r="J118" i="51"/>
  <c r="J117" i="51"/>
  <c r="J116" i="51"/>
  <c r="J115" i="51"/>
  <c r="J113" i="51"/>
  <c r="J112" i="51"/>
  <c r="J60" i="51"/>
  <c r="J59" i="51"/>
  <c r="J53" i="51"/>
  <c r="J52" i="51"/>
  <c r="J45" i="51"/>
  <c r="J37" i="51"/>
  <c r="J28" i="51"/>
  <c r="J27" i="51"/>
  <c r="J21" i="51"/>
  <c r="J20" i="51"/>
  <c r="J18" i="51"/>
  <c r="I3" i="51"/>
  <c r="G20" i="67"/>
  <c r="F20" i="67"/>
  <c r="Q56" i="51" l="1"/>
  <c r="N56" i="51"/>
  <c r="O56" i="51" s="1"/>
  <c r="BK56" i="51"/>
  <c r="AH56" i="51"/>
  <c r="Y56" i="51"/>
  <c r="L56" i="51"/>
  <c r="K56" i="51"/>
  <c r="K6" i="51"/>
  <c r="K7" i="51"/>
  <c r="K8" i="51"/>
  <c r="K9" i="51"/>
  <c r="K10" i="51"/>
  <c r="K11" i="51"/>
  <c r="K12" i="51"/>
  <c r="K13" i="51"/>
  <c r="K14" i="51"/>
  <c r="K15" i="51"/>
  <c r="K16" i="51"/>
  <c r="K17" i="51"/>
  <c r="K18" i="51"/>
  <c r="K19" i="51"/>
  <c r="K20" i="51"/>
  <c r="K21" i="51"/>
  <c r="K22" i="51"/>
  <c r="K23" i="51"/>
  <c r="K24" i="51"/>
  <c r="K25" i="51"/>
  <c r="K26" i="51"/>
  <c r="K27" i="51"/>
  <c r="K28" i="51"/>
  <c r="K29" i="51"/>
  <c r="K30" i="51"/>
  <c r="K31" i="51"/>
  <c r="K32" i="51"/>
  <c r="K33" i="51"/>
  <c r="K34" i="51"/>
  <c r="K35" i="51"/>
  <c r="K36" i="51"/>
  <c r="K37" i="51"/>
  <c r="K38" i="51"/>
  <c r="K39" i="51"/>
  <c r="K40" i="51"/>
  <c r="K41" i="51"/>
  <c r="K42" i="51"/>
  <c r="K43" i="51"/>
  <c r="K44" i="51"/>
  <c r="K45" i="51"/>
  <c r="K46" i="51"/>
  <c r="K47" i="51"/>
  <c r="K48" i="51"/>
  <c r="K49" i="51"/>
  <c r="K50" i="51"/>
  <c r="K51" i="51"/>
  <c r="K52" i="51"/>
  <c r="K53" i="51"/>
  <c r="K54" i="51"/>
  <c r="K55" i="51"/>
  <c r="K57" i="51"/>
  <c r="K58" i="51"/>
  <c r="K59" i="51"/>
  <c r="K60" i="51"/>
  <c r="K61" i="51"/>
  <c r="K62" i="51"/>
  <c r="K63" i="51"/>
  <c r="K64" i="51"/>
  <c r="K65" i="51"/>
  <c r="K66" i="51"/>
  <c r="K67" i="51"/>
  <c r="K68" i="51"/>
  <c r="K69" i="51"/>
  <c r="K70" i="51"/>
  <c r="K71" i="51"/>
  <c r="K72" i="51"/>
  <c r="K73" i="51"/>
  <c r="K74" i="51"/>
  <c r="K75" i="51"/>
  <c r="K76" i="51"/>
  <c r="K77" i="51"/>
  <c r="K78" i="51"/>
  <c r="K79" i="51"/>
  <c r="K80" i="51"/>
  <c r="K81" i="51"/>
  <c r="K82" i="51"/>
  <c r="K83" i="51"/>
  <c r="K84" i="51"/>
  <c r="K85" i="51"/>
  <c r="K86" i="51"/>
  <c r="K87" i="51"/>
  <c r="K88" i="51"/>
  <c r="K89" i="51"/>
  <c r="K90" i="51"/>
  <c r="K91" i="51"/>
  <c r="K92" i="51"/>
  <c r="K93" i="51"/>
  <c r="K94" i="51"/>
  <c r="K95" i="51"/>
  <c r="K96" i="51"/>
  <c r="K97" i="51"/>
  <c r="K98" i="51"/>
  <c r="K99" i="51"/>
  <c r="K100" i="51"/>
  <c r="K101" i="51"/>
  <c r="K102" i="51"/>
  <c r="K103" i="51"/>
  <c r="K104" i="51"/>
  <c r="K105" i="51"/>
  <c r="K106" i="51"/>
  <c r="K107" i="51"/>
  <c r="K108" i="51"/>
  <c r="K109" i="51"/>
  <c r="K110" i="51"/>
  <c r="K111" i="51"/>
  <c r="K112" i="51"/>
  <c r="K113" i="51"/>
  <c r="K114" i="51"/>
  <c r="K115" i="51"/>
  <c r="K116" i="51"/>
  <c r="K117" i="51"/>
  <c r="K118" i="51"/>
  <c r="K119" i="51"/>
  <c r="K120" i="51"/>
  <c r="K121" i="51"/>
  <c r="K122" i="51"/>
  <c r="K123" i="51"/>
  <c r="K124" i="51"/>
  <c r="K125" i="51"/>
  <c r="K126" i="51"/>
  <c r="K127" i="51"/>
  <c r="K128" i="51"/>
  <c r="K129" i="51"/>
  <c r="K130" i="51"/>
  <c r="K131" i="51"/>
  <c r="K132" i="51"/>
  <c r="K133" i="51"/>
  <c r="K134" i="51"/>
  <c r="K135" i="51"/>
  <c r="K136" i="51"/>
  <c r="K137" i="51"/>
  <c r="K138" i="51"/>
  <c r="K139" i="51"/>
  <c r="K140" i="51"/>
  <c r="K141" i="51"/>
  <c r="K142" i="51"/>
  <c r="K143" i="51"/>
  <c r="K144" i="51"/>
  <c r="K145" i="51"/>
  <c r="K146" i="51"/>
  <c r="K147" i="51"/>
  <c r="K148" i="51"/>
  <c r="K149" i="51"/>
  <c r="K150" i="51"/>
  <c r="K151" i="51"/>
  <c r="K152" i="51"/>
  <c r="K153" i="51"/>
  <c r="K154" i="51"/>
  <c r="K155" i="51"/>
  <c r="K156" i="51"/>
  <c r="K157" i="51"/>
  <c r="K158" i="51"/>
  <c r="K159" i="51"/>
  <c r="K160" i="51"/>
  <c r="K161" i="51"/>
  <c r="K162" i="51"/>
  <c r="K163" i="51"/>
  <c r="K164" i="51"/>
  <c r="K165" i="51"/>
  <c r="K166" i="51"/>
  <c r="K167" i="51"/>
  <c r="K168" i="51"/>
  <c r="K169" i="51"/>
  <c r="K170" i="51"/>
  <c r="K171" i="51"/>
  <c r="K172" i="51"/>
  <c r="K173" i="51"/>
  <c r="K174" i="51"/>
  <c r="K175" i="51"/>
  <c r="K176" i="51"/>
  <c r="K177" i="51"/>
  <c r="K178" i="51"/>
  <c r="K179" i="51"/>
  <c r="K180" i="51"/>
  <c r="K181" i="51"/>
  <c r="K182" i="51"/>
  <c r="K183" i="51"/>
  <c r="K184" i="51"/>
  <c r="K185" i="51"/>
  <c r="K186" i="51"/>
  <c r="K187" i="51"/>
  <c r="K188" i="51"/>
  <c r="K189" i="51"/>
  <c r="K190" i="51"/>
  <c r="K191" i="51"/>
  <c r="K192" i="51"/>
  <c r="K193" i="51"/>
  <c r="K194" i="51"/>
  <c r="K195" i="51"/>
  <c r="K196" i="51"/>
  <c r="K197" i="51"/>
  <c r="K198" i="51"/>
  <c r="K199" i="51"/>
  <c r="K200" i="51"/>
  <c r="K201" i="51"/>
  <c r="K202" i="51"/>
  <c r="K203" i="51"/>
  <c r="K204" i="51"/>
  <c r="K205" i="51"/>
  <c r="K206" i="51"/>
  <c r="K207" i="51"/>
  <c r="K208" i="51"/>
  <c r="K209" i="51"/>
  <c r="K210" i="51"/>
  <c r="K211" i="51"/>
  <c r="K212" i="51"/>
  <c r="K213" i="51"/>
  <c r="K214" i="51"/>
  <c r="K215" i="51"/>
  <c r="K216" i="51"/>
  <c r="K217" i="51"/>
  <c r="K218" i="51"/>
  <c r="K219" i="51"/>
  <c r="K220" i="51"/>
  <c r="K221" i="51"/>
  <c r="K222" i="51"/>
  <c r="K223" i="51"/>
  <c r="K224" i="51"/>
  <c r="K225" i="51"/>
  <c r="K226" i="51"/>
  <c r="K227" i="51"/>
  <c r="K228" i="51"/>
  <c r="K229" i="51"/>
  <c r="K230" i="51"/>
  <c r="K231" i="51"/>
  <c r="K232" i="51"/>
  <c r="K233" i="51"/>
  <c r="K234" i="51"/>
  <c r="K235" i="51"/>
  <c r="K236" i="51"/>
  <c r="K237" i="51"/>
  <c r="K238" i="51"/>
  <c r="K239" i="51"/>
  <c r="K240" i="51"/>
  <c r="K241" i="51"/>
  <c r="K242" i="51"/>
  <c r="K243" i="51"/>
  <c r="K244" i="51"/>
  <c r="K245" i="51"/>
  <c r="K246" i="51"/>
  <c r="K247" i="51"/>
  <c r="K248" i="51"/>
  <c r="K249" i="51"/>
  <c r="K250" i="51"/>
  <c r="K251" i="51"/>
  <c r="K252" i="51"/>
  <c r="K253" i="51"/>
  <c r="K254" i="51"/>
  <c r="K255" i="51"/>
  <c r="K256" i="51"/>
  <c r="K257" i="51"/>
  <c r="K258" i="51"/>
  <c r="K259" i="51"/>
  <c r="K260" i="51"/>
  <c r="K261" i="51"/>
  <c r="K262" i="51"/>
  <c r="K263" i="51"/>
  <c r="K264" i="51"/>
  <c r="K265" i="51"/>
  <c r="K266" i="51"/>
  <c r="K267" i="51"/>
  <c r="K268" i="51"/>
  <c r="K269" i="51"/>
  <c r="K270" i="51"/>
  <c r="K271" i="51"/>
  <c r="Q94" i="51"/>
  <c r="D20" i="67"/>
  <c r="C19" i="67"/>
  <c r="E19" i="67" s="1"/>
  <c r="C18" i="67"/>
  <c r="E18" i="67" s="1"/>
  <c r="C17" i="67"/>
  <c r="E17" i="67" s="1"/>
  <c r="E16" i="67"/>
  <c r="C16" i="67"/>
  <c r="C15" i="67"/>
  <c r="E15" i="67" s="1"/>
  <c r="C14" i="67"/>
  <c r="E14" i="67" s="1"/>
  <c r="C13" i="67"/>
  <c r="E13" i="67" s="1"/>
  <c r="C12" i="67"/>
  <c r="E12" i="67" s="1"/>
  <c r="C11" i="67"/>
  <c r="E11" i="67" s="1"/>
  <c r="C10" i="67"/>
  <c r="E10" i="67" s="1"/>
  <c r="C9" i="67"/>
  <c r="E9" i="67" s="1"/>
  <c r="E8" i="67"/>
  <c r="C8" i="67"/>
  <c r="C7" i="67"/>
  <c r="E7" i="67" s="1"/>
  <c r="C6" i="67"/>
  <c r="E6" i="67" s="1"/>
  <c r="C5" i="67"/>
  <c r="E5" i="67" s="1"/>
  <c r="C4" i="67"/>
  <c r="E4" i="67" s="1"/>
  <c r="CX56" i="51" l="1" a="1"/>
  <c r="CX56" i="51" s="1"/>
  <c r="E20" i="67"/>
  <c r="L6" i="51" l="1"/>
  <c r="L7" i="51"/>
  <c r="L8" i="51"/>
  <c r="L9" i="51"/>
  <c r="L10" i="51"/>
  <c r="L11" i="51"/>
  <c r="L12" i="51"/>
  <c r="L13" i="51"/>
  <c r="L14" i="51"/>
  <c r="L15" i="51"/>
  <c r="L16" i="51"/>
  <c r="L17" i="51"/>
  <c r="L18" i="51"/>
  <c r="L19" i="51"/>
  <c r="L20" i="51"/>
  <c r="L21" i="51"/>
  <c r="L22" i="51"/>
  <c r="L23" i="51"/>
  <c r="L24" i="51"/>
  <c r="L25" i="51"/>
  <c r="L26" i="51"/>
  <c r="L27" i="51"/>
  <c r="L28" i="51"/>
  <c r="L29" i="51"/>
  <c r="L30" i="51"/>
  <c r="L31" i="51"/>
  <c r="L32" i="51"/>
  <c r="L33" i="51"/>
  <c r="L34" i="51"/>
  <c r="L35" i="51"/>
  <c r="L36" i="51"/>
  <c r="L37" i="51"/>
  <c r="L38" i="51"/>
  <c r="L39" i="51"/>
  <c r="L40" i="51"/>
  <c r="L41" i="51"/>
  <c r="L42" i="51"/>
  <c r="L43" i="51"/>
  <c r="L44" i="51"/>
  <c r="L45" i="51"/>
  <c r="L46" i="51"/>
  <c r="L47" i="51"/>
  <c r="L48" i="51"/>
  <c r="L49" i="51"/>
  <c r="L50" i="51"/>
  <c r="L51" i="51"/>
  <c r="L52" i="51"/>
  <c r="L53" i="51"/>
  <c r="L54" i="51"/>
  <c r="L55" i="51"/>
  <c r="L57" i="51"/>
  <c r="L58" i="51"/>
  <c r="L59" i="51"/>
  <c r="L60" i="51"/>
  <c r="L61" i="51"/>
  <c r="L62" i="51"/>
  <c r="L63" i="51"/>
  <c r="L64" i="51"/>
  <c r="L65" i="51"/>
  <c r="L66" i="51"/>
  <c r="L67" i="51"/>
  <c r="L68" i="51"/>
  <c r="L69" i="51"/>
  <c r="L70" i="51"/>
  <c r="L71" i="51"/>
  <c r="L72" i="51"/>
  <c r="L73" i="51"/>
  <c r="L74" i="51"/>
  <c r="L75" i="51"/>
  <c r="L76" i="51"/>
  <c r="L77" i="51"/>
  <c r="L78" i="51"/>
  <c r="L79" i="51"/>
  <c r="L80" i="51"/>
  <c r="L81" i="51"/>
  <c r="L82" i="51"/>
  <c r="L83" i="51"/>
  <c r="L84" i="51"/>
  <c r="L85" i="51"/>
  <c r="L86" i="51"/>
  <c r="L87" i="51"/>
  <c r="L88" i="51"/>
  <c r="L89" i="51"/>
  <c r="L90" i="51"/>
  <c r="L91" i="51"/>
  <c r="L92" i="51"/>
  <c r="L93" i="51"/>
  <c r="L94" i="51"/>
  <c r="L95" i="51"/>
  <c r="L96" i="51"/>
  <c r="L97" i="51"/>
  <c r="L98" i="51"/>
  <c r="L99" i="51"/>
  <c r="L100" i="51"/>
  <c r="L101" i="51"/>
  <c r="L102" i="51"/>
  <c r="L103" i="51"/>
  <c r="L104" i="51"/>
  <c r="L105" i="51"/>
  <c r="L106" i="51"/>
  <c r="L107" i="51"/>
  <c r="L108" i="51"/>
  <c r="L109" i="51"/>
  <c r="L110" i="51"/>
  <c r="L111" i="51"/>
  <c r="L112" i="51"/>
  <c r="L113" i="51"/>
  <c r="L114" i="51"/>
  <c r="L115" i="51"/>
  <c r="L116" i="51"/>
  <c r="L117" i="51"/>
  <c r="L118" i="51"/>
  <c r="L119" i="51"/>
  <c r="L120" i="51"/>
  <c r="L121" i="51"/>
  <c r="L122" i="51"/>
  <c r="L123" i="51"/>
  <c r="L124" i="51"/>
  <c r="L125" i="51"/>
  <c r="L126" i="51"/>
  <c r="L127" i="51"/>
  <c r="L128" i="51"/>
  <c r="L129" i="51"/>
  <c r="L130" i="51"/>
  <c r="L131" i="51"/>
  <c r="L132" i="51"/>
  <c r="L133" i="51"/>
  <c r="L134" i="51"/>
  <c r="L135" i="51"/>
  <c r="L136" i="51"/>
  <c r="L137" i="51"/>
  <c r="L138" i="51"/>
  <c r="L139" i="51"/>
  <c r="L140" i="51"/>
  <c r="L141" i="51"/>
  <c r="L142" i="51"/>
  <c r="L143" i="51"/>
  <c r="L144" i="51"/>
  <c r="L145" i="51"/>
  <c r="L146" i="51"/>
  <c r="L147" i="51"/>
  <c r="L148" i="51"/>
  <c r="L149" i="51"/>
  <c r="L150" i="51"/>
  <c r="L151" i="51"/>
  <c r="L152" i="51"/>
  <c r="L153" i="51"/>
  <c r="L154" i="51"/>
  <c r="L155" i="51"/>
  <c r="L156" i="51"/>
  <c r="L157" i="51"/>
  <c r="L158" i="51"/>
  <c r="L159" i="51"/>
  <c r="L160" i="51"/>
  <c r="L161" i="51"/>
  <c r="L162" i="51"/>
  <c r="L163" i="51"/>
  <c r="L164" i="51"/>
  <c r="L165" i="51"/>
  <c r="L166" i="51"/>
  <c r="L167" i="51"/>
  <c r="L168" i="51"/>
  <c r="L169" i="51"/>
  <c r="L170" i="51"/>
  <c r="L171" i="51"/>
  <c r="L172" i="51"/>
  <c r="L173" i="51"/>
  <c r="L174" i="51"/>
  <c r="L175" i="51"/>
  <c r="L176" i="51"/>
  <c r="L177" i="51"/>
  <c r="L178" i="51"/>
  <c r="L179" i="51"/>
  <c r="L180" i="51"/>
  <c r="L181" i="51"/>
  <c r="L182" i="51"/>
  <c r="L183" i="51"/>
  <c r="L184" i="51"/>
  <c r="L185" i="51"/>
  <c r="L186" i="51"/>
  <c r="L187" i="51"/>
  <c r="L188" i="51"/>
  <c r="L189" i="51"/>
  <c r="L190" i="51"/>
  <c r="L191" i="51"/>
  <c r="L192" i="51"/>
  <c r="L193" i="51"/>
  <c r="L194" i="51"/>
  <c r="L195" i="51"/>
  <c r="L196" i="51"/>
  <c r="L197" i="51"/>
  <c r="L198" i="51"/>
  <c r="L199" i="51"/>
  <c r="L200" i="51"/>
  <c r="L201" i="51"/>
  <c r="L202" i="51"/>
  <c r="L203" i="51"/>
  <c r="L204" i="51"/>
  <c r="L205" i="51"/>
  <c r="L206" i="51"/>
  <c r="L207" i="51"/>
  <c r="L208" i="51"/>
  <c r="L209" i="51"/>
  <c r="L210" i="51"/>
  <c r="L211" i="51"/>
  <c r="L212" i="51"/>
  <c r="L213" i="51"/>
  <c r="L214" i="51"/>
  <c r="L215" i="51"/>
  <c r="L216" i="51"/>
  <c r="L217" i="51"/>
  <c r="L218" i="51"/>
  <c r="L219" i="51"/>
  <c r="L220" i="51"/>
  <c r="L221" i="51"/>
  <c r="L222" i="51"/>
  <c r="L223" i="51"/>
  <c r="L224" i="51"/>
  <c r="L225" i="51"/>
  <c r="L226" i="51"/>
  <c r="L227" i="51"/>
  <c r="L228" i="51"/>
  <c r="L229" i="51"/>
  <c r="L230" i="51"/>
  <c r="L231" i="51"/>
  <c r="L232" i="51"/>
  <c r="L233" i="51"/>
  <c r="L234" i="51"/>
  <c r="L235" i="51"/>
  <c r="L236" i="51"/>
  <c r="L237" i="51"/>
  <c r="L238" i="51"/>
  <c r="L239" i="51"/>
  <c r="L240" i="51"/>
  <c r="L241" i="51"/>
  <c r="L242" i="51"/>
  <c r="L243" i="51"/>
  <c r="L244" i="51"/>
  <c r="L245" i="51"/>
  <c r="L246" i="51"/>
  <c r="L247" i="51"/>
  <c r="L248" i="51"/>
  <c r="L249" i="51"/>
  <c r="L250" i="51"/>
  <c r="L251" i="51"/>
  <c r="L252" i="51"/>
  <c r="L253" i="51"/>
  <c r="L254" i="51"/>
  <c r="L255" i="51"/>
  <c r="L256" i="51"/>
  <c r="L257" i="51"/>
  <c r="L258" i="51"/>
  <c r="L259" i="51"/>
  <c r="L260" i="51"/>
  <c r="L261" i="51"/>
  <c r="L262" i="51"/>
  <c r="L263" i="51"/>
  <c r="L264" i="51"/>
  <c r="L265" i="51"/>
  <c r="L266" i="51"/>
  <c r="L267" i="51"/>
  <c r="L268" i="51"/>
  <c r="L269" i="51"/>
  <c r="L270" i="51"/>
  <c r="L271" i="51"/>
  <c r="O24" i="51"/>
  <c r="O25" i="51"/>
  <c r="O26" i="51"/>
  <c r="O27" i="51"/>
  <c r="O28" i="51"/>
  <c r="O29" i="51"/>
  <c r="O30" i="51"/>
  <c r="Q30" i="51"/>
  <c r="Q29" i="51"/>
  <c r="Q28" i="51"/>
  <c r="Q27" i="51"/>
  <c r="Q26" i="51"/>
  <c r="Q25" i="51"/>
  <c r="Q24" i="51"/>
  <c r="CR26" i="51" l="1"/>
  <c r="CT26" i="51" s="1"/>
  <c r="CQ26" i="51"/>
  <c r="CQ27" i="51"/>
  <c r="CR27" i="51"/>
  <c r="CT27" i="51" s="1"/>
  <c r="CQ28" i="51"/>
  <c r="CR28" i="51"/>
  <c r="CT28" i="51" s="1"/>
  <c r="CQ29" i="51"/>
  <c r="CR29" i="51"/>
  <c r="CT29" i="51" s="1"/>
  <c r="CW30" i="51"/>
  <c r="CV29" i="51"/>
  <c r="CQ25" i="51"/>
  <c r="CW29" i="51"/>
  <c r="CV28" i="51"/>
  <c r="CR25" i="51"/>
  <c r="CT25" i="51" s="1"/>
  <c r="CW28" i="51"/>
  <c r="CV25" i="51"/>
  <c r="CW25" i="51"/>
  <c r="CV30" i="51"/>
  <c r="CQ30" i="51"/>
  <c r="CR30" i="51"/>
  <c r="CT30" i="51" s="1"/>
  <c r="CR24" i="51"/>
  <c r="CT24" i="51" s="1"/>
  <c r="CQ24" i="51"/>
  <c r="CV26" i="51"/>
  <c r="CW26" i="51"/>
  <c r="CV24" i="51"/>
  <c r="CW24" i="51"/>
  <c r="L3" i="51"/>
  <c r="CS26" i="51" l="1"/>
  <c r="CU26" i="51" s="1"/>
  <c r="CS24" i="51"/>
  <c r="CU24" i="51" s="1"/>
  <c r="CS28" i="51"/>
  <c r="CU28" i="51" s="1"/>
  <c r="CS27" i="51"/>
  <c r="CU27" i="51" s="1"/>
  <c r="CS30" i="51"/>
  <c r="CU30" i="51" s="1"/>
  <c r="CS25" i="51"/>
  <c r="CU25" i="51" s="1"/>
  <c r="CS29" i="51"/>
  <c r="CU29" i="51" s="1"/>
  <c r="Q69" i="51"/>
  <c r="CR69" i="51" s="1"/>
  <c r="CT69" i="51" s="1"/>
  <c r="N69" i="51"/>
  <c r="O69" i="51" s="1"/>
  <c r="Y69" i="51"/>
  <c r="AH69" i="51"/>
  <c r="AT69" i="51" s="1"/>
  <c r="BK69" i="51" s="1"/>
  <c r="Y25" i="51"/>
  <c r="AH25" i="51"/>
  <c r="BK25" i="51"/>
  <c r="Y24" i="51"/>
  <c r="AH24" i="51"/>
  <c r="BK24" i="51"/>
  <c r="Y26" i="51"/>
  <c r="AH26" i="51"/>
  <c r="BK26" i="51"/>
  <c r="Y27" i="51"/>
  <c r="AH27" i="51"/>
  <c r="BK27" i="51"/>
  <c r="Y28" i="51"/>
  <c r="AH28" i="51"/>
  <c r="BK28" i="51"/>
  <c r="Y29" i="51"/>
  <c r="AH29" i="51"/>
  <c r="BK29" i="51"/>
  <c r="Y30" i="51"/>
  <c r="AH30" i="51"/>
  <c r="BK30" i="51"/>
  <c r="CX25" i="51" l="1" a="1"/>
  <c r="CX25" i="51" s="1"/>
  <c r="CQ69" i="51"/>
  <c r="CS69" i="51"/>
  <c r="CU69" i="51" s="1"/>
  <c r="CX24" i="51" a="1"/>
  <c r="CX24" i="51" s="1"/>
  <c r="CX26" i="51" a="1"/>
  <c r="CX26" i="51" s="1"/>
  <c r="CX28" i="51" a="1"/>
  <c r="CX28" i="51" s="1"/>
  <c r="CX29" i="51" a="1"/>
  <c r="CX29" i="51" s="1"/>
  <c r="CX30" i="51" a="1"/>
  <c r="CX30" i="51" s="1"/>
  <c r="Q192" i="51" l="1"/>
  <c r="CR192" i="51" s="1"/>
  <c r="CT192" i="51" s="1"/>
  <c r="N192" i="51"/>
  <c r="O192" i="51" s="1"/>
  <c r="Y192" i="51"/>
  <c r="AH192" i="51"/>
  <c r="AT192" i="51" s="1"/>
  <c r="BK192" i="51" s="1"/>
  <c r="Q190" i="51"/>
  <c r="Q189" i="51"/>
  <c r="CR189" i="51" s="1"/>
  <c r="CT189" i="51" s="1"/>
  <c r="Q188" i="51"/>
  <c r="Q187" i="51"/>
  <c r="Q191" i="51"/>
  <c r="CR191" i="51" s="1"/>
  <c r="N191" i="51"/>
  <c r="O191" i="51" s="1"/>
  <c r="N190" i="51"/>
  <c r="O190" i="51" s="1"/>
  <c r="N189" i="51"/>
  <c r="O189" i="51" s="1"/>
  <c r="N188" i="51"/>
  <c r="O188" i="51" s="1"/>
  <c r="N187" i="51"/>
  <c r="O187" i="51" s="1"/>
  <c r="Y187" i="51"/>
  <c r="AH187" i="51"/>
  <c r="AT187" i="51" s="1"/>
  <c r="BK187" i="51" s="1"/>
  <c r="Y189" i="51"/>
  <c r="AH189" i="51"/>
  <c r="AT189" i="51" s="1"/>
  <c r="BK189" i="51" s="1"/>
  <c r="Y190" i="51"/>
  <c r="AH190" i="51"/>
  <c r="AT190" i="51" s="1"/>
  <c r="BK190" i="51" s="1"/>
  <c r="Y188" i="51"/>
  <c r="AH188" i="51"/>
  <c r="AT188" i="51" s="1"/>
  <c r="BK188" i="51" s="1"/>
  <c r="Y191" i="51"/>
  <c r="AH191" i="51"/>
  <c r="AT191" i="51" s="1"/>
  <c r="BK191" i="51" s="1"/>
  <c r="Q204" i="51"/>
  <c r="CR204" i="51" s="1"/>
  <c r="CT204" i="51" s="1"/>
  <c r="Q203" i="51"/>
  <c r="CR203" i="51" s="1"/>
  <c r="Q202" i="51"/>
  <c r="Q201" i="51"/>
  <c r="CR201" i="51" s="1"/>
  <c r="CT201" i="51" s="1"/>
  <c r="Q200" i="51"/>
  <c r="CR200" i="51" s="1"/>
  <c r="CS200" i="51" s="1"/>
  <c r="Q199" i="51"/>
  <c r="CR199" i="51" s="1"/>
  <c r="CT199" i="51" s="1"/>
  <c r="Q198" i="51"/>
  <c r="N204" i="51"/>
  <c r="O204" i="51" s="1"/>
  <c r="N203" i="51"/>
  <c r="O203" i="51" s="1"/>
  <c r="N202" i="51"/>
  <c r="O202" i="51" s="1"/>
  <c r="N201" i="51"/>
  <c r="O201" i="51" s="1"/>
  <c r="N200" i="51"/>
  <c r="O200" i="51" s="1"/>
  <c r="N199" i="51"/>
  <c r="O199" i="51" s="1"/>
  <c r="N198" i="51"/>
  <c r="O198" i="51" s="1"/>
  <c r="Y198" i="51"/>
  <c r="AH198" i="51"/>
  <c r="AT198" i="51" s="1"/>
  <c r="BK198" i="51" s="1"/>
  <c r="CW192" i="51" l="1"/>
  <c r="CW189" i="51"/>
  <c r="CQ188" i="51"/>
  <c r="CQ190" i="51"/>
  <c r="CR190" i="51"/>
  <c r="CS190" i="51" s="1"/>
  <c r="CQ192" i="51"/>
  <c r="CT191" i="51"/>
  <c r="CS191" i="51"/>
  <c r="CV188" i="51"/>
  <c r="CV191" i="51"/>
  <c r="CW188" i="51"/>
  <c r="CW191" i="51"/>
  <c r="CQ187" i="51"/>
  <c r="CQ189" i="51"/>
  <c r="CR187" i="51"/>
  <c r="CS187" i="51" s="1"/>
  <c r="CW190" i="51"/>
  <c r="CV187" i="51"/>
  <c r="CV189" i="51"/>
  <c r="CQ191" i="51"/>
  <c r="CV192" i="51"/>
  <c r="CR188" i="51"/>
  <c r="CT188" i="51" s="1"/>
  <c r="CV190" i="51"/>
  <c r="CW187" i="51"/>
  <c r="CS192" i="51"/>
  <c r="CU192" i="51" s="1"/>
  <c r="CS189" i="51"/>
  <c r="CW198" i="51"/>
  <c r="CQ198" i="51"/>
  <c r="CW204" i="51"/>
  <c r="CQ200" i="51"/>
  <c r="CV200" i="51"/>
  <c r="CW200" i="51"/>
  <c r="CQ201" i="51"/>
  <c r="CW201" i="51"/>
  <c r="CR198" i="51"/>
  <c r="CT198" i="51" s="1"/>
  <c r="CQ202" i="51"/>
  <c r="CV198" i="51"/>
  <c r="CR202" i="51"/>
  <c r="CT202" i="51" s="1"/>
  <c r="CS203" i="51"/>
  <c r="CW203" i="51"/>
  <c r="CQ199" i="51"/>
  <c r="CQ204" i="51"/>
  <c r="CW202" i="51"/>
  <c r="CT203" i="51"/>
  <c r="CV202" i="51"/>
  <c r="CV199" i="51"/>
  <c r="CV201" i="51"/>
  <c r="CQ203" i="51"/>
  <c r="CV204" i="51"/>
  <c r="CV203" i="51"/>
  <c r="CW199" i="51"/>
  <c r="CT200" i="51"/>
  <c r="CU200" i="51" s="1"/>
  <c r="CS201" i="51"/>
  <c r="CS204" i="51"/>
  <c r="CU204" i="51" s="1"/>
  <c r="CS199" i="51"/>
  <c r="CT190" i="51" l="1"/>
  <c r="CU190" i="51" s="1"/>
  <c r="CX190" i="51" s="1" a="1"/>
  <c r="CX190" i="51" s="1"/>
  <c r="CT187" i="51"/>
  <c r="CU187" i="51" s="1"/>
  <c r="CX187" i="51" s="1" a="1"/>
  <c r="CX187" i="51" s="1"/>
  <c r="CU191" i="51"/>
  <c r="CX191" i="51" s="1" a="1"/>
  <c r="CX191" i="51" s="1"/>
  <c r="CS188" i="51"/>
  <c r="CU188" i="51" s="1"/>
  <c r="CX188" i="51" s="1" a="1"/>
  <c r="CX188" i="51" s="1"/>
  <c r="CX192" i="51" a="1"/>
  <c r="CX192" i="51" s="1"/>
  <c r="CU189" i="51"/>
  <c r="CX189" i="51" s="1" a="1"/>
  <c r="CX189" i="51" s="1"/>
  <c r="CS202" i="51"/>
  <c r="CU202" i="51" s="1"/>
  <c r="CS198" i="51"/>
  <c r="CU198" i="51" s="1"/>
  <c r="CX198" i="51" s="1" a="1"/>
  <c r="CX198" i="51" s="1"/>
  <c r="CU203" i="51"/>
  <c r="CU199" i="51"/>
  <c r="CU201" i="51"/>
  <c r="Y200" i="51" l="1"/>
  <c r="AH200" i="51"/>
  <c r="Y201" i="51"/>
  <c r="AH201" i="51"/>
  <c r="Y199" i="51"/>
  <c r="AH199" i="51"/>
  <c r="Y202" i="51"/>
  <c r="AH202" i="51"/>
  <c r="Y203" i="51"/>
  <c r="AH203" i="51"/>
  <c r="Y204" i="51"/>
  <c r="AH204" i="51"/>
  <c r="AT202" i="51" l="1"/>
  <c r="BK202" i="51" s="1"/>
  <c r="AT199" i="51"/>
  <c r="BK199" i="51" s="1"/>
  <c r="AT201" i="51"/>
  <c r="BK201" i="51" s="1"/>
  <c r="AT203" i="51"/>
  <c r="BK203" i="51" s="1"/>
  <c r="AT200" i="51"/>
  <c r="BK200" i="51" s="1"/>
  <c r="AT204" i="51"/>
  <c r="BK204" i="51" s="1"/>
  <c r="Y7" i="51"/>
  <c r="Y8" i="51"/>
  <c r="Y9" i="51"/>
  <c r="Y10" i="51"/>
  <c r="Y11" i="51"/>
  <c r="Y12" i="51"/>
  <c r="Y13" i="51"/>
  <c r="Y14" i="51"/>
  <c r="Y15" i="51"/>
  <c r="Y16" i="51"/>
  <c r="Y17" i="51"/>
  <c r="Y18" i="51"/>
  <c r="Y19" i="51"/>
  <c r="Y20" i="51"/>
  <c r="Y21" i="51"/>
  <c r="Y22" i="51"/>
  <c r="Y23" i="51"/>
  <c r="Y31" i="51"/>
  <c r="Y32" i="51"/>
  <c r="Y33" i="51"/>
  <c r="Y34" i="51"/>
  <c r="Y35" i="51"/>
  <c r="Y36" i="51"/>
  <c r="Y37" i="51"/>
  <c r="Y38" i="51"/>
  <c r="Y39" i="51"/>
  <c r="Y40" i="51"/>
  <c r="Y41" i="51"/>
  <c r="Y42" i="51"/>
  <c r="Y43" i="51"/>
  <c r="Y44" i="51"/>
  <c r="Y45" i="51"/>
  <c r="Y46" i="51"/>
  <c r="Y47" i="51"/>
  <c r="Y48" i="51"/>
  <c r="Y49" i="51"/>
  <c r="Y50" i="51"/>
  <c r="Y51" i="51"/>
  <c r="Y52" i="51"/>
  <c r="Y53" i="51"/>
  <c r="Y54" i="51"/>
  <c r="Y55" i="51"/>
  <c r="Y57" i="51"/>
  <c r="Y58" i="51"/>
  <c r="Y59" i="51"/>
  <c r="Y60" i="51"/>
  <c r="Y61" i="51"/>
  <c r="Y62" i="51"/>
  <c r="Y63" i="51"/>
  <c r="Y64" i="51"/>
  <c r="Y65" i="51"/>
  <c r="Y66" i="51"/>
  <c r="Y67" i="51"/>
  <c r="Y68" i="51"/>
  <c r="Y70" i="51"/>
  <c r="Y71" i="51"/>
  <c r="Y72" i="51"/>
  <c r="Y73" i="51"/>
  <c r="Y74" i="51"/>
  <c r="Y75" i="51"/>
  <c r="Y76" i="51"/>
  <c r="Y77" i="51"/>
  <c r="Y78" i="51"/>
  <c r="Y79" i="51"/>
  <c r="Y80" i="51"/>
  <c r="Y81" i="51"/>
  <c r="Y82" i="51"/>
  <c r="Y83" i="51"/>
  <c r="Y84" i="51"/>
  <c r="Y85" i="51"/>
  <c r="Y86" i="51"/>
  <c r="Y87" i="51"/>
  <c r="Y88" i="51"/>
  <c r="Y89" i="51"/>
  <c r="Y90" i="51"/>
  <c r="Y91" i="51"/>
  <c r="Y92" i="51"/>
  <c r="Y93" i="51"/>
  <c r="Y94" i="51"/>
  <c r="Y95" i="51"/>
  <c r="Y96" i="51"/>
  <c r="Y97" i="51"/>
  <c r="Y98" i="51"/>
  <c r="Y99" i="51"/>
  <c r="Y100" i="51"/>
  <c r="Y101" i="51"/>
  <c r="Y102" i="51"/>
  <c r="Y103" i="51"/>
  <c r="Y104" i="51"/>
  <c r="Y105" i="51"/>
  <c r="Y106" i="51"/>
  <c r="Y107" i="51"/>
  <c r="Y108" i="51"/>
  <c r="Y109" i="51"/>
  <c r="Y110" i="51"/>
  <c r="Y111" i="51"/>
  <c r="Y112" i="51"/>
  <c r="Y113" i="51"/>
  <c r="Y114" i="51"/>
  <c r="Y115" i="51"/>
  <c r="Y116" i="51"/>
  <c r="Y117" i="51"/>
  <c r="Y118" i="51"/>
  <c r="Y119" i="51"/>
  <c r="Y120" i="51"/>
  <c r="Y121" i="51"/>
  <c r="Y122" i="51"/>
  <c r="Y123" i="51"/>
  <c r="Y124" i="51"/>
  <c r="Y125" i="51"/>
  <c r="Y126" i="51"/>
  <c r="Y127" i="51"/>
  <c r="Y128" i="51"/>
  <c r="Y129" i="51"/>
  <c r="Y130" i="51"/>
  <c r="Y131" i="51"/>
  <c r="Y132" i="51"/>
  <c r="Y133" i="51"/>
  <c r="Y134" i="51"/>
  <c r="Y135" i="51"/>
  <c r="Y136" i="51"/>
  <c r="Y137" i="51"/>
  <c r="Y138" i="51"/>
  <c r="Y139" i="51"/>
  <c r="Y140" i="51"/>
  <c r="Y141" i="51"/>
  <c r="Y142" i="51"/>
  <c r="Y143" i="51"/>
  <c r="Y144" i="51"/>
  <c r="Y145" i="51"/>
  <c r="Y146" i="51"/>
  <c r="Y147" i="51"/>
  <c r="Y148" i="51"/>
  <c r="Y149" i="51"/>
  <c r="Y150" i="51"/>
  <c r="Y151" i="51"/>
  <c r="Y152" i="51"/>
  <c r="Y153" i="51"/>
  <c r="Y154" i="51"/>
  <c r="Y155" i="51"/>
  <c r="Y156" i="51"/>
  <c r="Y157" i="51"/>
  <c r="Y158" i="51"/>
  <c r="Y159" i="51"/>
  <c r="Y160" i="51"/>
  <c r="Y161" i="51"/>
  <c r="Y162" i="51"/>
  <c r="Y163" i="51"/>
  <c r="Y164" i="51"/>
  <c r="Y165" i="51"/>
  <c r="Y166" i="51"/>
  <c r="Y167" i="51"/>
  <c r="Y168" i="51"/>
  <c r="Y169" i="51"/>
  <c r="Y170" i="51"/>
  <c r="Y171" i="51"/>
  <c r="Y172" i="51"/>
  <c r="Y173" i="51"/>
  <c r="Y174" i="51"/>
  <c r="Y175" i="51"/>
  <c r="Y176" i="51"/>
  <c r="Y177" i="51"/>
  <c r="Y178" i="51"/>
  <c r="Y179" i="51"/>
  <c r="Y180" i="51"/>
  <c r="Y181" i="51"/>
  <c r="Y182" i="51"/>
  <c r="Y183" i="51"/>
  <c r="Y184" i="51"/>
  <c r="Y185" i="51"/>
  <c r="Y186" i="51"/>
  <c r="Y193" i="51"/>
  <c r="Y194" i="51"/>
  <c r="Y195" i="51"/>
  <c r="Y196" i="51"/>
  <c r="Y197" i="51"/>
  <c r="Y205" i="51"/>
  <c r="Y206" i="51"/>
  <c r="Y207" i="51"/>
  <c r="Y208" i="51"/>
  <c r="Y209" i="51"/>
  <c r="Y210" i="51"/>
  <c r="Y211" i="51"/>
  <c r="Y212" i="51"/>
  <c r="Y213" i="51"/>
  <c r="Y214" i="51"/>
  <c r="Y215" i="51"/>
  <c r="Y216" i="51"/>
  <c r="Y217" i="51"/>
  <c r="Y218" i="51"/>
  <c r="Y219" i="51"/>
  <c r="Y220" i="51"/>
  <c r="Y221" i="51"/>
  <c r="Y222" i="51"/>
  <c r="Y223" i="51"/>
  <c r="Y224" i="51"/>
  <c r="Y225" i="51"/>
  <c r="Y226" i="51"/>
  <c r="Y227" i="51"/>
  <c r="Y228" i="51"/>
  <c r="Y229" i="51"/>
  <c r="Y230" i="51"/>
  <c r="Y231" i="51"/>
  <c r="Y232" i="51"/>
  <c r="Y233" i="51"/>
  <c r="Y234" i="51"/>
  <c r="Y235" i="51"/>
  <c r="Y236" i="51"/>
  <c r="Y237" i="51"/>
  <c r="Y238" i="51"/>
  <c r="Y239" i="51"/>
  <c r="Y240" i="51"/>
  <c r="Y241" i="51"/>
  <c r="Y242" i="51"/>
  <c r="Y243" i="51"/>
  <c r="Y244" i="51"/>
  <c r="Y245" i="51"/>
  <c r="Y246" i="51"/>
  <c r="Y247" i="51"/>
  <c r="Y248" i="51"/>
  <c r="Y249" i="51"/>
  <c r="Y250" i="51"/>
  <c r="Y251" i="51"/>
  <c r="Y252" i="51"/>
  <c r="Y253" i="51"/>
  <c r="Y254" i="51"/>
  <c r="Y255" i="51"/>
  <c r="Y256" i="51"/>
  <c r="Y257" i="51"/>
  <c r="Y258" i="51"/>
  <c r="Y259" i="51"/>
  <c r="Y260" i="51"/>
  <c r="Y261" i="51"/>
  <c r="Y262" i="51"/>
  <c r="Y263" i="51"/>
  <c r="Y264" i="51"/>
  <c r="Y265" i="51"/>
  <c r="Y266" i="51"/>
  <c r="Y267" i="51"/>
  <c r="Y268" i="51"/>
  <c r="Y269" i="51"/>
  <c r="Y270" i="51"/>
  <c r="Y271" i="51"/>
  <c r="Y6" i="51"/>
  <c r="AH7" i="51"/>
  <c r="AT7" i="51" s="1"/>
  <c r="AH8" i="51"/>
  <c r="AT8" i="51" s="1"/>
  <c r="AH9" i="51"/>
  <c r="AT9" i="51" s="1"/>
  <c r="BK9" i="51" s="1"/>
  <c r="AH10" i="51"/>
  <c r="AT10" i="51" s="1"/>
  <c r="BK10" i="51" s="1"/>
  <c r="AH11" i="51"/>
  <c r="AT11" i="51" s="1"/>
  <c r="BK11" i="51" s="1"/>
  <c r="AH12" i="51"/>
  <c r="AT12" i="51" s="1"/>
  <c r="BK12" i="51" s="1"/>
  <c r="AH13" i="51"/>
  <c r="AT13" i="51" s="1"/>
  <c r="BK13" i="51" s="1"/>
  <c r="AH14" i="51"/>
  <c r="AT14" i="51" s="1"/>
  <c r="BK14" i="51" s="1"/>
  <c r="AH15" i="51"/>
  <c r="AT15" i="51" s="1"/>
  <c r="BK15" i="51" s="1"/>
  <c r="AH16" i="51"/>
  <c r="AT16" i="51" s="1"/>
  <c r="AH17" i="51"/>
  <c r="AT17" i="51" s="1"/>
  <c r="BK17" i="51" s="1"/>
  <c r="AH18" i="51"/>
  <c r="AT18" i="51" s="1"/>
  <c r="BK18" i="51" s="1"/>
  <c r="AH19" i="51"/>
  <c r="AT19" i="51" s="1"/>
  <c r="BK19" i="51" s="1"/>
  <c r="AH20" i="51"/>
  <c r="AT20" i="51" s="1"/>
  <c r="BK20" i="51" s="1"/>
  <c r="AH21" i="51"/>
  <c r="AT21" i="51" s="1"/>
  <c r="BK21" i="51" s="1"/>
  <c r="AH22" i="51"/>
  <c r="AT22" i="51" s="1"/>
  <c r="BK22" i="51" s="1"/>
  <c r="AH23" i="51"/>
  <c r="AT23" i="51" s="1"/>
  <c r="AH31" i="51"/>
  <c r="AT31" i="51" s="1"/>
  <c r="AH32" i="51"/>
  <c r="AT32" i="51" s="1"/>
  <c r="BK32" i="51" s="1"/>
  <c r="AH33" i="51"/>
  <c r="AT33" i="51" s="1"/>
  <c r="BK33" i="51" s="1"/>
  <c r="AH34" i="51"/>
  <c r="AT34" i="51" s="1"/>
  <c r="BK34" i="51" s="1"/>
  <c r="AH35" i="51"/>
  <c r="AT35" i="51" s="1"/>
  <c r="BK35" i="51" s="1"/>
  <c r="AH36" i="51"/>
  <c r="AT36" i="51" s="1"/>
  <c r="BK36" i="51" s="1"/>
  <c r="AH37" i="51"/>
  <c r="AT37" i="51" s="1"/>
  <c r="BK37" i="51" s="1"/>
  <c r="AH38" i="51"/>
  <c r="AT38" i="51" s="1"/>
  <c r="BK38" i="51" s="1"/>
  <c r="AH39" i="51"/>
  <c r="AT39" i="51" s="1"/>
  <c r="AH40" i="51"/>
  <c r="AT40" i="51" s="1"/>
  <c r="BK40" i="51" s="1"/>
  <c r="AH41" i="51"/>
  <c r="AT41" i="51" s="1"/>
  <c r="BK41" i="51" s="1"/>
  <c r="AH42" i="51"/>
  <c r="AT42" i="51" s="1"/>
  <c r="BK42" i="51" s="1"/>
  <c r="AH43" i="51"/>
  <c r="AT43" i="51" s="1"/>
  <c r="BK43" i="51" s="1"/>
  <c r="AH44" i="51"/>
  <c r="AT44" i="51" s="1"/>
  <c r="BK44" i="51" s="1"/>
  <c r="AH45" i="51"/>
  <c r="AT45" i="51" s="1"/>
  <c r="AH46" i="51"/>
  <c r="AT46" i="51" s="1"/>
  <c r="BK46" i="51" s="1"/>
  <c r="AH47" i="51"/>
  <c r="AT47" i="51" s="1"/>
  <c r="BK47" i="51" s="1"/>
  <c r="AH48" i="51"/>
  <c r="AT48" i="51" s="1"/>
  <c r="BK48" i="51" s="1"/>
  <c r="AH49" i="51"/>
  <c r="AT49" i="51" s="1"/>
  <c r="BK49" i="51" s="1"/>
  <c r="AH50" i="51"/>
  <c r="AT50" i="51" s="1"/>
  <c r="BK50" i="51" s="1"/>
  <c r="AH51" i="51"/>
  <c r="AT51" i="51" s="1"/>
  <c r="AH52" i="51"/>
  <c r="AT52" i="51" s="1"/>
  <c r="AH53" i="51"/>
  <c r="AT53" i="51" s="1"/>
  <c r="AH54" i="51"/>
  <c r="AT54" i="51" s="1"/>
  <c r="BK54" i="51" s="1"/>
  <c r="AH55" i="51"/>
  <c r="AT55" i="51" s="1"/>
  <c r="BK55" i="51" s="1"/>
  <c r="AH57" i="51"/>
  <c r="AT57" i="51" s="1"/>
  <c r="BK57" i="51" s="1"/>
  <c r="AH58" i="51"/>
  <c r="AT58" i="51" s="1"/>
  <c r="BK58" i="51" s="1"/>
  <c r="AH59" i="51"/>
  <c r="AT59" i="51" s="1"/>
  <c r="BK59" i="51" s="1"/>
  <c r="AH60" i="51"/>
  <c r="AT60" i="51" s="1"/>
  <c r="BK60" i="51" s="1"/>
  <c r="AH61" i="51"/>
  <c r="AT61" i="51" s="1"/>
  <c r="BK61" i="51" s="1"/>
  <c r="AH62" i="51"/>
  <c r="AT62" i="51" s="1"/>
  <c r="BK62" i="51" s="1"/>
  <c r="AH63" i="51"/>
  <c r="AT63" i="51" s="1"/>
  <c r="BK63" i="51" s="1"/>
  <c r="AH64" i="51"/>
  <c r="AT64" i="51" s="1"/>
  <c r="BK64" i="51" s="1"/>
  <c r="AH65" i="51"/>
  <c r="AT65" i="51" s="1"/>
  <c r="BK65" i="51" s="1"/>
  <c r="AH66" i="51"/>
  <c r="AT66" i="51" s="1"/>
  <c r="BK66" i="51" s="1"/>
  <c r="AH67" i="51"/>
  <c r="AT67" i="51" s="1"/>
  <c r="BK67" i="51" s="1"/>
  <c r="AH68" i="51"/>
  <c r="AT68" i="51" s="1"/>
  <c r="AH70" i="51"/>
  <c r="AT70" i="51" s="1"/>
  <c r="AH71" i="51"/>
  <c r="AT71" i="51" s="1"/>
  <c r="BK71" i="51" s="1"/>
  <c r="AH72" i="51"/>
  <c r="AT72" i="51" s="1"/>
  <c r="BK72" i="51" s="1"/>
  <c r="AH73" i="51"/>
  <c r="AT73" i="51" s="1"/>
  <c r="BK73" i="51" s="1"/>
  <c r="AH74" i="51"/>
  <c r="AT74" i="51" s="1"/>
  <c r="BK74" i="51" s="1"/>
  <c r="AH75" i="51"/>
  <c r="AT75" i="51" s="1"/>
  <c r="BK75" i="51" s="1"/>
  <c r="AH76" i="51"/>
  <c r="AT76" i="51" s="1"/>
  <c r="BK76" i="51" s="1"/>
  <c r="AH77" i="51"/>
  <c r="AT77" i="51" s="1"/>
  <c r="AH78" i="51"/>
  <c r="AT78" i="51" s="1"/>
  <c r="AH79" i="51"/>
  <c r="AT79" i="51" s="1"/>
  <c r="BK79" i="51" s="1"/>
  <c r="AH80" i="51"/>
  <c r="AT80" i="51" s="1"/>
  <c r="AH81" i="51"/>
  <c r="AT81" i="51" s="1"/>
  <c r="BK81" i="51" s="1"/>
  <c r="AH82" i="51"/>
  <c r="AT82" i="51" s="1"/>
  <c r="BK82" i="51" s="1"/>
  <c r="AH83" i="51"/>
  <c r="AH84" i="51"/>
  <c r="AT84" i="51" s="1"/>
  <c r="BK84" i="51" s="1"/>
  <c r="AH85" i="51"/>
  <c r="AT85" i="51" s="1"/>
  <c r="AH86" i="51"/>
  <c r="AT86" i="51" s="1"/>
  <c r="BK86" i="51" s="1"/>
  <c r="AH87" i="51"/>
  <c r="AT87" i="51" s="1"/>
  <c r="BK87" i="51" s="1"/>
  <c r="AH88" i="51"/>
  <c r="AT88" i="51" s="1"/>
  <c r="BK88" i="51" s="1"/>
  <c r="AH89" i="51"/>
  <c r="AT89" i="51" s="1"/>
  <c r="BK89" i="51" s="1"/>
  <c r="AH90" i="51"/>
  <c r="AT90" i="51" s="1"/>
  <c r="BK90" i="51" s="1"/>
  <c r="AH91" i="51"/>
  <c r="AH92" i="51"/>
  <c r="AT92" i="51" s="1"/>
  <c r="BK92" i="51" s="1"/>
  <c r="AH93" i="51"/>
  <c r="AT93" i="51" s="1"/>
  <c r="BK93" i="51" s="1"/>
  <c r="AH94" i="51"/>
  <c r="AT94" i="51" s="1"/>
  <c r="BK94" i="51" s="1"/>
  <c r="AH95" i="51"/>
  <c r="AT95" i="51" s="1"/>
  <c r="BK95" i="51" s="1"/>
  <c r="AH96" i="51"/>
  <c r="AT96" i="51" s="1"/>
  <c r="BK96" i="51" s="1"/>
  <c r="AH97" i="51"/>
  <c r="AT97" i="51" s="1"/>
  <c r="BK97" i="51" s="1"/>
  <c r="AH98" i="51"/>
  <c r="AT98" i="51" s="1"/>
  <c r="BK98" i="51" s="1"/>
  <c r="AH99" i="51"/>
  <c r="AH100" i="51"/>
  <c r="AT100" i="51" s="1"/>
  <c r="BK100" i="51" s="1"/>
  <c r="AH101" i="51"/>
  <c r="AT101" i="51" s="1"/>
  <c r="BK101" i="51" s="1"/>
  <c r="AH102" i="51"/>
  <c r="AT102" i="51" s="1"/>
  <c r="AH103" i="51"/>
  <c r="AT103" i="51" s="1"/>
  <c r="BK103" i="51" s="1"/>
  <c r="AH104" i="51"/>
  <c r="AT104" i="51" s="1"/>
  <c r="BK104" i="51" s="1"/>
  <c r="AH105" i="51"/>
  <c r="AT105" i="51" s="1"/>
  <c r="BK105" i="51" s="1"/>
  <c r="AH106" i="51"/>
  <c r="AT106" i="51" s="1"/>
  <c r="BK106" i="51" s="1"/>
  <c r="AH107" i="51"/>
  <c r="AT107" i="51" s="1"/>
  <c r="BK107" i="51" s="1"/>
  <c r="AH108" i="51"/>
  <c r="AT108" i="51" s="1"/>
  <c r="BK108" i="51" s="1"/>
  <c r="AH109" i="51"/>
  <c r="AT109" i="51" s="1"/>
  <c r="BK109" i="51" s="1"/>
  <c r="AH110" i="51"/>
  <c r="AT110" i="51" s="1"/>
  <c r="BK110" i="51" s="1"/>
  <c r="AH111" i="51"/>
  <c r="AT111" i="51" s="1"/>
  <c r="BK111" i="51" s="1"/>
  <c r="AH112" i="51"/>
  <c r="AT112" i="51" s="1"/>
  <c r="BK112" i="51" s="1"/>
  <c r="AH113" i="51"/>
  <c r="AT113" i="51" s="1"/>
  <c r="BK113" i="51" s="1"/>
  <c r="AH114" i="51"/>
  <c r="AT114" i="51" s="1"/>
  <c r="BK114" i="51" s="1"/>
  <c r="AH115" i="51"/>
  <c r="AT115" i="51" s="1"/>
  <c r="BK115" i="51" s="1"/>
  <c r="AH116" i="51"/>
  <c r="AT116" i="51" s="1"/>
  <c r="BK116" i="51" s="1"/>
  <c r="AH117" i="51"/>
  <c r="AT117" i="51" s="1"/>
  <c r="AH118" i="51"/>
  <c r="AT118" i="51" s="1"/>
  <c r="BK118" i="51" s="1"/>
  <c r="AH119" i="51"/>
  <c r="AT119" i="51" s="1"/>
  <c r="AH120" i="51"/>
  <c r="AH121" i="51"/>
  <c r="AT121" i="51" s="1"/>
  <c r="BK121" i="51" s="1"/>
  <c r="AH122" i="51"/>
  <c r="AT122" i="51" s="1"/>
  <c r="BK122" i="51" s="1"/>
  <c r="AH123" i="51"/>
  <c r="AT123" i="51" s="1"/>
  <c r="BK123" i="51" s="1"/>
  <c r="AH124" i="51"/>
  <c r="AT124" i="51" s="1"/>
  <c r="BK124" i="51" s="1"/>
  <c r="AH125" i="51"/>
  <c r="AT125" i="51" s="1"/>
  <c r="AH126" i="51"/>
  <c r="AT126" i="51" s="1"/>
  <c r="BK126" i="51" s="1"/>
  <c r="AH127" i="51"/>
  <c r="AT127" i="51" s="1"/>
  <c r="BK127" i="51" s="1"/>
  <c r="AH128" i="51"/>
  <c r="AT128" i="51" s="1"/>
  <c r="BK128" i="51" s="1"/>
  <c r="AH129" i="51"/>
  <c r="AT129" i="51" s="1"/>
  <c r="BK129" i="51" s="1"/>
  <c r="AH130" i="51"/>
  <c r="AT130" i="51" s="1"/>
  <c r="BK130" i="51" s="1"/>
  <c r="AH131" i="51"/>
  <c r="AT131" i="51" s="1"/>
  <c r="BK131" i="51" s="1"/>
  <c r="AH132" i="51"/>
  <c r="AT132" i="51" s="1"/>
  <c r="BK132" i="51" s="1"/>
  <c r="AH133" i="51"/>
  <c r="AT133" i="51" s="1"/>
  <c r="BK133" i="51" s="1"/>
  <c r="AH134" i="51"/>
  <c r="AH135" i="51"/>
  <c r="AT135" i="51" s="1"/>
  <c r="BK135" i="51" s="1"/>
  <c r="AH136" i="51"/>
  <c r="AT136" i="51" s="1"/>
  <c r="BK136" i="51" s="1"/>
  <c r="AH137" i="51"/>
  <c r="AT137" i="51" s="1"/>
  <c r="BK137" i="51" s="1"/>
  <c r="AH138" i="51"/>
  <c r="AT138" i="51" s="1"/>
  <c r="BK138" i="51" s="1"/>
  <c r="AH139" i="51"/>
  <c r="AT139" i="51" s="1"/>
  <c r="BK139" i="51" s="1"/>
  <c r="AH140" i="51"/>
  <c r="AT140" i="51" s="1"/>
  <c r="BK140" i="51" s="1"/>
  <c r="AH141" i="51"/>
  <c r="AT141" i="51" s="1"/>
  <c r="AH142" i="51"/>
  <c r="AH143" i="51"/>
  <c r="AH144" i="51"/>
  <c r="AT144" i="51" s="1"/>
  <c r="BK144" i="51" s="1"/>
  <c r="AH145" i="51"/>
  <c r="AT145" i="51" s="1"/>
  <c r="BK145" i="51" s="1"/>
  <c r="AH146" i="51"/>
  <c r="AT146" i="51" s="1"/>
  <c r="BK146" i="51" s="1"/>
  <c r="AH147" i="51"/>
  <c r="AT147" i="51" s="1"/>
  <c r="BK147" i="51" s="1"/>
  <c r="AH148" i="51"/>
  <c r="AT148" i="51" s="1"/>
  <c r="AH149" i="51"/>
  <c r="AT149" i="51" s="1"/>
  <c r="AH150" i="51"/>
  <c r="AT150" i="51" s="1"/>
  <c r="BK150" i="51" s="1"/>
  <c r="AH151" i="51"/>
  <c r="AT151" i="51" s="1"/>
  <c r="BK151" i="51" s="1"/>
  <c r="AH152" i="51"/>
  <c r="AT152" i="51" s="1"/>
  <c r="BK152" i="51" s="1"/>
  <c r="AH153" i="51"/>
  <c r="AT153" i="51" s="1"/>
  <c r="BK153" i="51" s="1"/>
  <c r="AH154" i="51"/>
  <c r="AT154" i="51" s="1"/>
  <c r="BK154" i="51" s="1"/>
  <c r="AH155" i="51"/>
  <c r="AT155" i="51" s="1"/>
  <c r="BK155" i="51" s="1"/>
  <c r="AH156" i="51"/>
  <c r="AT156" i="51" s="1"/>
  <c r="AH157" i="51"/>
  <c r="AT157" i="51" s="1"/>
  <c r="BK157" i="51" s="1"/>
  <c r="AH158" i="51"/>
  <c r="AT158" i="51" s="1"/>
  <c r="BK158" i="51" s="1"/>
  <c r="AH159" i="51"/>
  <c r="AH160" i="51"/>
  <c r="AT160" i="51" s="1"/>
  <c r="BK160" i="51" s="1"/>
  <c r="AH161" i="51"/>
  <c r="AT161" i="51" s="1"/>
  <c r="AH162" i="51"/>
  <c r="AT162" i="51" s="1"/>
  <c r="AH163" i="51"/>
  <c r="AT163" i="51" s="1"/>
  <c r="BK163" i="51" s="1"/>
  <c r="AH164" i="51"/>
  <c r="AT164" i="51" s="1"/>
  <c r="AH165" i="51"/>
  <c r="AT165" i="51" s="1"/>
  <c r="AH166" i="51"/>
  <c r="AT166" i="51" s="1"/>
  <c r="BK166" i="51" s="1"/>
  <c r="AH167" i="51"/>
  <c r="AT167" i="51" s="1"/>
  <c r="BK167" i="51" s="1"/>
  <c r="AH168" i="51"/>
  <c r="AT168" i="51" s="1"/>
  <c r="BK168" i="51" s="1"/>
  <c r="AH169" i="51"/>
  <c r="AT169" i="51" s="1"/>
  <c r="BK169" i="51" s="1"/>
  <c r="AH170" i="51"/>
  <c r="AT170" i="51" s="1"/>
  <c r="BK170" i="51" s="1"/>
  <c r="AH171" i="51"/>
  <c r="AT171" i="51" s="1"/>
  <c r="BK171" i="51" s="1"/>
  <c r="AH172" i="51"/>
  <c r="AT172" i="51" s="1"/>
  <c r="AH173" i="51"/>
  <c r="AT173" i="51" s="1"/>
  <c r="AH174" i="51"/>
  <c r="AT174" i="51" s="1"/>
  <c r="BK174" i="51" s="1"/>
  <c r="AH175" i="51"/>
  <c r="AT175" i="51" s="1"/>
  <c r="AH176" i="51"/>
  <c r="AT176" i="51" s="1"/>
  <c r="BK176" i="51" s="1"/>
  <c r="AH177" i="51"/>
  <c r="AT177" i="51" s="1"/>
  <c r="BK177" i="51" s="1"/>
  <c r="AH178" i="51"/>
  <c r="AT178" i="51" s="1"/>
  <c r="BK178" i="51" s="1"/>
  <c r="AH179" i="51"/>
  <c r="AT179" i="51" s="1"/>
  <c r="BK179" i="51" s="1"/>
  <c r="AH180" i="51"/>
  <c r="AT180" i="51" s="1"/>
  <c r="BK180" i="51" s="1"/>
  <c r="AH181" i="51"/>
  <c r="AT181" i="51" s="1"/>
  <c r="BK181" i="51" s="1"/>
  <c r="AH182" i="51"/>
  <c r="AT182" i="51" s="1"/>
  <c r="BK182" i="51" s="1"/>
  <c r="AH183" i="51"/>
  <c r="AT183" i="51" s="1"/>
  <c r="BK183" i="51" s="1"/>
  <c r="AH184" i="51"/>
  <c r="AT184" i="51" s="1"/>
  <c r="BK184" i="51" s="1"/>
  <c r="AH185" i="51"/>
  <c r="AT185" i="51" s="1"/>
  <c r="BK185" i="51" s="1"/>
  <c r="AH186" i="51"/>
  <c r="AT186" i="51" s="1"/>
  <c r="BK186" i="51" s="1"/>
  <c r="AH193" i="51"/>
  <c r="AT193" i="51" s="1"/>
  <c r="BK193" i="51" s="1"/>
  <c r="AH194" i="51"/>
  <c r="AT194" i="51" s="1"/>
  <c r="BK194" i="51" s="1"/>
  <c r="AH195" i="51"/>
  <c r="AT195" i="51" s="1"/>
  <c r="BK195" i="51" s="1"/>
  <c r="AH196" i="51"/>
  <c r="AH197" i="51"/>
  <c r="AH205" i="51"/>
  <c r="AT205" i="51" s="1"/>
  <c r="BK205" i="51" s="1"/>
  <c r="AH206" i="51"/>
  <c r="AT206" i="51" s="1"/>
  <c r="BK206" i="51" s="1"/>
  <c r="AH207" i="51"/>
  <c r="AT207" i="51" s="1"/>
  <c r="AH208" i="51"/>
  <c r="AT208" i="51" s="1"/>
  <c r="BK208" i="51" s="1"/>
  <c r="AH209" i="51"/>
  <c r="AT209" i="51" s="1"/>
  <c r="BK209" i="51" s="1"/>
  <c r="AH210" i="51"/>
  <c r="AT210" i="51" s="1"/>
  <c r="BK210" i="51" s="1"/>
  <c r="AH211" i="51"/>
  <c r="AT211" i="51" s="1"/>
  <c r="BK211" i="51" s="1"/>
  <c r="AH212" i="51"/>
  <c r="AT212" i="51" s="1"/>
  <c r="BK212" i="51" s="1"/>
  <c r="AH213" i="51"/>
  <c r="AT213" i="51" s="1"/>
  <c r="BK213" i="51" s="1"/>
  <c r="AH214" i="51"/>
  <c r="AT214" i="51" s="1"/>
  <c r="BK214" i="51" s="1"/>
  <c r="AH215" i="51"/>
  <c r="AT215" i="51" s="1"/>
  <c r="BK215" i="51" s="1"/>
  <c r="AH216" i="51"/>
  <c r="AT216" i="51" s="1"/>
  <c r="BK216" i="51" s="1"/>
  <c r="AH217" i="51"/>
  <c r="AT217" i="51" s="1"/>
  <c r="AH218" i="51"/>
  <c r="AT218" i="51" s="1"/>
  <c r="BK218" i="51" s="1"/>
  <c r="AH219" i="51"/>
  <c r="AT219" i="51" s="1"/>
  <c r="BK219" i="51" s="1"/>
  <c r="AH220" i="51"/>
  <c r="AT220" i="51" s="1"/>
  <c r="BK220" i="51" s="1"/>
  <c r="AH221" i="51"/>
  <c r="AT221" i="51" s="1"/>
  <c r="BK221" i="51" s="1"/>
  <c r="AH222" i="51"/>
  <c r="AT222" i="51" s="1"/>
  <c r="BK222" i="51" s="1"/>
  <c r="AH223" i="51"/>
  <c r="AT223" i="51" s="1"/>
  <c r="BK223" i="51" s="1"/>
  <c r="AH224" i="51"/>
  <c r="AT224" i="51" s="1"/>
  <c r="BK224" i="51" s="1"/>
  <c r="AH225" i="51"/>
  <c r="AT225" i="51" s="1"/>
  <c r="BK225" i="51" s="1"/>
  <c r="AH226" i="51"/>
  <c r="AT226" i="51" s="1"/>
  <c r="BK226" i="51" s="1"/>
  <c r="AH227" i="51"/>
  <c r="AH228" i="51"/>
  <c r="AT228" i="51" s="1"/>
  <c r="BK228" i="51" s="1"/>
  <c r="AH229" i="51"/>
  <c r="AT229" i="51" s="1"/>
  <c r="BK229" i="51" s="1"/>
  <c r="AH230" i="51"/>
  <c r="AT230" i="51" s="1"/>
  <c r="BK230" i="51" s="1"/>
  <c r="AH231" i="51"/>
  <c r="AT231" i="51" s="1"/>
  <c r="BK231" i="51" s="1"/>
  <c r="AH232" i="51"/>
  <c r="AT232" i="51" s="1"/>
  <c r="BK232" i="51" s="1"/>
  <c r="AH233" i="51"/>
  <c r="AT233" i="51" s="1"/>
  <c r="AH234" i="51"/>
  <c r="AT234" i="51" s="1"/>
  <c r="BK234" i="51" s="1"/>
  <c r="AH235" i="51"/>
  <c r="AT235" i="51" s="1"/>
  <c r="BK235" i="51" s="1"/>
  <c r="AH236" i="51"/>
  <c r="AT236" i="51" s="1"/>
  <c r="BK236" i="51" s="1"/>
  <c r="AH237" i="51"/>
  <c r="AT237" i="51" s="1"/>
  <c r="AH238" i="51"/>
  <c r="AT238" i="51" s="1"/>
  <c r="BK238" i="51" s="1"/>
  <c r="AH239" i="51"/>
  <c r="AT239" i="51" s="1"/>
  <c r="AH240" i="51"/>
  <c r="AT240" i="51" s="1"/>
  <c r="BK240" i="51" s="1"/>
  <c r="AH241" i="51"/>
  <c r="AT241" i="51" s="1"/>
  <c r="BK241" i="51" s="1"/>
  <c r="AH242" i="51"/>
  <c r="AT242" i="51" s="1"/>
  <c r="BK242" i="51" s="1"/>
  <c r="AH243" i="51"/>
  <c r="AT243" i="51" s="1"/>
  <c r="BK243" i="51" s="1"/>
  <c r="AH244" i="51"/>
  <c r="AT244" i="51" s="1"/>
  <c r="BK244" i="51" s="1"/>
  <c r="AH245" i="51"/>
  <c r="AT245" i="51" s="1"/>
  <c r="BK245" i="51" s="1"/>
  <c r="AH246" i="51"/>
  <c r="AT246" i="51" s="1"/>
  <c r="BK246" i="51" s="1"/>
  <c r="AH247" i="51"/>
  <c r="AT247" i="51" s="1"/>
  <c r="AH248" i="51"/>
  <c r="AT248" i="51" s="1"/>
  <c r="BK248" i="51" s="1"/>
  <c r="AH249" i="51"/>
  <c r="AT249" i="51" s="1"/>
  <c r="BK249" i="51" s="1"/>
  <c r="AH250" i="51"/>
  <c r="AT250" i="51" s="1"/>
  <c r="BK250" i="51" s="1"/>
  <c r="AH251" i="51"/>
  <c r="AT251" i="51" s="1"/>
  <c r="BK251" i="51" s="1"/>
  <c r="AH252" i="51"/>
  <c r="AT252" i="51" s="1"/>
  <c r="BK252" i="51" s="1"/>
  <c r="AH253" i="51"/>
  <c r="AT253" i="51" s="1"/>
  <c r="BK253" i="51" s="1"/>
  <c r="AH254" i="51"/>
  <c r="AT254" i="51" s="1"/>
  <c r="BK254" i="51" s="1"/>
  <c r="AH255" i="51"/>
  <c r="AT255" i="51" s="1"/>
  <c r="AH256" i="51"/>
  <c r="AT256" i="51" s="1"/>
  <c r="BK256" i="51" s="1"/>
  <c r="AH257" i="51"/>
  <c r="AT257" i="51" s="1"/>
  <c r="BK257" i="51" s="1"/>
  <c r="AH258" i="51"/>
  <c r="AT258" i="51" s="1"/>
  <c r="BK258" i="51" s="1"/>
  <c r="AH259" i="51"/>
  <c r="AT259" i="51" s="1"/>
  <c r="BK259" i="51" s="1"/>
  <c r="AH260" i="51"/>
  <c r="AT260" i="51" s="1"/>
  <c r="BK260" i="51" s="1"/>
  <c r="AH261" i="51"/>
  <c r="AT261" i="51" s="1"/>
  <c r="BK261" i="51" s="1"/>
  <c r="AH262" i="51"/>
  <c r="AT262" i="51" s="1"/>
  <c r="BK262" i="51" s="1"/>
  <c r="AH263" i="51"/>
  <c r="AT263" i="51" s="1"/>
  <c r="BK263" i="51" s="1"/>
  <c r="AH264" i="51"/>
  <c r="AT264" i="51" s="1"/>
  <c r="AH265" i="51"/>
  <c r="AT265" i="51" s="1"/>
  <c r="AH266" i="51"/>
  <c r="AT266" i="51" s="1"/>
  <c r="BK266" i="51" s="1"/>
  <c r="AH267" i="51"/>
  <c r="AT267" i="51" s="1"/>
  <c r="BK267" i="51" s="1"/>
  <c r="AH268" i="51"/>
  <c r="AT268" i="51" s="1"/>
  <c r="BK268" i="51" s="1"/>
  <c r="AH269" i="51"/>
  <c r="AT269" i="51" s="1"/>
  <c r="BK269" i="51" s="1"/>
  <c r="AH270" i="51"/>
  <c r="AT270" i="51" s="1"/>
  <c r="BK270" i="51" s="1"/>
  <c r="AH271" i="51"/>
  <c r="AT271" i="51" s="1"/>
  <c r="AH6" i="51"/>
  <c r="AT6" i="51" s="1"/>
  <c r="BK6" i="51" s="1"/>
  <c r="CX201" i="51" l="1" a="1"/>
  <c r="CX201" i="51" s="1"/>
  <c r="CX203" i="51" a="1"/>
  <c r="CX203" i="51" s="1"/>
  <c r="CX202" i="51" a="1"/>
  <c r="CX202" i="51" s="1"/>
  <c r="CX200" i="51" a="1"/>
  <c r="CX200" i="51" s="1"/>
  <c r="CX204" i="51" a="1"/>
  <c r="CX204" i="51" s="1"/>
  <c r="CX199" i="51" a="1"/>
  <c r="CX199" i="51" s="1"/>
  <c r="BK39" i="51"/>
  <c r="BK45" i="51"/>
  <c r="BK141" i="51"/>
  <c r="BK53" i="51"/>
  <c r="BK175" i="51"/>
  <c r="BK119" i="51"/>
  <c r="BK233" i="51"/>
  <c r="BK173" i="51"/>
  <c r="BK70" i="51"/>
  <c r="BK52" i="51"/>
  <c r="BK8" i="51"/>
  <c r="BK264" i="51"/>
  <c r="BK85" i="51"/>
  <c r="BK68" i="51"/>
  <c r="BK51" i="51"/>
  <c r="AT99" i="51"/>
  <c r="BK99" i="51" s="1"/>
  <c r="AT91" i="51"/>
  <c r="BK91" i="51" s="1"/>
  <c r="AT83" i="51"/>
  <c r="BK83" i="51" s="1"/>
  <c r="BK149" i="51"/>
  <c r="BK265" i="51"/>
  <c r="BK78" i="51"/>
  <c r="BK31" i="51"/>
  <c r="BK16" i="51"/>
  <c r="BK77" i="51"/>
  <c r="BK23" i="51"/>
  <c r="BK7" i="51"/>
  <c r="BK80" i="51"/>
  <c r="BK165" i="51"/>
  <c r="BK102" i="51"/>
  <c r="AT197" i="51"/>
  <c r="BK197" i="51" s="1"/>
  <c r="AT159" i="51"/>
  <c r="BK159" i="51" s="1"/>
  <c r="AT143" i="51"/>
  <c r="BK143" i="51" s="1"/>
  <c r="AT120" i="51"/>
  <c r="BK120" i="51" s="1"/>
  <c r="AT227" i="51"/>
  <c r="BK227" i="51" s="1"/>
  <c r="AT196" i="51"/>
  <c r="BK196" i="51" s="1"/>
  <c r="AT142" i="51"/>
  <c r="BK142" i="51" s="1"/>
  <c r="AT134" i="51"/>
  <c r="BK134" i="51" s="1"/>
  <c r="BK271" i="51"/>
  <c r="BK255" i="51"/>
  <c r="BK239" i="51"/>
  <c r="BK217" i="51"/>
  <c r="BK164" i="51"/>
  <c r="BK148" i="51"/>
  <c r="BK117" i="51"/>
  <c r="BK237" i="51"/>
  <c r="BK207" i="51"/>
  <c r="BK162" i="51"/>
  <c r="BK161" i="51"/>
  <c r="BK247" i="51"/>
  <c r="BK172" i="51"/>
  <c r="BK156" i="51"/>
  <c r="BK125" i="51"/>
  <c r="Q131" i="51" l="1"/>
  <c r="Q130" i="51"/>
  <c r="CQ130" i="51" s="1"/>
  <c r="Q129" i="51"/>
  <c r="Q128" i="51"/>
  <c r="Q127" i="51"/>
  <c r="CQ127" i="51" s="1"/>
  <c r="Q126" i="51"/>
  <c r="CR126" i="51" s="1"/>
  <c r="Q125" i="51"/>
  <c r="CQ125" i="51" s="1"/>
  <c r="Q124" i="51"/>
  <c r="Q123" i="51"/>
  <c r="CQ123" i="51" s="1"/>
  <c r="Q122" i="51"/>
  <c r="Q121" i="51"/>
  <c r="Q120" i="51"/>
  <c r="CR120" i="51" s="1"/>
  <c r="Q119" i="51"/>
  <c r="Q118" i="51"/>
  <c r="Q117" i="51"/>
  <c r="CQ117" i="51" s="1"/>
  <c r="Q116" i="51"/>
  <c r="Q115" i="51"/>
  <c r="CR115" i="51" s="1"/>
  <c r="Q114" i="51"/>
  <c r="Q113" i="51"/>
  <c r="Q112" i="51"/>
  <c r="Q111" i="51"/>
  <c r="Q110" i="51"/>
  <c r="CQ110" i="51" s="1"/>
  <c r="Q109" i="51"/>
  <c r="CQ109" i="51" s="1"/>
  <c r="Q108" i="51"/>
  <c r="CQ108" i="51" s="1"/>
  <c r="Q107" i="51"/>
  <c r="CR107" i="51" s="1"/>
  <c r="Q106" i="51"/>
  <c r="Q105" i="51"/>
  <c r="Q104" i="51"/>
  <c r="Q103" i="51"/>
  <c r="CR103" i="51" s="1"/>
  <c r="Q102" i="51"/>
  <c r="Q101" i="51"/>
  <c r="CQ101" i="51" s="1"/>
  <c r="Q100" i="51"/>
  <c r="CR100" i="51" s="1"/>
  <c r="Q99" i="51"/>
  <c r="CQ99" i="51" s="1"/>
  <c r="Q98" i="51"/>
  <c r="CQ98" i="51" s="1"/>
  <c r="Q97" i="51"/>
  <c r="Q96" i="51"/>
  <c r="Q95" i="51"/>
  <c r="CR95" i="51" s="1"/>
  <c r="CR94" i="51"/>
  <c r="Q93" i="51"/>
  <c r="CQ93" i="51" s="1"/>
  <c r="Q92" i="51"/>
  <c r="Q91" i="51"/>
  <c r="CR91" i="51" s="1"/>
  <c r="Q90" i="51"/>
  <c r="CQ90" i="51" s="1"/>
  <c r="Q89" i="51"/>
  <c r="Q88" i="51"/>
  <c r="CR88" i="51" s="1"/>
  <c r="Q87" i="51"/>
  <c r="Q86" i="51"/>
  <c r="CQ86" i="51" s="1"/>
  <c r="Q85" i="51"/>
  <c r="CQ85" i="51" s="1"/>
  <c r="Q84" i="51"/>
  <c r="Q83" i="51"/>
  <c r="CR83" i="51" s="1"/>
  <c r="Q82" i="51"/>
  <c r="Q81" i="51"/>
  <c r="Q80" i="51"/>
  <c r="CR80" i="51" s="1"/>
  <c r="Q79" i="51"/>
  <c r="Q78" i="51"/>
  <c r="CR78" i="51" s="1"/>
  <c r="Q77" i="51"/>
  <c r="CQ77" i="51" s="1"/>
  <c r="Q76" i="51"/>
  <c r="Q75" i="51"/>
  <c r="CQ75" i="51" s="1"/>
  <c r="Q74" i="51"/>
  <c r="Q73" i="51"/>
  <c r="CQ73" i="51" s="1"/>
  <c r="Q72" i="51"/>
  <c r="Q71" i="51"/>
  <c r="CQ71" i="51" s="1"/>
  <c r="Q70" i="51"/>
  <c r="Q68" i="51"/>
  <c r="CQ68" i="51" s="1"/>
  <c r="Q67" i="51"/>
  <c r="CR67" i="51" s="1"/>
  <c r="Q66" i="51"/>
  <c r="Q65" i="51"/>
  <c r="Q64" i="51"/>
  <c r="Q63" i="51"/>
  <c r="CR63" i="51" s="1"/>
  <c r="Q62" i="51"/>
  <c r="Q61" i="51"/>
  <c r="Q60" i="51"/>
  <c r="Q59" i="51"/>
  <c r="CR59" i="51" s="1"/>
  <c r="CS59" i="51" s="1"/>
  <c r="Q58" i="51"/>
  <c r="Q57" i="51"/>
  <c r="Q55" i="51"/>
  <c r="CQ55" i="51" s="1"/>
  <c r="Q54" i="51"/>
  <c r="CR54" i="51" s="1"/>
  <c r="Q53" i="51"/>
  <c r="CQ53" i="51" s="1"/>
  <c r="Q52" i="51"/>
  <c r="CQ52" i="51" s="1"/>
  <c r="Q51" i="51"/>
  <c r="Q50" i="51"/>
  <c r="CR50" i="51" s="1"/>
  <c r="CT50" i="51" s="1"/>
  <c r="Q49" i="51"/>
  <c r="CQ49" i="51" s="1"/>
  <c r="Q48" i="51"/>
  <c r="Q47" i="51"/>
  <c r="CQ47" i="51" s="1"/>
  <c r="Q46" i="51"/>
  <c r="CQ46" i="51" s="1"/>
  <c r="Q45" i="51"/>
  <c r="CQ45" i="51" s="1"/>
  <c r="Q44" i="51"/>
  <c r="CQ44" i="51" s="1"/>
  <c r="Q43" i="51"/>
  <c r="Q42" i="51"/>
  <c r="CQ42" i="51" s="1"/>
  <c r="Q41" i="51"/>
  <c r="Q40" i="51"/>
  <c r="CR40" i="51" s="1"/>
  <c r="Q39" i="51"/>
  <c r="CR39" i="51" s="1"/>
  <c r="Q38" i="51"/>
  <c r="CQ38" i="51" s="1"/>
  <c r="Q37" i="51"/>
  <c r="CQ37" i="51" s="1"/>
  <c r="Q36" i="51"/>
  <c r="Q35" i="51"/>
  <c r="Q34" i="51"/>
  <c r="CQ34" i="51" s="1"/>
  <c r="Q33" i="51"/>
  <c r="CQ33" i="51" s="1"/>
  <c r="Q32" i="51"/>
  <c r="CQ32" i="51" s="1"/>
  <c r="Q31" i="51"/>
  <c r="Q23" i="51"/>
  <c r="CR23" i="51" s="1"/>
  <c r="Q22" i="51"/>
  <c r="CR22" i="51" s="1"/>
  <c r="Q21" i="51"/>
  <c r="CR21" i="51" s="1"/>
  <c r="Q20" i="51"/>
  <c r="Q19" i="51"/>
  <c r="CQ19" i="51" s="1"/>
  <c r="CQ18" i="51"/>
  <c r="Q17" i="51"/>
  <c r="CQ17" i="51" s="1"/>
  <c r="Q16" i="51"/>
  <c r="CQ16" i="51" s="1"/>
  <c r="Q15" i="51"/>
  <c r="Q14" i="51"/>
  <c r="CQ14" i="51" s="1"/>
  <c r="Q13" i="51"/>
  <c r="Q11" i="51"/>
  <c r="Q10" i="51"/>
  <c r="Q9" i="51"/>
  <c r="Q8" i="51"/>
  <c r="Q7" i="51"/>
  <c r="CR7" i="51" s="1"/>
  <c r="Q6" i="51"/>
  <c r="Q271" i="51"/>
  <c r="CQ271" i="51" s="1"/>
  <c r="Q270" i="51"/>
  <c r="Q269" i="51"/>
  <c r="CQ269" i="51" s="1"/>
  <c r="Q268" i="51"/>
  <c r="CR268" i="51" s="1"/>
  <c r="Q267" i="51"/>
  <c r="Q266" i="51"/>
  <c r="Q265" i="51"/>
  <c r="Q264" i="51"/>
  <c r="CR264" i="51" s="1"/>
  <c r="Q263" i="51"/>
  <c r="Q262" i="51"/>
  <c r="Q261" i="51"/>
  <c r="CR261" i="51" s="1"/>
  <c r="Q260" i="51"/>
  <c r="Q259" i="51"/>
  <c r="CQ259" i="51" s="1"/>
  <c r="Q258" i="51"/>
  <c r="Q257" i="51"/>
  <c r="CR257" i="51" s="1"/>
  <c r="Q256" i="51"/>
  <c r="CQ256" i="51" s="1"/>
  <c r="Q255" i="51"/>
  <c r="Q254" i="51"/>
  <c r="CQ254" i="51" s="1"/>
  <c r="Q253" i="51"/>
  <c r="Q252" i="51"/>
  <c r="CR252" i="51" s="1"/>
  <c r="Q251" i="51"/>
  <c r="Q250" i="51"/>
  <c r="Q249" i="51"/>
  <c r="Q248" i="51"/>
  <c r="CQ248" i="51" s="1"/>
  <c r="Q247" i="51"/>
  <c r="CQ247" i="51" s="1"/>
  <c r="Q246" i="51"/>
  <c r="Q245" i="51"/>
  <c r="CR245" i="51" s="1"/>
  <c r="Q244" i="51"/>
  <c r="Q243" i="51"/>
  <c r="Q242" i="51"/>
  <c r="CR242" i="51" s="1"/>
  <c r="Q241" i="51"/>
  <c r="CR241" i="51" s="1"/>
  <c r="Q240" i="51"/>
  <c r="Q239" i="51"/>
  <c r="CQ239" i="51" s="1"/>
  <c r="Q238" i="51"/>
  <c r="CQ238" i="51" s="1"/>
  <c r="Q237" i="51"/>
  <c r="CQ237" i="51" s="1"/>
  <c r="Q236" i="51"/>
  <c r="CR236" i="51" s="1"/>
  <c r="Q235" i="51"/>
  <c r="Q234" i="51"/>
  <c r="Q233" i="51"/>
  <c r="Q232" i="51"/>
  <c r="Q231" i="51"/>
  <c r="CQ231" i="51" s="1"/>
  <c r="Q230" i="51"/>
  <c r="Q229" i="51"/>
  <c r="Q228" i="51"/>
  <c r="Q227" i="51"/>
  <c r="Q226" i="51"/>
  <c r="CQ226" i="51" s="1"/>
  <c r="Q225" i="51"/>
  <c r="CQ225" i="51" s="1"/>
  <c r="Q224" i="51"/>
  <c r="Q223" i="51"/>
  <c r="CQ223" i="51" s="1"/>
  <c r="Q222" i="51"/>
  <c r="CQ222" i="51" s="1"/>
  <c r="Q221" i="51"/>
  <c r="CR221" i="51" s="1"/>
  <c r="Q220" i="51"/>
  <c r="Q219" i="51"/>
  <c r="Q218" i="51"/>
  <c r="Q217" i="51"/>
  <c r="CQ217" i="51" s="1"/>
  <c r="Q216" i="51"/>
  <c r="Q215" i="51"/>
  <c r="Q214" i="51"/>
  <c r="Q213" i="51"/>
  <c r="CQ213" i="51" s="1"/>
  <c r="Q212" i="51"/>
  <c r="CR212" i="51" s="1"/>
  <c r="Q211" i="51"/>
  <c r="CR211" i="51" s="1"/>
  <c r="Q210" i="51"/>
  <c r="CQ210" i="51" s="1"/>
  <c r="Q209" i="51"/>
  <c r="Q208" i="51"/>
  <c r="CR208" i="51" s="1"/>
  <c r="Q207" i="51"/>
  <c r="Q206" i="51"/>
  <c r="CQ206" i="51" s="1"/>
  <c r="Q205" i="51"/>
  <c r="Q197" i="51"/>
  <c r="Q196" i="51"/>
  <c r="Q195" i="51"/>
  <c r="Q194" i="51"/>
  <c r="CQ194" i="51" s="1"/>
  <c r="Q193" i="51"/>
  <c r="Q186" i="51"/>
  <c r="CQ186" i="51" s="1"/>
  <c r="Q185" i="51"/>
  <c r="Q184" i="51"/>
  <c r="Q183" i="51"/>
  <c r="CR183" i="51" s="1"/>
  <c r="Q182" i="51"/>
  <c r="CR182" i="51" s="1"/>
  <c r="CS182" i="51" s="1"/>
  <c r="Q181" i="51"/>
  <c r="CQ181" i="51" s="1"/>
  <c r="Q180" i="51"/>
  <c r="CQ180" i="51" s="1"/>
  <c r="Q179" i="51"/>
  <c r="Q178" i="51"/>
  <c r="Q177" i="51"/>
  <c r="Q176" i="51"/>
  <c r="CR176" i="51" s="1"/>
  <c r="Q175" i="51"/>
  <c r="Q174" i="51"/>
  <c r="Q173" i="51"/>
  <c r="Q172" i="51"/>
  <c r="CQ172" i="51" s="1"/>
  <c r="Q171" i="51"/>
  <c r="CQ171" i="51" s="1"/>
  <c r="Q170" i="51"/>
  <c r="CQ170" i="51" s="1"/>
  <c r="Q169" i="51"/>
  <c r="Q168" i="51"/>
  <c r="CQ168" i="51" s="1"/>
  <c r="Q167" i="51"/>
  <c r="Q166" i="51"/>
  <c r="Q165" i="51"/>
  <c r="CR165" i="51" s="1"/>
  <c r="Q164" i="51"/>
  <c r="CQ164" i="51" s="1"/>
  <c r="Q163" i="51"/>
  <c r="Q162" i="51"/>
  <c r="CQ162" i="51" s="1"/>
  <c r="Q161" i="51"/>
  <c r="CQ161" i="51" s="1"/>
  <c r="Q160" i="51"/>
  <c r="Q159" i="51"/>
  <c r="Q158" i="51"/>
  <c r="CQ158" i="51" s="1"/>
  <c r="Q157" i="51"/>
  <c r="Q156" i="51"/>
  <c r="CQ156" i="51" s="1"/>
  <c r="Q155" i="51"/>
  <c r="CQ155" i="51" s="1"/>
  <c r="Q154" i="51"/>
  <c r="CQ154" i="51" s="1"/>
  <c r="Q153" i="51"/>
  <c r="CQ153" i="51" s="1"/>
  <c r="Q152" i="51"/>
  <c r="CR152" i="51" s="1"/>
  <c r="Q151" i="51"/>
  <c r="Q150" i="51"/>
  <c r="Q149" i="51"/>
  <c r="Q148" i="51"/>
  <c r="CQ148" i="51" s="1"/>
  <c r="Q147" i="51"/>
  <c r="Q146" i="51"/>
  <c r="CR146" i="51" s="1"/>
  <c r="Q145" i="51"/>
  <c r="Q144" i="51"/>
  <c r="Q143" i="51"/>
  <c r="Q142" i="51"/>
  <c r="CQ142" i="51" s="1"/>
  <c r="Q141" i="51"/>
  <c r="Q140" i="51"/>
  <c r="CQ140" i="51" s="1"/>
  <c r="Q139" i="51"/>
  <c r="Q138" i="51"/>
  <c r="CQ138" i="51" s="1"/>
  <c r="Q137" i="51"/>
  <c r="Q136" i="51"/>
  <c r="Q135" i="51"/>
  <c r="CW135" i="51" s="1"/>
  <c r="Q134" i="51"/>
  <c r="Q133" i="51"/>
  <c r="Q132" i="51"/>
  <c r="N271" i="51"/>
  <c r="O271" i="51" s="1"/>
  <c r="N270" i="51"/>
  <c r="O270" i="51" s="1"/>
  <c r="N269" i="51"/>
  <c r="O269" i="51" s="1"/>
  <c r="N268" i="51"/>
  <c r="O268" i="51" s="1"/>
  <c r="N267" i="51"/>
  <c r="O267" i="51" s="1"/>
  <c r="N266" i="51"/>
  <c r="O266" i="51" s="1"/>
  <c r="N265" i="51"/>
  <c r="O265" i="51" s="1"/>
  <c r="N264" i="51"/>
  <c r="O264" i="51" s="1"/>
  <c r="N263" i="51"/>
  <c r="O263" i="51" s="1"/>
  <c r="N262" i="51"/>
  <c r="O262" i="51" s="1"/>
  <c r="N261" i="51"/>
  <c r="O261" i="51" s="1"/>
  <c r="N260" i="51"/>
  <c r="O260" i="51" s="1"/>
  <c r="N259" i="51"/>
  <c r="O259" i="51" s="1"/>
  <c r="N258" i="51"/>
  <c r="O258" i="51" s="1"/>
  <c r="N257" i="51"/>
  <c r="O257" i="51" s="1"/>
  <c r="N256" i="51"/>
  <c r="O256" i="51" s="1"/>
  <c r="N255" i="51"/>
  <c r="O255" i="51" s="1"/>
  <c r="N254" i="51"/>
  <c r="O254" i="51" s="1"/>
  <c r="N253" i="51"/>
  <c r="O253" i="51" s="1"/>
  <c r="N252" i="51"/>
  <c r="O252" i="51" s="1"/>
  <c r="N251" i="51"/>
  <c r="O251" i="51" s="1"/>
  <c r="N250" i="51"/>
  <c r="O250" i="51" s="1"/>
  <c r="N249" i="51"/>
  <c r="O249" i="51" s="1"/>
  <c r="N248" i="51"/>
  <c r="O248" i="51" s="1"/>
  <c r="N247" i="51"/>
  <c r="O247" i="51" s="1"/>
  <c r="N246" i="51"/>
  <c r="O246" i="51" s="1"/>
  <c r="N245" i="51"/>
  <c r="O245" i="51" s="1"/>
  <c r="N244" i="51"/>
  <c r="O244" i="51" s="1"/>
  <c r="N243" i="51"/>
  <c r="O243" i="51" s="1"/>
  <c r="N242" i="51"/>
  <c r="O242" i="51" s="1"/>
  <c r="N241" i="51"/>
  <c r="O241" i="51" s="1"/>
  <c r="N240" i="51"/>
  <c r="O240" i="51" s="1"/>
  <c r="N239" i="51"/>
  <c r="O239" i="51" s="1"/>
  <c r="N238" i="51"/>
  <c r="O238" i="51" s="1"/>
  <c r="N237" i="51"/>
  <c r="O237" i="51" s="1"/>
  <c r="N236" i="51"/>
  <c r="O236" i="51" s="1"/>
  <c r="N235" i="51"/>
  <c r="O235" i="51" s="1"/>
  <c r="N234" i="51"/>
  <c r="O234" i="51" s="1"/>
  <c r="N233" i="51"/>
  <c r="O233" i="51" s="1"/>
  <c r="N232" i="51"/>
  <c r="O232" i="51" s="1"/>
  <c r="N231" i="51"/>
  <c r="O231" i="51" s="1"/>
  <c r="N230" i="51"/>
  <c r="O230" i="51" s="1"/>
  <c r="N229" i="51"/>
  <c r="O229" i="51" s="1"/>
  <c r="N228" i="51"/>
  <c r="O228" i="51" s="1"/>
  <c r="N227" i="51"/>
  <c r="O227" i="51" s="1"/>
  <c r="N226" i="51"/>
  <c r="O226" i="51" s="1"/>
  <c r="N225" i="51"/>
  <c r="O225" i="51" s="1"/>
  <c r="N224" i="51"/>
  <c r="O224" i="51" s="1"/>
  <c r="N223" i="51"/>
  <c r="O223" i="51" s="1"/>
  <c r="N222" i="51"/>
  <c r="O222" i="51" s="1"/>
  <c r="N221" i="51"/>
  <c r="O221" i="51" s="1"/>
  <c r="N220" i="51"/>
  <c r="O220" i="51" s="1"/>
  <c r="N219" i="51"/>
  <c r="O219" i="51" s="1"/>
  <c r="N218" i="51"/>
  <c r="O218" i="51" s="1"/>
  <c r="N217" i="51"/>
  <c r="O217" i="51" s="1"/>
  <c r="N216" i="51"/>
  <c r="O216" i="51" s="1"/>
  <c r="N215" i="51"/>
  <c r="O215" i="51" s="1"/>
  <c r="N214" i="51"/>
  <c r="O214" i="51" s="1"/>
  <c r="N213" i="51"/>
  <c r="O213" i="51" s="1"/>
  <c r="N212" i="51"/>
  <c r="O212" i="51" s="1"/>
  <c r="N211" i="51"/>
  <c r="O211" i="51" s="1"/>
  <c r="N210" i="51"/>
  <c r="O210" i="51" s="1"/>
  <c r="N209" i="51"/>
  <c r="O209" i="51" s="1"/>
  <c r="CQ61" i="51" l="1"/>
  <c r="CV27" i="51"/>
  <c r="CW27" i="51"/>
  <c r="CW69" i="51"/>
  <c r="CV69" i="51"/>
  <c r="CW41" i="51"/>
  <c r="CV40" i="51"/>
  <c r="CV41" i="51"/>
  <c r="CW40" i="51"/>
  <c r="CV9" i="51"/>
  <c r="CV32" i="51"/>
  <c r="CQ257" i="51"/>
  <c r="CR210" i="51"/>
  <c r="CT210" i="51" s="1"/>
  <c r="CV92" i="51"/>
  <c r="CV14" i="51"/>
  <c r="CQ182" i="51"/>
  <c r="CQ126" i="51"/>
  <c r="CQ211" i="51"/>
  <c r="CR154" i="51"/>
  <c r="CT154" i="51" s="1"/>
  <c r="CV7" i="51"/>
  <c r="CQ83" i="51"/>
  <c r="CQ208" i="51"/>
  <c r="CW17" i="51"/>
  <c r="CQ31" i="51"/>
  <c r="CR8" i="51"/>
  <c r="CT8" i="51" s="1"/>
  <c r="CT67" i="51"/>
  <c r="CQ22" i="51"/>
  <c r="CQ54" i="51"/>
  <c r="CQ236" i="51"/>
  <c r="CT100" i="51"/>
  <c r="CQ107" i="51"/>
  <c r="CR11" i="51"/>
  <c r="CS11" i="51" s="1"/>
  <c r="CQ40" i="51"/>
  <c r="CT59" i="51"/>
  <c r="CU59" i="51" s="1"/>
  <c r="CR6" i="51"/>
  <c r="CT6" i="51" s="1"/>
  <c r="CR34" i="51"/>
  <c r="CT34" i="51" s="1"/>
  <c r="CR123" i="51"/>
  <c r="CS123" i="51" s="1"/>
  <c r="CR170" i="51"/>
  <c r="CT170" i="51" s="1"/>
  <c r="CS22" i="51"/>
  <c r="CQ6" i="51"/>
  <c r="CQ91" i="51"/>
  <c r="CQ146" i="51"/>
  <c r="CQ245" i="51"/>
  <c r="CR37" i="51"/>
  <c r="CR186" i="51"/>
  <c r="CT186" i="51" s="1"/>
  <c r="CS67" i="51"/>
  <c r="CQ8" i="51"/>
  <c r="CR138" i="51"/>
  <c r="CT138" i="51" s="1"/>
  <c r="CS100" i="51"/>
  <c r="CQ50" i="51"/>
  <c r="CQ95" i="51"/>
  <c r="CR231" i="51"/>
  <c r="CT231" i="51" s="1"/>
  <c r="CS241" i="51"/>
  <c r="CT211" i="51"/>
  <c r="CS252" i="51"/>
  <c r="CR167" i="51"/>
  <c r="CS167" i="51" s="1"/>
  <c r="CQ59" i="51"/>
  <c r="CW183" i="51"/>
  <c r="CW19" i="51"/>
  <c r="CS257" i="51"/>
  <c r="CR151" i="51"/>
  <c r="CT151" i="51" s="1"/>
  <c r="CT245" i="51"/>
  <c r="CR267" i="51"/>
  <c r="CT267" i="51" s="1"/>
  <c r="CV36" i="51"/>
  <c r="CW35" i="51"/>
  <c r="CW36" i="51"/>
  <c r="CR35" i="51"/>
  <c r="CS35" i="51" s="1"/>
  <c r="CV35" i="51"/>
  <c r="CQ35" i="51"/>
  <c r="CR89" i="51"/>
  <c r="CT89" i="51" s="1"/>
  <c r="CW132" i="51"/>
  <c r="CV133" i="51"/>
  <c r="CV132" i="51"/>
  <c r="CW133" i="51"/>
  <c r="CV121" i="51"/>
  <c r="CR121" i="51"/>
  <c r="CS121" i="51" s="1"/>
  <c r="CQ121" i="51"/>
  <c r="CQ12" i="51"/>
  <c r="CV91" i="51"/>
  <c r="CR145" i="51"/>
  <c r="CS145" i="51" s="1"/>
  <c r="CW170" i="51"/>
  <c r="CR169" i="51"/>
  <c r="CS169" i="51" s="1"/>
  <c r="CW169" i="51"/>
  <c r="CQ169" i="51"/>
  <c r="CR185" i="51"/>
  <c r="CS185" i="51" s="1"/>
  <c r="CQ185" i="51"/>
  <c r="CW231" i="51"/>
  <c r="CW230" i="51"/>
  <c r="CV231" i="51"/>
  <c r="CV230" i="51"/>
  <c r="CV257" i="51"/>
  <c r="CW246" i="51"/>
  <c r="CV256" i="51"/>
  <c r="CV248" i="51"/>
  <c r="CW253" i="51"/>
  <c r="CW245" i="51"/>
  <c r="CW257" i="51"/>
  <c r="CV251" i="51"/>
  <c r="CW256" i="51"/>
  <c r="CV250" i="51"/>
  <c r="CW252" i="51"/>
  <c r="CV246" i="51"/>
  <c r="CW251" i="51"/>
  <c r="CV253" i="51"/>
  <c r="CV252" i="51"/>
  <c r="CV245" i="51"/>
  <c r="CR244" i="51"/>
  <c r="CT244" i="51" s="1"/>
  <c r="CW250" i="51"/>
  <c r="CW248" i="51"/>
  <c r="CW244" i="51"/>
  <c r="CQ244" i="51"/>
  <c r="CV244" i="51"/>
  <c r="CQ260" i="51"/>
  <c r="CT21" i="51"/>
  <c r="CS21" i="51"/>
  <c r="CQ21" i="51"/>
  <c r="CQ82" i="51"/>
  <c r="CQ268" i="51"/>
  <c r="CR49" i="51"/>
  <c r="CS49" i="51" s="1"/>
  <c r="CR73" i="51"/>
  <c r="CT73" i="51" s="1"/>
  <c r="CR206" i="51"/>
  <c r="CS206" i="51" s="1"/>
  <c r="CV12" i="51"/>
  <c r="CR238" i="51"/>
  <c r="CS238" i="51" s="1"/>
  <c r="CR270" i="51"/>
  <c r="CT270" i="51" s="1"/>
  <c r="CQ270" i="51"/>
  <c r="CT23" i="51"/>
  <c r="CS23" i="51"/>
  <c r="CQ23" i="51"/>
  <c r="CR43" i="51"/>
  <c r="CT43" i="51" s="1"/>
  <c r="CQ43" i="51"/>
  <c r="CR51" i="51"/>
  <c r="CS51" i="51" s="1"/>
  <c r="CQ51" i="51"/>
  <c r="CR60" i="51"/>
  <c r="CS60" i="51" s="1"/>
  <c r="CQ60" i="51"/>
  <c r="CR68" i="51"/>
  <c r="CT68" i="51" s="1"/>
  <c r="CR76" i="51"/>
  <c r="CS76" i="51" s="1"/>
  <c r="CQ76" i="51"/>
  <c r="CR84" i="51"/>
  <c r="CT84" i="51" s="1"/>
  <c r="CQ84" i="51"/>
  <c r="CW108" i="51"/>
  <c r="CV108" i="51"/>
  <c r="CR108" i="51"/>
  <c r="CS108" i="51" s="1"/>
  <c r="CR116" i="51"/>
  <c r="CS116" i="51" s="1"/>
  <c r="CW124" i="51"/>
  <c r="CV124" i="51"/>
  <c r="CR124" i="51"/>
  <c r="CS124" i="51" s="1"/>
  <c r="CQ124" i="51"/>
  <c r="CQ114" i="51"/>
  <c r="CQ229" i="51"/>
  <c r="CR260" i="51"/>
  <c r="CT260" i="51" s="1"/>
  <c r="CT176" i="51"/>
  <c r="CV120" i="51"/>
  <c r="CW163" i="51"/>
  <c r="CV165" i="51"/>
  <c r="CW162" i="51"/>
  <c r="CV162" i="51"/>
  <c r="CV161" i="51"/>
  <c r="CW165" i="51"/>
  <c r="CV163" i="51"/>
  <c r="CV160" i="51"/>
  <c r="CW161" i="51"/>
  <c r="CW160" i="51"/>
  <c r="CQ160" i="51"/>
  <c r="CV185" i="51"/>
  <c r="CV184" i="51"/>
  <c r="CW185" i="51"/>
  <c r="CW184" i="51"/>
  <c r="CQ184" i="51"/>
  <c r="CR12" i="51"/>
  <c r="CT12" i="51" s="1"/>
  <c r="CQ48" i="51"/>
  <c r="CQ97" i="51"/>
  <c r="CQ113" i="51"/>
  <c r="CR113" i="51"/>
  <c r="CT113" i="51" s="1"/>
  <c r="CR129" i="51"/>
  <c r="CT129" i="51" s="1"/>
  <c r="CQ81" i="51"/>
  <c r="CR48" i="51"/>
  <c r="CT48" i="51" s="1"/>
  <c r="CW156" i="51"/>
  <c r="CV158" i="51"/>
  <c r="CW155" i="51"/>
  <c r="CV157" i="51"/>
  <c r="CW154" i="51"/>
  <c r="CV156" i="51"/>
  <c r="CW157" i="51"/>
  <c r="CW153" i="51"/>
  <c r="CV159" i="51"/>
  <c r="CV155" i="51"/>
  <c r="CV154" i="51"/>
  <c r="CW158" i="51"/>
  <c r="CW159" i="51"/>
  <c r="CV153" i="51"/>
  <c r="CR153" i="51"/>
  <c r="CT153" i="51" s="1"/>
  <c r="CR222" i="51"/>
  <c r="CT222" i="51" s="1"/>
  <c r="CS152" i="51"/>
  <c r="CT252" i="51"/>
  <c r="CR139" i="51"/>
  <c r="CT139" i="51" s="1"/>
  <c r="CQ139" i="51"/>
  <c r="CR163" i="51"/>
  <c r="CS163" i="51" s="1"/>
  <c r="CR179" i="51"/>
  <c r="CS179" i="51" s="1"/>
  <c r="CW194" i="51"/>
  <c r="CV196" i="51"/>
  <c r="CW193" i="51"/>
  <c r="CV195" i="51"/>
  <c r="CV194" i="51"/>
  <c r="CV193" i="51"/>
  <c r="CW196" i="51"/>
  <c r="CR193" i="51"/>
  <c r="CS193" i="51" s="1"/>
  <c r="CW195" i="51"/>
  <c r="CQ193" i="51"/>
  <c r="CW225" i="51"/>
  <c r="CW224" i="51"/>
  <c r="CV225" i="51"/>
  <c r="CV224" i="51"/>
  <c r="CR224" i="51"/>
  <c r="CT224" i="51" s="1"/>
  <c r="CQ224" i="51"/>
  <c r="CR232" i="51"/>
  <c r="CT232" i="51" s="1"/>
  <c r="CR254" i="51"/>
  <c r="CT254" i="51" s="1"/>
  <c r="CW263" i="51"/>
  <c r="CW262" i="51"/>
  <c r="CV264" i="51"/>
  <c r="CV263" i="51"/>
  <c r="CV262" i="51"/>
  <c r="CW264" i="51"/>
  <c r="CR262" i="51"/>
  <c r="CT262" i="51" s="1"/>
  <c r="CQ15" i="51"/>
  <c r="CW93" i="51"/>
  <c r="CW92" i="51"/>
  <c r="CV93" i="51"/>
  <c r="CR92" i="51"/>
  <c r="CS92" i="51" s="1"/>
  <c r="CV6" i="51"/>
  <c r="CR81" i="51"/>
  <c r="CT81" i="51" s="1"/>
  <c r="CV169" i="51"/>
  <c r="CR133" i="51"/>
  <c r="CT133" i="51" s="1"/>
  <c r="CQ141" i="51"/>
  <c r="CR141" i="51"/>
  <c r="CS141" i="51" s="1"/>
  <c r="CR149" i="51"/>
  <c r="CT149" i="51" s="1"/>
  <c r="CQ157" i="51"/>
  <c r="CR157" i="51"/>
  <c r="CS157" i="51" s="1"/>
  <c r="CT165" i="51"/>
  <c r="CS165" i="51"/>
  <c r="CQ165" i="51"/>
  <c r="CR173" i="51"/>
  <c r="CT173" i="51" s="1"/>
  <c r="CR181" i="51"/>
  <c r="CS181" i="51" s="1"/>
  <c r="CR195" i="51"/>
  <c r="CS195" i="51" s="1"/>
  <c r="CQ218" i="51"/>
  <c r="CV226" i="51"/>
  <c r="CR226" i="51"/>
  <c r="CS226" i="51" s="1"/>
  <c r="CW226" i="51"/>
  <c r="CQ233" i="51"/>
  <c r="CR233" i="51"/>
  <c r="CS233" i="51" s="1"/>
  <c r="CV240" i="51"/>
  <c r="CW240" i="51"/>
  <c r="CR240" i="51"/>
  <c r="CT240" i="51" s="1"/>
  <c r="CQ240" i="51"/>
  <c r="CR256" i="51"/>
  <c r="CS256" i="51" s="1"/>
  <c r="CS264" i="51"/>
  <c r="CT264" i="51"/>
  <c r="CQ264" i="51"/>
  <c r="CR17" i="51"/>
  <c r="CS17" i="51" s="1"/>
  <c r="CR32" i="51"/>
  <c r="CS32" i="51" s="1"/>
  <c r="CR53" i="51"/>
  <c r="CT53" i="51" s="1"/>
  <c r="CR62" i="51"/>
  <c r="CS62" i="51" s="1"/>
  <c r="CS78" i="51"/>
  <c r="CT78" i="51"/>
  <c r="CQ78" i="51"/>
  <c r="CR86" i="51"/>
  <c r="CS86" i="51" s="1"/>
  <c r="CV95" i="51"/>
  <c r="CW94" i="51"/>
  <c r="CV97" i="51"/>
  <c r="CS94" i="51"/>
  <c r="CV96" i="51"/>
  <c r="CT94" i="51"/>
  <c r="CW97" i="51"/>
  <c r="CW96" i="51"/>
  <c r="CV94" i="51"/>
  <c r="CW95" i="51"/>
  <c r="CQ94" i="51"/>
  <c r="CV103" i="51"/>
  <c r="CV102" i="51"/>
  <c r="CW105" i="51"/>
  <c r="CW104" i="51"/>
  <c r="CW103" i="51"/>
  <c r="CV105" i="51"/>
  <c r="CW102" i="51"/>
  <c r="CR102" i="51"/>
  <c r="CT102" i="51" s="1"/>
  <c r="CQ102" i="51"/>
  <c r="CR118" i="51"/>
  <c r="CS118" i="51" s="1"/>
  <c r="CS126" i="51"/>
  <c r="CT126" i="51"/>
  <c r="CQ9" i="51"/>
  <c r="CQ62" i="51"/>
  <c r="CQ145" i="51"/>
  <c r="CQ173" i="51"/>
  <c r="CQ195" i="51"/>
  <c r="CR15" i="51"/>
  <c r="CS15" i="51" s="1"/>
  <c r="CR82" i="51"/>
  <c r="CS82" i="51" s="1"/>
  <c r="CR130" i="51"/>
  <c r="CT130" i="51" s="1"/>
  <c r="CR218" i="51"/>
  <c r="CS218" i="51" s="1"/>
  <c r="CS88" i="51"/>
  <c r="CV170" i="51"/>
  <c r="CW121" i="51"/>
  <c r="CW147" i="51"/>
  <c r="CW146" i="51"/>
  <c r="CV147" i="51"/>
  <c r="CV145" i="51"/>
  <c r="CV144" i="51"/>
  <c r="CW145" i="51"/>
  <c r="CW144" i="51"/>
  <c r="CV146" i="51"/>
  <c r="CW172" i="51"/>
  <c r="CV174" i="51"/>
  <c r="CW171" i="51"/>
  <c r="CV173" i="51"/>
  <c r="CV172" i="51"/>
  <c r="CW168" i="51"/>
  <c r="CV175" i="51"/>
  <c r="CW175" i="51"/>
  <c r="CW174" i="51"/>
  <c r="CW173" i="51"/>
  <c r="CV171" i="51"/>
  <c r="CV168" i="51"/>
  <c r="CW208" i="51"/>
  <c r="CW207" i="51"/>
  <c r="CW206" i="51"/>
  <c r="CW205" i="51"/>
  <c r="CV208" i="51"/>
  <c r="CV207" i="51"/>
  <c r="CV206" i="51"/>
  <c r="CR205" i="51"/>
  <c r="CS205" i="51" s="1"/>
  <c r="CW239" i="51"/>
  <c r="CW238" i="51"/>
  <c r="CW237" i="51"/>
  <c r="CV239" i="51"/>
  <c r="CV237" i="51"/>
  <c r="CV236" i="51"/>
  <c r="CV235" i="51"/>
  <c r="CW236" i="51"/>
  <c r="CW235" i="51"/>
  <c r="CQ235" i="51"/>
  <c r="CR235" i="51"/>
  <c r="CT235" i="51" s="1"/>
  <c r="CV238" i="51"/>
  <c r="CW23" i="51"/>
  <c r="CW37" i="51"/>
  <c r="CW22" i="51"/>
  <c r="CW21" i="51"/>
  <c r="CW20" i="51"/>
  <c r="CV21" i="51"/>
  <c r="CV20" i="51"/>
  <c r="CV37" i="51"/>
  <c r="CV23" i="51"/>
  <c r="CV22" i="51"/>
  <c r="CW139" i="51"/>
  <c r="CW138" i="51"/>
  <c r="CV137" i="51"/>
  <c r="CV138" i="51"/>
  <c r="CR137" i="51"/>
  <c r="CS137" i="51" s="1"/>
  <c r="CV139" i="51"/>
  <c r="CR161" i="51"/>
  <c r="CS161" i="51" s="1"/>
  <c r="CW177" i="51"/>
  <c r="CV177" i="51"/>
  <c r="CR177" i="51"/>
  <c r="CS177" i="51" s="1"/>
  <c r="CW232" i="51"/>
  <c r="CV233" i="51"/>
  <c r="CW233" i="51"/>
  <c r="CV214" i="51"/>
  <c r="CW214" i="51"/>
  <c r="CV232" i="51"/>
  <c r="CW234" i="51"/>
  <c r="CV234" i="51"/>
  <c r="CR214" i="51"/>
  <c r="CS214" i="51" s="1"/>
  <c r="CT236" i="51"/>
  <c r="CS236" i="51"/>
  <c r="CW268" i="51"/>
  <c r="CV268" i="51"/>
  <c r="CT268" i="51"/>
  <c r="CS268" i="51"/>
  <c r="CR13" i="51"/>
  <c r="CT13" i="51" s="1"/>
  <c r="CQ13" i="51"/>
  <c r="CR58" i="51"/>
  <c r="CS58" i="51" s="1"/>
  <c r="CQ58" i="51"/>
  <c r="CQ66" i="51"/>
  <c r="CR90" i="51"/>
  <c r="CS90" i="51" s="1"/>
  <c r="CV98" i="51"/>
  <c r="CW98" i="51"/>
  <c r="CR98" i="51"/>
  <c r="CT98" i="51" s="1"/>
  <c r="CW117" i="51"/>
  <c r="CV119" i="51"/>
  <c r="CW116" i="51"/>
  <c r="CV118" i="51"/>
  <c r="CW115" i="51"/>
  <c r="CV117" i="51"/>
  <c r="CW119" i="51"/>
  <c r="CW118" i="51"/>
  <c r="CW114" i="51"/>
  <c r="CV114" i="51"/>
  <c r="CW120" i="51"/>
  <c r="CV116" i="51"/>
  <c r="CV115" i="51"/>
  <c r="CR114" i="51"/>
  <c r="CT114" i="51" s="1"/>
  <c r="CW125" i="51"/>
  <c r="CV126" i="51"/>
  <c r="CV125" i="51"/>
  <c r="CW126" i="51"/>
  <c r="CW122" i="51"/>
  <c r="CQ122" i="51"/>
  <c r="CV122" i="51"/>
  <c r="CQ252" i="51"/>
  <c r="CR97" i="51"/>
  <c r="CS97" i="51" s="1"/>
  <c r="CR144" i="51"/>
  <c r="CT144" i="51" s="1"/>
  <c r="CR168" i="51"/>
  <c r="CT168" i="51" s="1"/>
  <c r="CR259" i="51"/>
  <c r="CT259" i="51" s="1"/>
  <c r="CR147" i="51"/>
  <c r="CT147" i="51" s="1"/>
  <c r="CQ147" i="51"/>
  <c r="CR171" i="51"/>
  <c r="CT171" i="51" s="1"/>
  <c r="CR216" i="51"/>
  <c r="CS216" i="51" s="1"/>
  <c r="CQ216" i="51"/>
  <c r="CR246" i="51"/>
  <c r="CT246" i="51" s="1"/>
  <c r="CQ89" i="51"/>
  <c r="CQ116" i="51"/>
  <c r="CR213" i="51"/>
  <c r="CT213" i="51" s="1"/>
  <c r="CW113" i="51"/>
  <c r="CV142" i="51"/>
  <c r="CW143" i="51"/>
  <c r="CW142" i="51"/>
  <c r="CV143" i="51"/>
  <c r="CR142" i="51"/>
  <c r="CS142" i="51" s="1"/>
  <c r="CR150" i="51"/>
  <c r="CS150" i="51" s="1"/>
  <c r="CQ150" i="51"/>
  <c r="CR158" i="51"/>
  <c r="CS158" i="51" s="1"/>
  <c r="CV166" i="51"/>
  <c r="CW167" i="51"/>
  <c r="CW166" i="51"/>
  <c r="CV167" i="51"/>
  <c r="CR166" i="51"/>
  <c r="CT166" i="51" s="1"/>
  <c r="CQ166" i="51"/>
  <c r="CR174" i="51"/>
  <c r="CS174" i="51" s="1"/>
  <c r="CQ174" i="51"/>
  <c r="CT182" i="51"/>
  <c r="CU182" i="51" s="1"/>
  <c r="CR196" i="51"/>
  <c r="CT196" i="51" s="1"/>
  <c r="CR219" i="51"/>
  <c r="CS219" i="51" s="1"/>
  <c r="CV227" i="51"/>
  <c r="CV228" i="51"/>
  <c r="CW229" i="51"/>
  <c r="CW228" i="51"/>
  <c r="CV229" i="51"/>
  <c r="CW227" i="51"/>
  <c r="CQ227" i="51"/>
  <c r="CV241" i="51"/>
  <c r="CW243" i="51"/>
  <c r="CW242" i="51"/>
  <c r="CW241" i="51"/>
  <c r="CV243" i="51"/>
  <c r="CV242" i="51"/>
  <c r="CT241" i="51"/>
  <c r="CQ241" i="51"/>
  <c r="CW255" i="51"/>
  <c r="CV249" i="51"/>
  <c r="CW254" i="51"/>
  <c r="CW261" i="51"/>
  <c r="CV255" i="51"/>
  <c r="CV261" i="51"/>
  <c r="CW249" i="51"/>
  <c r="CV254" i="51"/>
  <c r="CR249" i="51"/>
  <c r="CS249" i="51" s="1"/>
  <c r="CQ249" i="51"/>
  <c r="CT257" i="51"/>
  <c r="CV265" i="51"/>
  <c r="CW267" i="51"/>
  <c r="CW266" i="51"/>
  <c r="CW265" i="51"/>
  <c r="CV266" i="51"/>
  <c r="CV267" i="51"/>
  <c r="CR265" i="51"/>
  <c r="CT265" i="51" s="1"/>
  <c r="CW10" i="51"/>
  <c r="CV10" i="51"/>
  <c r="CV82" i="51"/>
  <c r="CW82" i="51"/>
  <c r="CV13" i="51"/>
  <c r="CR10" i="51"/>
  <c r="CT10" i="51" s="1"/>
  <c r="CW13" i="51"/>
  <c r="CW52" i="51"/>
  <c r="CV18" i="51"/>
  <c r="CW60" i="51"/>
  <c r="CW51" i="51"/>
  <c r="CW59" i="51"/>
  <c r="CV52" i="51"/>
  <c r="CW53" i="51"/>
  <c r="CV19" i="51"/>
  <c r="CV60" i="51"/>
  <c r="CV59" i="51"/>
  <c r="CW18" i="51"/>
  <c r="CV51" i="51"/>
  <c r="CR33" i="51"/>
  <c r="CT33" i="51" s="1"/>
  <c r="CT39" i="51"/>
  <c r="CV46" i="51"/>
  <c r="CW50" i="51"/>
  <c r="CW49" i="51"/>
  <c r="CW47" i="51"/>
  <c r="CV49" i="51"/>
  <c r="CW46" i="51"/>
  <c r="CV48" i="51"/>
  <c r="CV47" i="51"/>
  <c r="CW48" i="51"/>
  <c r="CR46" i="51"/>
  <c r="CT46" i="51" s="1"/>
  <c r="CV50" i="51"/>
  <c r="CV54" i="51"/>
  <c r="CW54" i="51"/>
  <c r="CV55" i="51"/>
  <c r="CT54" i="51"/>
  <c r="CW58" i="51"/>
  <c r="CW55" i="51"/>
  <c r="CW57" i="51"/>
  <c r="CS54" i="51"/>
  <c r="CV58" i="51"/>
  <c r="CV63" i="51"/>
  <c r="CW68" i="51"/>
  <c r="CW67" i="51"/>
  <c r="CW66" i="51"/>
  <c r="CV66" i="51"/>
  <c r="CT63" i="51"/>
  <c r="CW63" i="51"/>
  <c r="CV67" i="51"/>
  <c r="CS63" i="51"/>
  <c r="CV68" i="51"/>
  <c r="CR71" i="51"/>
  <c r="CS71" i="51" s="1"/>
  <c r="CR79" i="51"/>
  <c r="CS79" i="51" s="1"/>
  <c r="CQ87" i="51"/>
  <c r="CR87" i="51"/>
  <c r="CT87" i="51" s="1"/>
  <c r="CT95" i="51"/>
  <c r="CS95" i="51"/>
  <c r="CT103" i="51"/>
  <c r="CS103" i="51"/>
  <c r="CQ103" i="51"/>
  <c r="CV111" i="51"/>
  <c r="CV112" i="51"/>
  <c r="CW111" i="51"/>
  <c r="CV113" i="51"/>
  <c r="CW112" i="51"/>
  <c r="CR111" i="51"/>
  <c r="CT111" i="51" s="1"/>
  <c r="CQ111" i="51"/>
  <c r="CR119" i="51"/>
  <c r="CS119" i="51" s="1"/>
  <c r="CV127" i="51"/>
  <c r="CW130" i="51"/>
  <c r="CV130" i="51"/>
  <c r="CW127" i="51"/>
  <c r="CR127" i="51"/>
  <c r="CT127" i="51" s="1"/>
  <c r="CQ10" i="51"/>
  <c r="CQ20" i="51"/>
  <c r="CQ63" i="51"/>
  <c r="CQ105" i="51"/>
  <c r="CQ118" i="51"/>
  <c r="CQ133" i="51"/>
  <c r="CQ177" i="51"/>
  <c r="CQ196" i="51"/>
  <c r="CQ219" i="51"/>
  <c r="CQ232" i="51"/>
  <c r="CQ246" i="51"/>
  <c r="CQ262" i="51"/>
  <c r="CR18" i="51"/>
  <c r="CS18" i="51" s="1"/>
  <c r="CR65" i="51"/>
  <c r="CS65" i="51" s="1"/>
  <c r="CR110" i="51"/>
  <c r="CS110" i="51" s="1"/>
  <c r="CR134" i="51"/>
  <c r="CS134" i="51" s="1"/>
  <c r="CR243" i="51"/>
  <c r="CS243" i="51" s="1"/>
  <c r="CS39" i="51"/>
  <c r="CS208" i="51"/>
  <c r="CV53" i="51"/>
  <c r="CV205" i="51"/>
  <c r="CT152" i="51"/>
  <c r="CV176" i="51"/>
  <c r="CW176" i="51"/>
  <c r="CS176" i="51"/>
  <c r="CQ176" i="51"/>
  <c r="CT221" i="51"/>
  <c r="CS221" i="51"/>
  <c r="CR251" i="51"/>
  <c r="CS251" i="51" s="1"/>
  <c r="CQ251" i="51"/>
  <c r="CR41" i="51"/>
  <c r="CT41" i="51" s="1"/>
  <c r="CQ41" i="51"/>
  <c r="CR57" i="51"/>
  <c r="CT57" i="51" s="1"/>
  <c r="CQ57" i="51"/>
  <c r="CQ136" i="51"/>
  <c r="CQ152" i="51"/>
  <c r="CQ267" i="51"/>
  <c r="CR136" i="51"/>
  <c r="CS136" i="51" s="1"/>
  <c r="CR229" i="51"/>
  <c r="CT229" i="51" s="1"/>
  <c r="CV11" i="51"/>
  <c r="CR36" i="51"/>
  <c r="CS36" i="51" s="1"/>
  <c r="CQ36" i="51"/>
  <c r="CR74" i="51"/>
  <c r="CT74" i="51" s="1"/>
  <c r="CW107" i="51"/>
  <c r="CW106" i="51"/>
  <c r="CV106" i="51"/>
  <c r="CV107" i="51"/>
  <c r="CR106" i="51"/>
  <c r="CT106" i="51" s="1"/>
  <c r="CQ106" i="51"/>
  <c r="CQ137" i="51"/>
  <c r="CR230" i="51"/>
  <c r="CT230" i="51" s="1"/>
  <c r="CT115" i="51"/>
  <c r="CR122" i="51"/>
  <c r="CT122" i="51" s="1"/>
  <c r="CV104" i="51"/>
  <c r="CR155" i="51"/>
  <c r="CS155" i="51" s="1"/>
  <c r="CQ7" i="51"/>
  <c r="CT7" i="51"/>
  <c r="CS7" i="51"/>
  <c r="CQ74" i="51"/>
  <c r="CQ100" i="51"/>
  <c r="CQ129" i="51"/>
  <c r="CQ144" i="51"/>
  <c r="CQ214" i="51"/>
  <c r="CQ230" i="51"/>
  <c r="CQ243" i="51"/>
  <c r="CR105" i="51"/>
  <c r="CT105" i="51" s="1"/>
  <c r="CQ135" i="51"/>
  <c r="CV135" i="51"/>
  <c r="CQ143" i="51"/>
  <c r="CR143" i="51"/>
  <c r="CS143" i="51" s="1"/>
  <c r="CQ151" i="51"/>
  <c r="CQ159" i="51"/>
  <c r="CR159" i="51"/>
  <c r="CS159" i="51" s="1"/>
  <c r="CQ167" i="51"/>
  <c r="CQ175" i="51"/>
  <c r="CR175" i="51"/>
  <c r="CT175" i="51" s="1"/>
  <c r="CT183" i="51"/>
  <c r="CQ183" i="51"/>
  <c r="CS183" i="51"/>
  <c r="CW197" i="51"/>
  <c r="CQ197" i="51"/>
  <c r="CV197" i="51"/>
  <c r="CR197" i="51"/>
  <c r="CS197" i="51" s="1"/>
  <c r="CQ212" i="51"/>
  <c r="CT212" i="51"/>
  <c r="CS212" i="51"/>
  <c r="CQ220" i="51"/>
  <c r="CR220" i="51"/>
  <c r="CT220" i="51" s="1"/>
  <c r="CQ228" i="51"/>
  <c r="CR228" i="51"/>
  <c r="CQ234" i="51"/>
  <c r="CR234" i="51"/>
  <c r="CS234" i="51" s="1"/>
  <c r="CQ242" i="51"/>
  <c r="CS242" i="51"/>
  <c r="CQ250" i="51"/>
  <c r="CR250" i="51"/>
  <c r="CS250" i="51" s="1"/>
  <c r="CQ258" i="51"/>
  <c r="CW258" i="51"/>
  <c r="CV258" i="51"/>
  <c r="CR258" i="51"/>
  <c r="CS258" i="51" s="1"/>
  <c r="CQ266" i="51"/>
  <c r="CR266" i="51"/>
  <c r="CS266" i="51" s="1"/>
  <c r="CW80" i="51"/>
  <c r="CW11" i="51"/>
  <c r="CV80" i="51"/>
  <c r="CW12" i="51"/>
  <c r="CV81" i="51"/>
  <c r="CW81" i="51"/>
  <c r="CR19" i="51"/>
  <c r="CT19" i="51" s="1"/>
  <c r="CW34" i="51"/>
  <c r="CV34" i="51"/>
  <c r="CT40" i="51"/>
  <c r="CS40" i="51"/>
  <c r="CR47" i="51"/>
  <c r="CS47" i="51" s="1"/>
  <c r="CR55" i="51"/>
  <c r="CT55" i="51" s="1"/>
  <c r="CW70" i="51"/>
  <c r="CV71" i="51"/>
  <c r="CV70" i="51"/>
  <c r="CW65" i="51"/>
  <c r="CW64" i="51"/>
  <c r="CW71" i="51"/>
  <c r="CQ64" i="51"/>
  <c r="CV65" i="51"/>
  <c r="CR64" i="51"/>
  <c r="CS64" i="51" s="1"/>
  <c r="CV64" i="51"/>
  <c r="CV79" i="51"/>
  <c r="CW79" i="51"/>
  <c r="CV74" i="51"/>
  <c r="CV73" i="51"/>
  <c r="CQ72" i="51"/>
  <c r="CV72" i="51"/>
  <c r="CW74" i="51"/>
  <c r="CW73" i="51"/>
  <c r="CR72" i="51"/>
  <c r="CT72" i="51" s="1"/>
  <c r="CW72" i="51"/>
  <c r="CT80" i="51"/>
  <c r="CQ80" i="51"/>
  <c r="CS80" i="51"/>
  <c r="CW91" i="51"/>
  <c r="CW90" i="51"/>
  <c r="CV88" i="51"/>
  <c r="CW89" i="51"/>
  <c r="CW88" i="51"/>
  <c r="CT88" i="51"/>
  <c r="CQ88" i="51"/>
  <c r="CV89" i="51"/>
  <c r="CV90" i="51"/>
  <c r="CQ96" i="51"/>
  <c r="CR96" i="51"/>
  <c r="CS96" i="51" s="1"/>
  <c r="CQ104" i="51"/>
  <c r="CR104" i="51"/>
  <c r="CS104" i="51" s="1"/>
  <c r="CQ112" i="51"/>
  <c r="CT120" i="51"/>
  <c r="CQ120" i="51"/>
  <c r="CW140" i="51"/>
  <c r="CV141" i="51"/>
  <c r="CV140" i="51"/>
  <c r="CW129" i="51"/>
  <c r="CW141" i="51"/>
  <c r="CW128" i="51"/>
  <c r="CV129" i="51"/>
  <c r="CQ128" i="51"/>
  <c r="CV128" i="51"/>
  <c r="CR128" i="51"/>
  <c r="CT128" i="51" s="1"/>
  <c r="CQ11" i="51"/>
  <c r="CQ39" i="51"/>
  <c r="CQ65" i="51"/>
  <c r="CQ79" i="51"/>
  <c r="CQ92" i="51"/>
  <c r="CQ119" i="51"/>
  <c r="CQ134" i="51"/>
  <c r="CQ149" i="51"/>
  <c r="CQ163" i="51"/>
  <c r="CQ179" i="51"/>
  <c r="CQ205" i="51"/>
  <c r="CQ221" i="51"/>
  <c r="CQ265" i="51"/>
  <c r="CR9" i="51"/>
  <c r="CT9" i="51" s="1"/>
  <c r="CR20" i="51"/>
  <c r="CT20" i="51" s="1"/>
  <c r="CR45" i="51"/>
  <c r="CS45" i="51" s="1"/>
  <c r="CR66" i="51"/>
  <c r="CS66" i="51" s="1"/>
  <c r="CR112" i="51"/>
  <c r="CT112" i="51" s="1"/>
  <c r="CR135" i="51"/>
  <c r="CS135" i="51" s="1"/>
  <c r="CR160" i="51"/>
  <c r="CT160" i="51" s="1"/>
  <c r="CR184" i="51"/>
  <c r="CT184" i="51" s="1"/>
  <c r="CR227" i="51"/>
  <c r="CS227" i="51" s="1"/>
  <c r="CR248" i="51"/>
  <c r="CT248" i="51" s="1"/>
  <c r="CS120" i="51"/>
  <c r="CS211" i="51"/>
  <c r="CT208" i="51"/>
  <c r="CT242" i="51"/>
  <c r="CV57" i="51"/>
  <c r="CV222" i="51"/>
  <c r="CW137" i="51"/>
  <c r="CQ215" i="51"/>
  <c r="CS245" i="51"/>
  <c r="CS261" i="51"/>
  <c r="CT146" i="51"/>
  <c r="CS146" i="51"/>
  <c r="CW179" i="51"/>
  <c r="CW178" i="51"/>
  <c r="CV179" i="51"/>
  <c r="CV178" i="51"/>
  <c r="CW186" i="51"/>
  <c r="CV186" i="51"/>
  <c r="CW217" i="51"/>
  <c r="CV219" i="51"/>
  <c r="CW216" i="51"/>
  <c r="CV218" i="51"/>
  <c r="CW223" i="51"/>
  <c r="CW215" i="51"/>
  <c r="CV217" i="51"/>
  <c r="CW220" i="51"/>
  <c r="CW219" i="51"/>
  <c r="CW218" i="51"/>
  <c r="CV223" i="51"/>
  <c r="CV215" i="51"/>
  <c r="CW222" i="51"/>
  <c r="CW221" i="51"/>
  <c r="CV221" i="51"/>
  <c r="CV220" i="51"/>
  <c r="CV216" i="51"/>
  <c r="CR215" i="51"/>
  <c r="CS215" i="51" s="1"/>
  <c r="CR237" i="51"/>
  <c r="CS237" i="51" s="1"/>
  <c r="CW270" i="51"/>
  <c r="CW269" i="51"/>
  <c r="CV270" i="51"/>
  <c r="CV269" i="51"/>
  <c r="CR269" i="51"/>
  <c r="CW7" i="51"/>
  <c r="CW6" i="51"/>
  <c r="CW15" i="51"/>
  <c r="CW14" i="51"/>
  <c r="CV15" i="51"/>
  <c r="CW44" i="51"/>
  <c r="CW43" i="51"/>
  <c r="CW42" i="51"/>
  <c r="CV44" i="51"/>
  <c r="CV43" i="51"/>
  <c r="CW45" i="51"/>
  <c r="CV45" i="51"/>
  <c r="CV42" i="51"/>
  <c r="CS50" i="51"/>
  <c r="CU50" i="51" s="1"/>
  <c r="CW76" i="51"/>
  <c r="CW75" i="51"/>
  <c r="CV76" i="51"/>
  <c r="CV75" i="51"/>
  <c r="CW84" i="51"/>
  <c r="CW83" i="51"/>
  <c r="CV84" i="51"/>
  <c r="CV83" i="51"/>
  <c r="CS83" i="51"/>
  <c r="CT83" i="51"/>
  <c r="CT91" i="51"/>
  <c r="CW101" i="51"/>
  <c r="CW100" i="51"/>
  <c r="CW99" i="51"/>
  <c r="CV101" i="51"/>
  <c r="CV99" i="51"/>
  <c r="CV100" i="51"/>
  <c r="CR99" i="51"/>
  <c r="CS99" i="51" s="1"/>
  <c r="CT107" i="51"/>
  <c r="CS115" i="51"/>
  <c r="CW123" i="51"/>
  <c r="CV123" i="51"/>
  <c r="CV134" i="51"/>
  <c r="CW131" i="51"/>
  <c r="CV136" i="51"/>
  <c r="CW134" i="51"/>
  <c r="CV131" i="51"/>
  <c r="CR131" i="51"/>
  <c r="CS131" i="51" s="1"/>
  <c r="CW136" i="51"/>
  <c r="CQ67" i="51"/>
  <c r="CQ131" i="51"/>
  <c r="CQ207" i="51"/>
  <c r="CQ261" i="51"/>
  <c r="CR14" i="51"/>
  <c r="CT14" i="51" s="1"/>
  <c r="CR42" i="51"/>
  <c r="CT42" i="51" s="1"/>
  <c r="CS91" i="51"/>
  <c r="CS107" i="51"/>
  <c r="CT261" i="51"/>
  <c r="CR132" i="51"/>
  <c r="CS132" i="51" s="1"/>
  <c r="CR140" i="51"/>
  <c r="CT140" i="51" s="1"/>
  <c r="CW148" i="51"/>
  <c r="CV150" i="51"/>
  <c r="CV149" i="51"/>
  <c r="CV148" i="51"/>
  <c r="CV151" i="51"/>
  <c r="CW152" i="51"/>
  <c r="CW151" i="51"/>
  <c r="CW150" i="51"/>
  <c r="CW149" i="51"/>
  <c r="CR148" i="51"/>
  <c r="CT148" i="51" s="1"/>
  <c r="CV152" i="51"/>
  <c r="CR156" i="51"/>
  <c r="CT156" i="51" s="1"/>
  <c r="CW164" i="51"/>
  <c r="CV164" i="51"/>
  <c r="CR164" i="51"/>
  <c r="CS164" i="51" s="1"/>
  <c r="CR172" i="51"/>
  <c r="CT172" i="51" s="1"/>
  <c r="CW180" i="51"/>
  <c r="CV182" i="51"/>
  <c r="CV181" i="51"/>
  <c r="CV180" i="51"/>
  <c r="CW182" i="51"/>
  <c r="CW181" i="51"/>
  <c r="CR180" i="51"/>
  <c r="CT180" i="51" s="1"/>
  <c r="CV183" i="51"/>
  <c r="CR194" i="51"/>
  <c r="CS194" i="51" s="1"/>
  <c r="CW209" i="51"/>
  <c r="CV211" i="51"/>
  <c r="CV210" i="51"/>
  <c r="CV209" i="51"/>
  <c r="CV213" i="51"/>
  <c r="CV212" i="51"/>
  <c r="CW213" i="51"/>
  <c r="CW212" i="51"/>
  <c r="CR209" i="51"/>
  <c r="CS209" i="51" s="1"/>
  <c r="CW211" i="51"/>
  <c r="CW210" i="51"/>
  <c r="CR217" i="51"/>
  <c r="CS217" i="51" s="1"/>
  <c r="CR225" i="51"/>
  <c r="CT225" i="51" s="1"/>
  <c r="CR239" i="51"/>
  <c r="CT239" i="51" s="1"/>
  <c r="CW247" i="51"/>
  <c r="CV247" i="51"/>
  <c r="CV260" i="51"/>
  <c r="CW260" i="51"/>
  <c r="CR247" i="51"/>
  <c r="CS247" i="51" s="1"/>
  <c r="CW259" i="51"/>
  <c r="CV259" i="51"/>
  <c r="CR255" i="51"/>
  <c r="CT255" i="51" s="1"/>
  <c r="CQ255" i="51"/>
  <c r="CR263" i="51"/>
  <c r="CT263" i="51" s="1"/>
  <c r="CW271" i="51"/>
  <c r="CV271" i="51"/>
  <c r="CR271" i="51"/>
  <c r="CT271" i="51" s="1"/>
  <c r="CW8" i="51"/>
  <c r="CW9" i="51"/>
  <c r="CV8" i="51"/>
  <c r="CW16" i="51"/>
  <c r="CV87" i="51"/>
  <c r="CV16" i="51"/>
  <c r="CW87" i="51"/>
  <c r="CR16" i="51"/>
  <c r="CS16" i="51" s="1"/>
  <c r="CV17" i="51"/>
  <c r="CW31" i="51"/>
  <c r="CV33" i="51"/>
  <c r="CV31" i="51"/>
  <c r="CW32" i="51"/>
  <c r="CR31" i="51"/>
  <c r="CT31" i="51" s="1"/>
  <c r="CW33" i="51"/>
  <c r="CW38" i="51"/>
  <c r="CV39" i="51"/>
  <c r="CV38" i="51"/>
  <c r="CW39" i="51"/>
  <c r="CR38" i="51"/>
  <c r="CT38" i="51" s="1"/>
  <c r="CR44" i="51"/>
  <c r="CT44" i="51" s="1"/>
  <c r="CR52" i="51"/>
  <c r="CT52" i="51" s="1"/>
  <c r="CW61" i="51"/>
  <c r="CV61" i="51"/>
  <c r="CV62" i="51"/>
  <c r="CR61" i="51"/>
  <c r="CS61" i="51" s="1"/>
  <c r="CW62" i="51"/>
  <c r="CR70" i="51"/>
  <c r="CT70" i="51" s="1"/>
  <c r="CW77" i="51"/>
  <c r="CV77" i="51"/>
  <c r="CW78" i="51"/>
  <c r="CR77" i="51"/>
  <c r="CT77" i="51" s="1"/>
  <c r="CV78" i="51"/>
  <c r="CW85" i="51"/>
  <c r="CV85" i="51"/>
  <c r="CV86" i="51"/>
  <c r="CR85" i="51"/>
  <c r="CT85" i="51" s="1"/>
  <c r="CW86" i="51"/>
  <c r="CR93" i="51"/>
  <c r="CT93" i="51" s="1"/>
  <c r="CR101" i="51"/>
  <c r="CT101" i="51" s="1"/>
  <c r="CW109" i="51"/>
  <c r="CV110" i="51"/>
  <c r="CV109" i="51"/>
  <c r="CW110" i="51"/>
  <c r="CR109" i="51"/>
  <c r="CT109" i="51" s="1"/>
  <c r="CR117" i="51"/>
  <c r="CT117" i="51" s="1"/>
  <c r="CR125" i="51"/>
  <c r="CT125" i="51" s="1"/>
  <c r="CQ70" i="51"/>
  <c r="CQ115" i="51"/>
  <c r="CQ132" i="51"/>
  <c r="CQ178" i="51"/>
  <c r="CQ209" i="51"/>
  <c r="CQ253" i="51"/>
  <c r="CQ263" i="51"/>
  <c r="CR75" i="51"/>
  <c r="CT75" i="51" s="1"/>
  <c r="CR162" i="51"/>
  <c r="CT162" i="51" s="1"/>
  <c r="CR178" i="51"/>
  <c r="CT178" i="51" s="1"/>
  <c r="CR207" i="51"/>
  <c r="CS207" i="51" s="1"/>
  <c r="CR223" i="51"/>
  <c r="CT223" i="51" s="1"/>
  <c r="CR253" i="51"/>
  <c r="CS253" i="51" s="1"/>
  <c r="CT22" i="51"/>
  <c r="CX27" i="51" l="1" a="1"/>
  <c r="CX27" i="51" s="1"/>
  <c r="CS31" i="51"/>
  <c r="CU31" i="51" s="1"/>
  <c r="CX31" i="51" s="1" a="1"/>
  <c r="CX31" i="51" s="1"/>
  <c r="CX69" i="51" a="1"/>
  <c r="CX69" i="51" s="1"/>
  <c r="CX50" i="51" a="1"/>
  <c r="CX50" i="51" s="1"/>
  <c r="CX59" i="51" a="1"/>
  <c r="CX59" i="51" s="1"/>
  <c r="CX182" i="51" a="1"/>
  <c r="CX182" i="51" s="1"/>
  <c r="CU23" i="51"/>
  <c r="CX23" i="51" s="1" a="1"/>
  <c r="CX23" i="51" s="1"/>
  <c r="CS154" i="51"/>
  <c r="CU154" i="51" s="1"/>
  <c r="CX154" i="51" s="1" a="1"/>
  <c r="CX154" i="51" s="1"/>
  <c r="CS210" i="51"/>
  <c r="CT92" i="51"/>
  <c r="CU92" i="51" s="1"/>
  <c r="CS77" i="51"/>
  <c r="CU77" i="51" s="1"/>
  <c r="CS239" i="51"/>
  <c r="CU239" i="51" s="1"/>
  <c r="CS148" i="51"/>
  <c r="CU148" i="51" s="1"/>
  <c r="CS139" i="51"/>
  <c r="CU139" i="51" s="1"/>
  <c r="CS270" i="51"/>
  <c r="CU270" i="51" s="1"/>
  <c r="CS138" i="51"/>
  <c r="CU138" i="51" s="1"/>
  <c r="CU211" i="51"/>
  <c r="CX211" i="51" s="1" a="1"/>
  <c r="CX211" i="51" s="1"/>
  <c r="CS111" i="51"/>
  <c r="CU111" i="51" s="1"/>
  <c r="CU103" i="51"/>
  <c r="CX103" i="51" s="1" a="1"/>
  <c r="CX103" i="51" s="1"/>
  <c r="CT158" i="51"/>
  <c r="CT226" i="51"/>
  <c r="CU226" i="51" s="1"/>
  <c r="CX226" i="51" s="1" a="1"/>
  <c r="CX226" i="51" s="1"/>
  <c r="CS42" i="51"/>
  <c r="CS8" i="51"/>
  <c r="CU8" i="51" s="1"/>
  <c r="CX8" i="51" s="1" a="1"/>
  <c r="CX8" i="51" s="1"/>
  <c r="CS229" i="51"/>
  <c r="CU229" i="51" s="1"/>
  <c r="CS52" i="51"/>
  <c r="CS186" i="51"/>
  <c r="CS153" i="51"/>
  <c r="CU153" i="51" s="1"/>
  <c r="CS130" i="51"/>
  <c r="CS73" i="51"/>
  <c r="CU73" i="51" s="1"/>
  <c r="CU22" i="51"/>
  <c r="CX22" i="51" s="1" a="1"/>
  <c r="CX22" i="51" s="1"/>
  <c r="CS113" i="51"/>
  <c r="CU113" i="51" s="1"/>
  <c r="CT233" i="51"/>
  <c r="CU233" i="51" s="1"/>
  <c r="CX233" i="51" s="1" a="1"/>
  <c r="CX233" i="51" s="1"/>
  <c r="CS168" i="51"/>
  <c r="CU168" i="51" s="1"/>
  <c r="CU80" i="51"/>
  <c r="CX80" i="51" s="1" a="1"/>
  <c r="CX80" i="51" s="1"/>
  <c r="CT58" i="51"/>
  <c r="CU58" i="51" s="1"/>
  <c r="CS75" i="51"/>
  <c r="CU75" i="51" s="1"/>
  <c r="CS84" i="51"/>
  <c r="CU84" i="51" s="1"/>
  <c r="CT227" i="51"/>
  <c r="CU227" i="51" s="1"/>
  <c r="CS231" i="51"/>
  <c r="CT258" i="51"/>
  <c r="CU258" i="51" s="1"/>
  <c r="CT51" i="51"/>
  <c r="CU51" i="51" s="1"/>
  <c r="CU67" i="51"/>
  <c r="CX67" i="51" s="1" a="1"/>
  <c r="CX67" i="51" s="1"/>
  <c r="CS263" i="51"/>
  <c r="CU263" i="51" s="1"/>
  <c r="CS68" i="51"/>
  <c r="CU68" i="51" s="1"/>
  <c r="CX68" i="51" s="1" a="1"/>
  <c r="CX68" i="51" s="1"/>
  <c r="CS57" i="51"/>
  <c r="CU57" i="51" s="1"/>
  <c r="CT179" i="51"/>
  <c r="CU179" i="51" s="1"/>
  <c r="CS112" i="51"/>
  <c r="CU112" i="51" s="1"/>
  <c r="CT64" i="51"/>
  <c r="CU64" i="51" s="1"/>
  <c r="CS170" i="51"/>
  <c r="CU170" i="51" s="1"/>
  <c r="CT35" i="51"/>
  <c r="CU35" i="51" s="1"/>
  <c r="CS14" i="51"/>
  <c r="CS222" i="51"/>
  <c r="CU222" i="51" s="1"/>
  <c r="CT71" i="51"/>
  <c r="CU71" i="51" s="1"/>
  <c r="CT163" i="51"/>
  <c r="CU163" i="51" s="1"/>
  <c r="CT123" i="51"/>
  <c r="CU123" i="51" s="1"/>
  <c r="CS156" i="51"/>
  <c r="CU156" i="51" s="1"/>
  <c r="CT250" i="51"/>
  <c r="CU250" i="51" s="1"/>
  <c r="CT249" i="51"/>
  <c r="CU249" i="51" s="1"/>
  <c r="CU241" i="51"/>
  <c r="CX241" i="51" s="1" a="1"/>
  <c r="CX241" i="51" s="1"/>
  <c r="CT169" i="51"/>
  <c r="CU169" i="51" s="1"/>
  <c r="CT11" i="51"/>
  <c r="CU11" i="51" s="1"/>
  <c r="CT15" i="51"/>
  <c r="CU15" i="51" s="1"/>
  <c r="CS151" i="51"/>
  <c r="CU151" i="51" s="1"/>
  <c r="CT209" i="51"/>
  <c r="CU209" i="51" s="1"/>
  <c r="CS180" i="51"/>
  <c r="CS172" i="51"/>
  <c r="CT206" i="51"/>
  <c r="CU206" i="51" s="1"/>
  <c r="CS46" i="51"/>
  <c r="CU46" i="51" s="1"/>
  <c r="CU257" i="51"/>
  <c r="CX257" i="51" s="1" a="1"/>
  <c r="CX257" i="51" s="1"/>
  <c r="CS171" i="51"/>
  <c r="CU171" i="51" s="1"/>
  <c r="CT161" i="51"/>
  <c r="CU161" i="51" s="1"/>
  <c r="CT185" i="51"/>
  <c r="CU185" i="51" s="1"/>
  <c r="CU94" i="51"/>
  <c r="CX94" i="51" s="1" a="1"/>
  <c r="CX94" i="51" s="1"/>
  <c r="CU252" i="51"/>
  <c r="CX252" i="51" s="1" a="1"/>
  <c r="CX252" i="51" s="1"/>
  <c r="CU91" i="51"/>
  <c r="CX91" i="51" s="1" a="1"/>
  <c r="CX91" i="51" s="1"/>
  <c r="CS244" i="51"/>
  <c r="CU244" i="51" s="1"/>
  <c r="CU7" i="51"/>
  <c r="CX7" i="51" s="1" a="1"/>
  <c r="CX7" i="51" s="1"/>
  <c r="CS81" i="51"/>
  <c r="CU81" i="51" s="1"/>
  <c r="CT134" i="51"/>
  <c r="CU134" i="51" s="1"/>
  <c r="CT216" i="51"/>
  <c r="CU216" i="51" s="1"/>
  <c r="CU236" i="51"/>
  <c r="CX236" i="51" s="1" a="1"/>
  <c r="CX236" i="51" s="1"/>
  <c r="CS224" i="51"/>
  <c r="CU224" i="51" s="1"/>
  <c r="CS89" i="51"/>
  <c r="CU89" i="51" s="1"/>
  <c r="CS147" i="51"/>
  <c r="CU147" i="51" s="1"/>
  <c r="CS34" i="51"/>
  <c r="CU34" i="51" s="1"/>
  <c r="CT49" i="51"/>
  <c r="CU49" i="51" s="1"/>
  <c r="CT62" i="51"/>
  <c r="CU62" i="51" s="1"/>
  <c r="CT86" i="51"/>
  <c r="CS38" i="51"/>
  <c r="CT99" i="51"/>
  <c r="CU99" i="51" s="1"/>
  <c r="CS13" i="51"/>
  <c r="CU13" i="51" s="1"/>
  <c r="CU165" i="51"/>
  <c r="CX165" i="51" s="1" a="1"/>
  <c r="CX165" i="51" s="1"/>
  <c r="CT193" i="51"/>
  <c r="CU193" i="51" s="1"/>
  <c r="CU21" i="51"/>
  <c r="CX21" i="51" s="1" a="1"/>
  <c r="CX21" i="51" s="1"/>
  <c r="CT124" i="51"/>
  <c r="CU124" i="51" s="1"/>
  <c r="CT96" i="51"/>
  <c r="CU96" i="51" s="1"/>
  <c r="CS74" i="51"/>
  <c r="CU74" i="51" s="1"/>
  <c r="CU221" i="51"/>
  <c r="CX221" i="51" s="1" a="1"/>
  <c r="CX221" i="51" s="1"/>
  <c r="CU95" i="51"/>
  <c r="CX95" i="51" s="1" a="1"/>
  <c r="CX95" i="51" s="1"/>
  <c r="CU63" i="51"/>
  <c r="CX63" i="51" s="1" a="1"/>
  <c r="CX63" i="51" s="1"/>
  <c r="CU268" i="51"/>
  <c r="CX268" i="51" s="1" a="1"/>
  <c r="CX268" i="51" s="1"/>
  <c r="CS262" i="51"/>
  <c r="CU262" i="51" s="1"/>
  <c r="CS254" i="51"/>
  <c r="CU254" i="51" s="1"/>
  <c r="CU100" i="51"/>
  <c r="CX100" i="51" s="1" a="1"/>
  <c r="CX100" i="51" s="1"/>
  <c r="CT157" i="51"/>
  <c r="CU157" i="51" s="1"/>
  <c r="CT142" i="51"/>
  <c r="CS43" i="51"/>
  <c r="CU43" i="51" s="1"/>
  <c r="CS87" i="51"/>
  <c r="CU87" i="51" s="1"/>
  <c r="CT243" i="51"/>
  <c r="CU243" i="51" s="1"/>
  <c r="CS6" i="51"/>
  <c r="CU6" i="51" s="1"/>
  <c r="CT90" i="51"/>
  <c r="CU90" i="51" s="1"/>
  <c r="CT167" i="51"/>
  <c r="CU167" i="51" s="1"/>
  <c r="CT143" i="51"/>
  <c r="CU143" i="51" s="1"/>
  <c r="CU208" i="51"/>
  <c r="CX208" i="51" s="1" a="1"/>
  <c r="CX208" i="51" s="1"/>
  <c r="CS127" i="51"/>
  <c r="CS173" i="51"/>
  <c r="CU173" i="51" s="1"/>
  <c r="CT145" i="51"/>
  <c r="CU145" i="51" s="1"/>
  <c r="CS184" i="51"/>
  <c r="CU184" i="51" s="1"/>
  <c r="CT238" i="51"/>
  <c r="CT207" i="51"/>
  <c r="CU207" i="51" s="1"/>
  <c r="CT121" i="51"/>
  <c r="CU121" i="51" s="1"/>
  <c r="CT119" i="51"/>
  <c r="CU119" i="51" s="1"/>
  <c r="CU54" i="51"/>
  <c r="CX54" i="51" s="1" a="1"/>
  <c r="CX54" i="51" s="1"/>
  <c r="CS98" i="51"/>
  <c r="CT205" i="51"/>
  <c r="CU205" i="51" s="1"/>
  <c r="CS19" i="51"/>
  <c r="CU19" i="51" s="1"/>
  <c r="CS41" i="51"/>
  <c r="CU41" i="51" s="1"/>
  <c r="CS144" i="51"/>
  <c r="CU144" i="51" s="1"/>
  <c r="CS10" i="51"/>
  <c r="CU10" i="51" s="1"/>
  <c r="CT32" i="51"/>
  <c r="CT141" i="51"/>
  <c r="CU141" i="51" s="1"/>
  <c r="CU245" i="51"/>
  <c r="CX245" i="51" s="1" a="1"/>
  <c r="CX245" i="51" s="1"/>
  <c r="CS117" i="51"/>
  <c r="CU117" i="51" s="1"/>
  <c r="CS101" i="51"/>
  <c r="CU101" i="51" s="1"/>
  <c r="CS70" i="51"/>
  <c r="CU70" i="51" s="1"/>
  <c r="CS225" i="51"/>
  <c r="CS140" i="51"/>
  <c r="CU140" i="51" s="1"/>
  <c r="CU107" i="51"/>
  <c r="CX107" i="51" s="1" a="1"/>
  <c r="CX107" i="51" s="1"/>
  <c r="CS260" i="51"/>
  <c r="CU260" i="51" s="1"/>
  <c r="CS246" i="51"/>
  <c r="CU246" i="51" s="1"/>
  <c r="CS122" i="51"/>
  <c r="CU122" i="51" s="1"/>
  <c r="CS232" i="51"/>
  <c r="CU232" i="51" s="1"/>
  <c r="CT97" i="51"/>
  <c r="CU97" i="51" s="1"/>
  <c r="CT108" i="51"/>
  <c r="CS37" i="51"/>
  <c r="CT37" i="51"/>
  <c r="CT135" i="51"/>
  <c r="CU135" i="51" s="1"/>
  <c r="CS109" i="51"/>
  <c r="CU109" i="51" s="1"/>
  <c r="CS93" i="51"/>
  <c r="CU93" i="51" s="1"/>
  <c r="CT61" i="51"/>
  <c r="CS271" i="51"/>
  <c r="CU271" i="51" s="1"/>
  <c r="CS255" i="51"/>
  <c r="CU255" i="51" s="1"/>
  <c r="CU40" i="51"/>
  <c r="CX40" i="51" s="1" a="1"/>
  <c r="CX40" i="51" s="1"/>
  <c r="CU39" i="51"/>
  <c r="CX39" i="51" s="1" a="1"/>
  <c r="CX39" i="51" s="1"/>
  <c r="CS20" i="51"/>
  <c r="CU20" i="51" s="1"/>
  <c r="CS133" i="51"/>
  <c r="CU133" i="51" s="1"/>
  <c r="CT116" i="51"/>
  <c r="CU116" i="51" s="1"/>
  <c r="CT76" i="51"/>
  <c r="CU76" i="51" s="1"/>
  <c r="CT136" i="51"/>
  <c r="CU136" i="51" s="1"/>
  <c r="CT82" i="51"/>
  <c r="CU82" i="51" s="1"/>
  <c r="CT217" i="51"/>
  <c r="CU217" i="51" s="1"/>
  <c r="CT194" i="51"/>
  <c r="CT228" i="51"/>
  <c r="CS228" i="51"/>
  <c r="CT159" i="51"/>
  <c r="CU159" i="51" s="1"/>
  <c r="CS33" i="51"/>
  <c r="CU33" i="51" s="1"/>
  <c r="CT174" i="51"/>
  <c r="CU174" i="51" s="1"/>
  <c r="CS149" i="51"/>
  <c r="CU149" i="51" s="1"/>
  <c r="CS235" i="51"/>
  <c r="CU235" i="51" s="1"/>
  <c r="CS53" i="51"/>
  <c r="CT195" i="51"/>
  <c r="CU195" i="51" s="1"/>
  <c r="CT131" i="51"/>
  <c r="CU131" i="51" s="1"/>
  <c r="CU261" i="51"/>
  <c r="CX261" i="51" s="1" a="1"/>
  <c r="CX261" i="51" s="1"/>
  <c r="CS128" i="51"/>
  <c r="CU128" i="51" s="1"/>
  <c r="CT47" i="51"/>
  <c r="CU47" i="51" s="1"/>
  <c r="CS265" i="51"/>
  <c r="CU265" i="51" s="1"/>
  <c r="CX265" i="51" s="1" a="1"/>
  <c r="CX265" i="51" s="1"/>
  <c r="CT118" i="51"/>
  <c r="CU118" i="51" s="1"/>
  <c r="CT45" i="51"/>
  <c r="CU45" i="51" s="1"/>
  <c r="CT17" i="51"/>
  <c r="CT256" i="51"/>
  <c r="CU256" i="51" s="1"/>
  <c r="CS85" i="51"/>
  <c r="CU85" i="51" s="1"/>
  <c r="CS223" i="51"/>
  <c r="CS162" i="51"/>
  <c r="CU162" i="51" s="1"/>
  <c r="CT266" i="51"/>
  <c r="CU266" i="51" s="1"/>
  <c r="CS220" i="51"/>
  <c r="CU220" i="51" s="1"/>
  <c r="CT197" i="51"/>
  <c r="CU197" i="51" s="1"/>
  <c r="CT155" i="51"/>
  <c r="CU155" i="51" s="1"/>
  <c r="CT215" i="51"/>
  <c r="CU215" i="51" s="1"/>
  <c r="CT79" i="51"/>
  <c r="CU79" i="51" s="1"/>
  <c r="CS196" i="51"/>
  <c r="CU196" i="51" s="1"/>
  <c r="CS259" i="51"/>
  <c r="CU259" i="51" s="1"/>
  <c r="CU88" i="51"/>
  <c r="CX88" i="51" s="1" a="1"/>
  <c r="CX88" i="51" s="1"/>
  <c r="CS102" i="51"/>
  <c r="CU102" i="51" s="1"/>
  <c r="CX102" i="51" s="1" a="1"/>
  <c r="CX102" i="51" s="1"/>
  <c r="CS213" i="51"/>
  <c r="CU213" i="51" s="1"/>
  <c r="CT65" i="51"/>
  <c r="CU65" i="51" s="1"/>
  <c r="CS267" i="51"/>
  <c r="CU267" i="51" s="1"/>
  <c r="CS166" i="51"/>
  <c r="CU166" i="51" s="1"/>
  <c r="CX166" i="51" s="1" a="1"/>
  <c r="CX166" i="51" s="1"/>
  <c r="CT234" i="51"/>
  <c r="CU234" i="51" s="1"/>
  <c r="CT251" i="51"/>
  <c r="CU251" i="51" s="1"/>
  <c r="CT164" i="51"/>
  <c r="CU164" i="51" s="1"/>
  <c r="CT132" i="51"/>
  <c r="CU132" i="51" s="1"/>
  <c r="CT269" i="51"/>
  <c r="CS269" i="51"/>
  <c r="CT237" i="51"/>
  <c r="CS114" i="51"/>
  <c r="CU114" i="51" s="1"/>
  <c r="CU126" i="51"/>
  <c r="CX126" i="51" s="1" a="1"/>
  <c r="CX126" i="51" s="1"/>
  <c r="CU264" i="51"/>
  <c r="CX264" i="51" s="1" a="1"/>
  <c r="CX264" i="51" s="1"/>
  <c r="CS240" i="51"/>
  <c r="CU240" i="51" s="1"/>
  <c r="CS175" i="51"/>
  <c r="CU175" i="51" s="1"/>
  <c r="CT36" i="51"/>
  <c r="CU36" i="51" s="1"/>
  <c r="CT219" i="51"/>
  <c r="CU219" i="51" s="1"/>
  <c r="CT137" i="51"/>
  <c r="CU137" i="51" s="1"/>
  <c r="CU78" i="51"/>
  <c r="CX78" i="51" s="1" a="1"/>
  <c r="CX78" i="51" s="1"/>
  <c r="CT247" i="51"/>
  <c r="CU247" i="51" s="1"/>
  <c r="CU115" i="51"/>
  <c r="CX115" i="51" s="1" a="1"/>
  <c r="CX115" i="51" s="1"/>
  <c r="CS125" i="51"/>
  <c r="CU125" i="51" s="1"/>
  <c r="CS44" i="51"/>
  <c r="CT16" i="51"/>
  <c r="CU16" i="51" s="1"/>
  <c r="CX16" i="51" s="1" a="1"/>
  <c r="CX16" i="51" s="1"/>
  <c r="CU120" i="51"/>
  <c r="CX120" i="51" s="1" a="1"/>
  <c r="CX120" i="51" s="1"/>
  <c r="CT104" i="51"/>
  <c r="CU104" i="51" s="1"/>
  <c r="CU242" i="51"/>
  <c r="CX242" i="51" s="1" a="1"/>
  <c r="CX242" i="51" s="1"/>
  <c r="CT110" i="51"/>
  <c r="CU110" i="51" s="1"/>
  <c r="CS9" i="51"/>
  <c r="CU9" i="51" s="1"/>
  <c r="CS248" i="51"/>
  <c r="CT181" i="51"/>
  <c r="CU152" i="51"/>
  <c r="CX152" i="51" s="1" a="1"/>
  <c r="CX152" i="51" s="1"/>
  <c r="CS129" i="51"/>
  <c r="CU129" i="51" s="1"/>
  <c r="CS160" i="51"/>
  <c r="CU160" i="51" s="1"/>
  <c r="CT150" i="51"/>
  <c r="CU150" i="51" s="1"/>
  <c r="CS55" i="51"/>
  <c r="CU55" i="51" s="1"/>
  <c r="CU212" i="51"/>
  <c r="CX212" i="51" s="1" a="1"/>
  <c r="CX212" i="51" s="1"/>
  <c r="CU183" i="51"/>
  <c r="CX183" i="51" s="1" a="1"/>
  <c r="CX183" i="51" s="1"/>
  <c r="CU176" i="51"/>
  <c r="CX176" i="51" s="1" a="1"/>
  <c r="CX176" i="51" s="1"/>
  <c r="CT18" i="51"/>
  <c r="CT214" i="51"/>
  <c r="CU214" i="51" s="1"/>
  <c r="CS105" i="51"/>
  <c r="CU105" i="51" s="1"/>
  <c r="CT218" i="51"/>
  <c r="CU218" i="51" s="1"/>
  <c r="CS48" i="51"/>
  <c r="CU48" i="51" s="1"/>
  <c r="CS230" i="51"/>
  <c r="CU230" i="51" s="1"/>
  <c r="CT66" i="51"/>
  <c r="CU66" i="51" s="1"/>
  <c r="CT177" i="51"/>
  <c r="CU177" i="51" s="1"/>
  <c r="CS12" i="51"/>
  <c r="CU12" i="51" s="1"/>
  <c r="CT253" i="51"/>
  <c r="CU253" i="51" s="1"/>
  <c r="CS178" i="51"/>
  <c r="CU178" i="51" s="1"/>
  <c r="CS72" i="51"/>
  <c r="CU72" i="51" s="1"/>
  <c r="CU83" i="51"/>
  <c r="CX83" i="51" s="1" a="1"/>
  <c r="CX83" i="51" s="1"/>
  <c r="CU146" i="51"/>
  <c r="CX146" i="51" s="1" a="1"/>
  <c r="CX146" i="51" s="1"/>
  <c r="CT60" i="51"/>
  <c r="CU60" i="51" s="1"/>
  <c r="CS106" i="51"/>
  <c r="CU106" i="51" s="1"/>
  <c r="CX170" i="51" l="1" a="1"/>
  <c r="CX170" i="51" s="1"/>
  <c r="CX118" i="51" a="1"/>
  <c r="CX118" i="51" s="1"/>
  <c r="CX51" i="51" a="1"/>
  <c r="CX51" i="51" s="1"/>
  <c r="CX218" i="51" a="1"/>
  <c r="CX218" i="51" s="1"/>
  <c r="CX116" i="51" a="1"/>
  <c r="CX116" i="51" s="1"/>
  <c r="CX177" i="51" a="1"/>
  <c r="CX177" i="51" s="1"/>
  <c r="CX243" i="51" a="1"/>
  <c r="CX243" i="51" s="1"/>
  <c r="CX114" i="51" a="1"/>
  <c r="CX114" i="51" s="1"/>
  <c r="CX49" i="51" a="1"/>
  <c r="CX49" i="51" s="1"/>
  <c r="CX60" i="51" a="1"/>
  <c r="CX60" i="51" s="1"/>
  <c r="CX109" i="51" a="1"/>
  <c r="CX109" i="51" s="1"/>
  <c r="CX159" i="51" a="1"/>
  <c r="CX159" i="51" s="1"/>
  <c r="CX195" i="51" a="1"/>
  <c r="CX195" i="51" s="1"/>
  <c r="CX111" i="51" a="1"/>
  <c r="CX111" i="51" s="1"/>
  <c r="CX164" i="51" a="1"/>
  <c r="CX164" i="51" s="1"/>
  <c r="CX57" i="51" a="1"/>
  <c r="CX57" i="51" s="1"/>
  <c r="CX161" i="51" a="1"/>
  <c r="CX161" i="51" s="1"/>
  <c r="CX148" i="51" a="1"/>
  <c r="CX148" i="51" s="1"/>
  <c r="CU142" i="51"/>
  <c r="CX142" i="51" s="1" a="1"/>
  <c r="CX142" i="51" s="1"/>
  <c r="CU186" i="51"/>
  <c r="CX186" i="51" s="1" a="1"/>
  <c r="CX186" i="51" s="1"/>
  <c r="CX110" i="51" a="1"/>
  <c r="CX110" i="51" s="1"/>
  <c r="CX106" i="51" a="1"/>
  <c r="CX106" i="51" s="1"/>
  <c r="CX214" i="51" a="1"/>
  <c r="CX214" i="51" s="1"/>
  <c r="CX150" i="51" a="1"/>
  <c r="CX150" i="51" s="1"/>
  <c r="CU52" i="51"/>
  <c r="CX52" i="51" s="1" a="1"/>
  <c r="CX52" i="51" s="1"/>
  <c r="CX73" i="51" a="1"/>
  <c r="CX73" i="51" s="1"/>
  <c r="CX128" i="51" a="1"/>
  <c r="CX128" i="51" s="1"/>
  <c r="CX129" i="51" a="1"/>
  <c r="CX129" i="51" s="1"/>
  <c r="CX151" i="51" a="1"/>
  <c r="CX151" i="51" s="1"/>
  <c r="CX41" i="51" a="1"/>
  <c r="CX41" i="51" s="1"/>
  <c r="CX135" i="51" a="1"/>
  <c r="CX135" i="51" s="1"/>
  <c r="CX48" i="51" a="1"/>
  <c r="CX48" i="51" s="1"/>
  <c r="CX184" i="51" a="1"/>
  <c r="CX184" i="51" s="1"/>
  <c r="CX141" i="51" a="1"/>
  <c r="CX141" i="51" s="1"/>
  <c r="CX175" i="51" a="1"/>
  <c r="CX175" i="51" s="1"/>
  <c r="CX140" i="51" a="1"/>
  <c r="CX140" i="51" s="1"/>
  <c r="CX173" i="51" a="1"/>
  <c r="CX173" i="51" s="1"/>
  <c r="CX113" i="51" a="1"/>
  <c r="CX113" i="51" s="1"/>
  <c r="CX155" i="51" a="1"/>
  <c r="CX155" i="51" s="1"/>
  <c r="CX112" i="51" a="1"/>
  <c r="CX112" i="51" s="1"/>
  <c r="CX45" i="51" a="1"/>
  <c r="CX45" i="51" s="1"/>
  <c r="CU108" i="51"/>
  <c r="CX108" i="51" s="1" a="1"/>
  <c r="CX108" i="51" s="1"/>
  <c r="CU158" i="51"/>
  <c r="CX158" i="51" s="1" a="1"/>
  <c r="CX158" i="51" s="1"/>
  <c r="CX58" i="51" a="1"/>
  <c r="CX58" i="51" s="1"/>
  <c r="CX143" i="51" a="1"/>
  <c r="CX143" i="51" s="1"/>
  <c r="CU44" i="51"/>
  <c r="CX44" i="51" s="1" a="1"/>
  <c r="CX44" i="51" s="1"/>
  <c r="CU53" i="51"/>
  <c r="CX53" i="51" s="1" a="1"/>
  <c r="CX53" i="51" s="1"/>
  <c r="CX249" i="51" a="1"/>
  <c r="CX249" i="51" s="1"/>
  <c r="CX55" i="51" a="1"/>
  <c r="CX55" i="51" s="1"/>
  <c r="CX153" i="51" a="1"/>
  <c r="CX153" i="51" s="1"/>
  <c r="CX137" i="51" a="1"/>
  <c r="CX137" i="51" s="1"/>
  <c r="CX139" i="51" a="1"/>
  <c r="CX139" i="51" s="1"/>
  <c r="CX47" i="51" a="1"/>
  <c r="CX47" i="51" s="1"/>
  <c r="CX185" i="51" a="1"/>
  <c r="CX185" i="51" s="1"/>
  <c r="CX117" i="51" a="1"/>
  <c r="CX117" i="51" s="1"/>
  <c r="CX149" i="51" a="1"/>
  <c r="CX149" i="51" s="1"/>
  <c r="CX46" i="51" a="1"/>
  <c r="CX46" i="51" s="1"/>
  <c r="CX138" i="51" a="1"/>
  <c r="CX138" i="51" s="1"/>
  <c r="CX119" i="51" a="1"/>
  <c r="CX119" i="51" s="1"/>
  <c r="CX157" i="51" a="1"/>
  <c r="CX157" i="51" s="1"/>
  <c r="CX121" i="51" a="1"/>
  <c r="CX121" i="51" s="1"/>
  <c r="CX122" i="51" a="1"/>
  <c r="CX122" i="51" s="1"/>
  <c r="CX156" i="51" a="1"/>
  <c r="CX156" i="51" s="1"/>
  <c r="CX89" i="51" a="1"/>
  <c r="CX89" i="51" s="1"/>
  <c r="CX239" i="51" a="1"/>
  <c r="CX239" i="51" s="1"/>
  <c r="CX82" i="51" a="1"/>
  <c r="CX82" i="51" s="1"/>
  <c r="CX232" i="51" a="1"/>
  <c r="CX232" i="51" s="1"/>
  <c r="CX259" i="51" a="1"/>
  <c r="CX259" i="51" s="1"/>
  <c r="CX123" i="51" a="1"/>
  <c r="CX123" i="51" s="1"/>
  <c r="CX36" i="51" a="1"/>
  <c r="CX36" i="51" s="1"/>
  <c r="CX34" i="51" a="1"/>
  <c r="CX34" i="51" s="1"/>
  <c r="CX13" i="51" a="1"/>
  <c r="CX13" i="51" s="1"/>
  <c r="CX235" i="51" a="1"/>
  <c r="CX235" i="51" s="1"/>
  <c r="CX230" i="51" a="1"/>
  <c r="CX230" i="51" s="1"/>
  <c r="CX70" i="51" a="1"/>
  <c r="CX70" i="51" s="1"/>
  <c r="CX20" i="51" a="1"/>
  <c r="CX20" i="51" s="1"/>
  <c r="CX271" i="51" a="1"/>
  <c r="CX271" i="51" s="1"/>
  <c r="CX79" i="51" a="1"/>
  <c r="CX79" i="51" s="1"/>
  <c r="CX75" i="51" a="1"/>
  <c r="CX75" i="51" s="1"/>
  <c r="CX6" i="51" a="1"/>
  <c r="CX6" i="51" s="1"/>
  <c r="CX96" i="51" a="1"/>
  <c r="CX96" i="51" s="1"/>
  <c r="CX167" i="51" a="1"/>
  <c r="CX167" i="51" s="1"/>
  <c r="CX169" i="51" a="1"/>
  <c r="CX169" i="51" s="1"/>
  <c r="CX206" i="51" a="1"/>
  <c r="CX206" i="51" s="1"/>
  <c r="CX174" i="51" a="1"/>
  <c r="CX174" i="51" s="1"/>
  <c r="CX193" i="51" a="1"/>
  <c r="CX193" i="51" s="1"/>
  <c r="CX250" i="51" a="1"/>
  <c r="CX250" i="51" s="1"/>
  <c r="CX197" i="51" a="1"/>
  <c r="CX197" i="51" s="1"/>
  <c r="CU42" i="51"/>
  <c r="CX42" i="51" s="1" a="1"/>
  <c r="CX42" i="51" s="1"/>
  <c r="CX85" i="51" a="1"/>
  <c r="CX85" i="51" s="1"/>
  <c r="CX65" i="51" a="1"/>
  <c r="CX65" i="51" s="1"/>
  <c r="CX10" i="51" a="1"/>
  <c r="CX10" i="51" s="1"/>
  <c r="CX258" i="51" a="1"/>
  <c r="CX258" i="51" s="1"/>
  <c r="CX15" i="51" a="1"/>
  <c r="CX15" i="51" s="1"/>
  <c r="CX168" i="51" a="1"/>
  <c r="CX168" i="51" s="1"/>
  <c r="CX266" i="51" a="1"/>
  <c r="CX266" i="51" s="1"/>
  <c r="CX224" i="51" a="1"/>
  <c r="CX224" i="51" s="1"/>
  <c r="CX92" i="51" a="1"/>
  <c r="CX92" i="51" s="1"/>
  <c r="CX101" i="51" a="1"/>
  <c r="CX101" i="51" s="1"/>
  <c r="CX251" i="51" a="1"/>
  <c r="CX251" i="51" s="1"/>
  <c r="CX220" i="51" a="1"/>
  <c r="CX220" i="51" s="1"/>
  <c r="CX244" i="51" a="1"/>
  <c r="CX244" i="51" s="1"/>
  <c r="CX246" i="51" a="1"/>
  <c r="CX246" i="51" s="1"/>
  <c r="CU237" i="51"/>
  <c r="CX237" i="51" s="1" a="1"/>
  <c r="CX237" i="51" s="1"/>
  <c r="CU238" i="51"/>
  <c r="CX238" i="51" s="1" a="1"/>
  <c r="CX238" i="51" s="1"/>
  <c r="CX254" i="51" a="1"/>
  <c r="CX254" i="51" s="1"/>
  <c r="CX64" i="51" a="1"/>
  <c r="CX64" i="51" s="1"/>
  <c r="CX215" i="51" a="1"/>
  <c r="CX215" i="51" s="1"/>
  <c r="CX133" i="51" a="1"/>
  <c r="CX133" i="51" s="1"/>
  <c r="CU32" i="51"/>
  <c r="CX32" i="51" s="1" a="1"/>
  <c r="CX32" i="51" s="1"/>
  <c r="CU127" i="51"/>
  <c r="CX127" i="51" s="1" a="1"/>
  <c r="CX127" i="51" s="1"/>
  <c r="CX87" i="51" a="1"/>
  <c r="CX87" i="51" s="1"/>
  <c r="CX132" i="51" a="1"/>
  <c r="CX132" i="51" s="1"/>
  <c r="CX205" i="51" a="1"/>
  <c r="CX205" i="51" s="1"/>
  <c r="CX253" i="51" a="1"/>
  <c r="CX253" i="51" s="1"/>
  <c r="CX11" i="51" a="1"/>
  <c r="CX11" i="51" s="1"/>
  <c r="CX263" i="51" a="1"/>
  <c r="CX263" i="51" s="1"/>
  <c r="CX76" i="51" a="1"/>
  <c r="CX76" i="51" s="1"/>
  <c r="CX222" i="51" a="1"/>
  <c r="CX222" i="51" s="1"/>
  <c r="CX160" i="51" a="1"/>
  <c r="CX160" i="51" s="1"/>
  <c r="CX144" i="51" a="1"/>
  <c r="CX144" i="51" s="1"/>
  <c r="CX90" i="51" a="1"/>
  <c r="CX90" i="51" s="1"/>
  <c r="CX74" i="51" a="1"/>
  <c r="CX74" i="51" s="1"/>
  <c r="CX219" i="51" a="1"/>
  <c r="CX219" i="51" s="1"/>
  <c r="CU17" i="51"/>
  <c r="CX17" i="51" s="1" a="1"/>
  <c r="CX17" i="51" s="1"/>
  <c r="CU231" i="51"/>
  <c r="CX231" i="51" s="1" a="1"/>
  <c r="CX231" i="51" s="1"/>
  <c r="CU210" i="51"/>
  <c r="CX210" i="51" s="1" a="1"/>
  <c r="CX210" i="51" s="1"/>
  <c r="CX216" i="51" a="1"/>
  <c r="CX216" i="51" s="1"/>
  <c r="CX209" i="51" a="1"/>
  <c r="CX209" i="51" s="1"/>
  <c r="CX72" i="51" a="1"/>
  <c r="CX72" i="51" s="1"/>
  <c r="CU181" i="51"/>
  <c r="CX181" i="51" s="1" a="1"/>
  <c r="CX181" i="51" s="1"/>
  <c r="CU194" i="51"/>
  <c r="CX194" i="51" s="1" a="1"/>
  <c r="CX194" i="51" s="1"/>
  <c r="CU98" i="51"/>
  <c r="CX98" i="51" s="1" a="1"/>
  <c r="CX98" i="51" s="1"/>
  <c r="CU248" i="51"/>
  <c r="CX248" i="51" s="1" a="1"/>
  <c r="CX248" i="51" s="1"/>
  <c r="CU130" i="51"/>
  <c r="CX130" i="51" s="1" a="1"/>
  <c r="CX130" i="51" s="1"/>
  <c r="CX33" i="51" a="1"/>
  <c r="CX33" i="51" s="1"/>
  <c r="CX105" i="51" a="1"/>
  <c r="CX105" i="51" s="1"/>
  <c r="CX125" i="51" a="1"/>
  <c r="CX125" i="51" s="1"/>
  <c r="CX256" i="51" a="1"/>
  <c r="CX256" i="51" s="1"/>
  <c r="CX136" i="51" a="1"/>
  <c r="CX136" i="51" s="1"/>
  <c r="CX163" i="51" a="1"/>
  <c r="CX163" i="51" s="1"/>
  <c r="CX35" i="51" a="1"/>
  <c r="CX35" i="51" s="1"/>
  <c r="CX145" i="51" a="1"/>
  <c r="CX145" i="51" s="1"/>
  <c r="CX71" i="51" a="1"/>
  <c r="CX71" i="51" s="1"/>
  <c r="CX171" i="51" a="1"/>
  <c r="CX171" i="51" s="1"/>
  <c r="CX97" i="51" a="1"/>
  <c r="CX97" i="51" s="1"/>
  <c r="CX104" i="51" a="1"/>
  <c r="CX104" i="51" s="1"/>
  <c r="CX162" i="51" a="1"/>
  <c r="CX162" i="51" s="1"/>
  <c r="CX234" i="51" a="1"/>
  <c r="CX234" i="51" s="1"/>
  <c r="CX19" i="51" a="1"/>
  <c r="CX19" i="51" s="1"/>
  <c r="CU18" i="51"/>
  <c r="CX18" i="51" s="1" a="1"/>
  <c r="CX18" i="51" s="1"/>
  <c r="CU223" i="51"/>
  <c r="CX223" i="51" s="1" a="1"/>
  <c r="CX223" i="51" s="1"/>
  <c r="CU225" i="51"/>
  <c r="CX225" i="51" s="1" a="1"/>
  <c r="CX225" i="51" s="1"/>
  <c r="CU172" i="51"/>
  <c r="CX172" i="51" s="1" a="1"/>
  <c r="CX172" i="51" s="1"/>
  <c r="CU14" i="51"/>
  <c r="CX14" i="51" s="1" a="1"/>
  <c r="CX14" i="51" s="1"/>
  <c r="CX260" i="51" a="1"/>
  <c r="CX260" i="51" s="1"/>
  <c r="CX262" i="51" a="1"/>
  <c r="CX262" i="51" s="1"/>
  <c r="CX255" i="51" a="1"/>
  <c r="CX255" i="51" s="1"/>
  <c r="CX12" i="51" a="1"/>
  <c r="CX12" i="51" s="1"/>
  <c r="CX81" i="51" a="1"/>
  <c r="CX81" i="51" s="1"/>
  <c r="CX247" i="51" a="1"/>
  <c r="CX247" i="51" s="1"/>
  <c r="CX84" i="51" a="1"/>
  <c r="CX84" i="51" s="1"/>
  <c r="CX131" i="51" a="1"/>
  <c r="CX131" i="51" s="1"/>
  <c r="CX240" i="51" a="1"/>
  <c r="CX240" i="51" s="1"/>
  <c r="CX66" i="51" a="1"/>
  <c r="CX66" i="51" s="1"/>
  <c r="CX99" i="51" a="1"/>
  <c r="CX99" i="51" s="1"/>
  <c r="CX9" i="51" a="1"/>
  <c r="CX9" i="51" s="1"/>
  <c r="CX179" i="51" a="1"/>
  <c r="CX179" i="51" s="1"/>
  <c r="CX270" i="51" a="1"/>
  <c r="CX270" i="51" s="1"/>
  <c r="CX134" i="51" a="1"/>
  <c r="CX134" i="51" s="1"/>
  <c r="CU86" i="51"/>
  <c r="CX86" i="51" s="1" a="1"/>
  <c r="CX86" i="51" s="1"/>
  <c r="CX62" i="51" a="1"/>
  <c r="CX62" i="51" s="1"/>
  <c r="CX267" i="51" a="1"/>
  <c r="CX267" i="51" s="1"/>
  <c r="CU61" i="51"/>
  <c r="CX61" i="51" s="1" a="1"/>
  <c r="CX61" i="51" s="1"/>
  <c r="CU38" i="51"/>
  <c r="CX38" i="51" s="1" a="1"/>
  <c r="CX38" i="51" s="1"/>
  <c r="CU180" i="51"/>
  <c r="CX180" i="51" s="1" a="1"/>
  <c r="CX180" i="51" s="1"/>
  <c r="CX77" i="51" a="1"/>
  <c r="CX77" i="51" s="1"/>
  <c r="CX43" i="51" a="1"/>
  <c r="CX43" i="51" s="1"/>
  <c r="CX229" i="51" a="1"/>
  <c r="CX229" i="51" s="1"/>
  <c r="CX93" i="51" a="1"/>
  <c r="CX93" i="51" s="1"/>
  <c r="CX124" i="51" a="1"/>
  <c r="CX124" i="51" s="1"/>
  <c r="CX178" i="51" a="1"/>
  <c r="CX178" i="51" s="1"/>
  <c r="CX147" i="51" a="1"/>
  <c r="CX147" i="51" s="1"/>
  <c r="CX227" i="51" a="1"/>
  <c r="CX227" i="51" s="1"/>
  <c r="CX213" i="51" a="1"/>
  <c r="CX213" i="51" s="1"/>
  <c r="CX207" i="51" a="1"/>
  <c r="CX207" i="51" s="1"/>
  <c r="CX196" i="51" a="1"/>
  <c r="CX196" i="51" s="1"/>
  <c r="CX217" i="51" a="1"/>
  <c r="CX217" i="51" s="1"/>
  <c r="CU269" i="51"/>
  <c r="CX269" i="51" s="1" a="1"/>
  <c r="CX269" i="51" s="1"/>
  <c r="CU228" i="51"/>
  <c r="CX228" i="51" s="1" a="1"/>
  <c r="CX228" i="51" s="1"/>
  <c r="CU37" i="51"/>
  <c r="CX37" i="51" s="1" a="1"/>
  <c r="CX37" i="51" s="1"/>
  <c r="N208" i="51" l="1"/>
  <c r="O208" i="51" s="1"/>
  <c r="N207" i="51"/>
  <c r="O207" i="51" s="1"/>
  <c r="N206" i="51"/>
  <c r="O206" i="51" s="1"/>
  <c r="N205" i="51"/>
  <c r="O205" i="51" s="1"/>
  <c r="N197" i="51"/>
  <c r="O197" i="51" s="1"/>
  <c r="N196" i="51"/>
  <c r="O196" i="51" s="1"/>
  <c r="N195" i="51"/>
  <c r="O195" i="51" s="1"/>
  <c r="N194" i="51"/>
  <c r="O194" i="51" s="1"/>
  <c r="N193" i="51"/>
  <c r="O193" i="51" s="1"/>
  <c r="N186" i="51"/>
  <c r="O186" i="51" s="1"/>
  <c r="N185" i="51"/>
  <c r="O185" i="51" s="1"/>
  <c r="N184" i="51"/>
  <c r="O184" i="51" s="1"/>
  <c r="N183" i="51"/>
  <c r="O183" i="51" s="1"/>
  <c r="N182" i="51"/>
  <c r="O182" i="51" s="1"/>
  <c r="N181" i="51"/>
  <c r="O181" i="51" s="1"/>
  <c r="N180" i="51"/>
  <c r="O180" i="51" s="1"/>
  <c r="N179" i="51"/>
  <c r="O179" i="51" s="1"/>
  <c r="N178" i="51"/>
  <c r="O178" i="51" s="1"/>
  <c r="N177" i="51"/>
  <c r="O177" i="51" s="1"/>
  <c r="N176" i="51"/>
  <c r="O176" i="51" s="1"/>
  <c r="N175" i="51"/>
  <c r="O175" i="51" s="1"/>
  <c r="N174" i="51"/>
  <c r="O174" i="51" s="1"/>
  <c r="N173" i="51"/>
  <c r="O173" i="51" s="1"/>
  <c r="N172" i="51"/>
  <c r="O172" i="51" s="1"/>
  <c r="N171" i="51"/>
  <c r="O171" i="51" s="1"/>
  <c r="N170" i="51"/>
  <c r="O170" i="51" s="1"/>
  <c r="N169" i="51"/>
  <c r="O169" i="51" s="1"/>
  <c r="N168" i="51"/>
  <c r="O168" i="51" s="1"/>
  <c r="N167" i="51"/>
  <c r="O167" i="51" s="1"/>
  <c r="N166" i="51"/>
  <c r="O166" i="51" s="1"/>
  <c r="N165" i="51"/>
  <c r="O165" i="51" s="1"/>
  <c r="N164" i="51"/>
  <c r="O164" i="51" s="1"/>
  <c r="N163" i="51"/>
  <c r="O163" i="51" s="1"/>
  <c r="N162" i="51"/>
  <c r="O162" i="51" s="1"/>
  <c r="N161" i="51"/>
  <c r="O161" i="51" s="1"/>
  <c r="N160" i="51"/>
  <c r="O160" i="51" s="1"/>
  <c r="N159" i="51"/>
  <c r="O159" i="51" s="1"/>
  <c r="N158" i="51"/>
  <c r="O158" i="51" s="1"/>
  <c r="N157" i="51"/>
  <c r="O157" i="51" s="1"/>
  <c r="N156" i="51"/>
  <c r="O156" i="51" s="1"/>
  <c r="N155" i="51"/>
  <c r="O155" i="51" s="1"/>
  <c r="N154" i="51"/>
  <c r="O154" i="51" s="1"/>
  <c r="N153" i="51"/>
  <c r="O153" i="51" s="1"/>
  <c r="N152" i="51"/>
  <c r="O152" i="51" s="1"/>
  <c r="N151" i="51"/>
  <c r="O151" i="51" s="1"/>
  <c r="N150" i="51"/>
  <c r="O150" i="51" s="1"/>
  <c r="N149" i="51"/>
  <c r="O149" i="51" s="1"/>
  <c r="N148" i="51"/>
  <c r="O148" i="51" s="1"/>
  <c r="N147" i="51"/>
  <c r="O147" i="51" s="1"/>
  <c r="N146" i="51"/>
  <c r="O146" i="51" s="1"/>
  <c r="N145" i="51"/>
  <c r="O145" i="51" s="1"/>
  <c r="N144" i="51"/>
  <c r="O144" i="51" s="1"/>
  <c r="N143" i="51"/>
  <c r="O143" i="51" s="1"/>
  <c r="N142" i="51"/>
  <c r="O142" i="51" s="1"/>
  <c r="N141" i="51"/>
  <c r="O141" i="51" s="1"/>
  <c r="N140" i="51"/>
  <c r="O140" i="51" s="1"/>
  <c r="N139" i="51"/>
  <c r="O139" i="51" s="1"/>
  <c r="N138" i="51"/>
  <c r="O138" i="51" s="1"/>
  <c r="N137" i="51"/>
  <c r="O137" i="51" s="1"/>
  <c r="N136" i="51"/>
  <c r="O136" i="51" s="1"/>
  <c r="N135" i="51"/>
  <c r="O135" i="51" s="1"/>
  <c r="N134" i="51"/>
  <c r="O134" i="51" s="1"/>
  <c r="N133" i="51"/>
  <c r="O133" i="51" s="1"/>
  <c r="N132" i="51"/>
  <c r="O132" i="51" s="1"/>
  <c r="N131" i="51"/>
  <c r="O131" i="51" s="1"/>
  <c r="N130" i="51"/>
  <c r="O130" i="51" s="1"/>
  <c r="N129" i="51"/>
  <c r="O129" i="51" s="1"/>
  <c r="N128" i="51"/>
  <c r="O128" i="51" s="1"/>
  <c r="N127" i="51"/>
  <c r="O127" i="51" s="1"/>
  <c r="N126" i="51"/>
  <c r="O126" i="51" s="1"/>
  <c r="N125" i="51"/>
  <c r="O125" i="51" s="1"/>
  <c r="N124" i="51"/>
  <c r="O124" i="51" s="1"/>
  <c r="N123" i="51"/>
  <c r="O123" i="51" s="1"/>
  <c r="N122" i="51"/>
  <c r="O122" i="51" s="1"/>
  <c r="N121" i="51"/>
  <c r="O121" i="51" s="1"/>
  <c r="N120" i="51"/>
  <c r="O120" i="51" s="1"/>
  <c r="N119" i="51"/>
  <c r="O119" i="51" s="1"/>
  <c r="N118" i="51"/>
  <c r="O118" i="51" s="1"/>
  <c r="N117" i="51"/>
  <c r="O117" i="51" s="1"/>
  <c r="N116" i="51"/>
  <c r="O116" i="51" s="1"/>
  <c r="N115" i="51"/>
  <c r="O115" i="51" s="1"/>
  <c r="N114" i="51"/>
  <c r="O114" i="51" s="1"/>
  <c r="N113" i="51"/>
  <c r="O113" i="51" s="1"/>
  <c r="N112" i="51"/>
  <c r="O112" i="51" s="1"/>
  <c r="N111" i="51"/>
  <c r="O111" i="51" s="1"/>
  <c r="N110" i="51"/>
  <c r="O110" i="51" s="1"/>
  <c r="N109" i="51"/>
  <c r="O109" i="51" s="1"/>
  <c r="N108" i="51"/>
  <c r="O108" i="51" s="1"/>
  <c r="N107" i="51"/>
  <c r="O107" i="51" s="1"/>
  <c r="N106" i="51"/>
  <c r="O106" i="51" s="1"/>
  <c r="N105" i="51"/>
  <c r="O105" i="51" s="1"/>
  <c r="N104" i="51"/>
  <c r="O104" i="51" s="1"/>
  <c r="N103" i="51"/>
  <c r="O103" i="51" s="1"/>
  <c r="N102" i="51"/>
  <c r="O102" i="51" s="1"/>
  <c r="N101" i="51" l="1"/>
  <c r="O101" i="51" s="1"/>
  <c r="N100" i="51"/>
  <c r="O100" i="51" s="1"/>
  <c r="N99" i="51"/>
  <c r="O99" i="51" s="1"/>
  <c r="N98" i="51"/>
  <c r="O98" i="51" s="1"/>
  <c r="N97" i="51"/>
  <c r="O97" i="51" s="1"/>
  <c r="N96" i="51"/>
  <c r="O96" i="51" s="1"/>
  <c r="N95" i="51"/>
  <c r="O95" i="51" s="1"/>
  <c r="N94" i="51"/>
  <c r="O94" i="51" s="1"/>
  <c r="N93" i="51"/>
  <c r="O93" i="51" s="1"/>
  <c r="N92" i="51"/>
  <c r="O92" i="51" s="1"/>
  <c r="N91" i="51"/>
  <c r="O91" i="51" s="1"/>
  <c r="N90" i="51"/>
  <c r="O90" i="51" s="1"/>
  <c r="N89" i="51"/>
  <c r="O89" i="51" s="1"/>
  <c r="N88" i="51"/>
  <c r="O88" i="51" s="1"/>
  <c r="N87" i="51"/>
  <c r="O87" i="51" s="1"/>
  <c r="N86" i="51"/>
  <c r="O86" i="51" s="1"/>
  <c r="N85" i="51"/>
  <c r="O85" i="51" s="1"/>
  <c r="N84" i="51"/>
  <c r="O84" i="51" s="1"/>
  <c r="N83" i="51"/>
  <c r="O83" i="51" s="1"/>
  <c r="N82" i="51"/>
  <c r="O82" i="51" s="1"/>
  <c r="N81" i="51"/>
  <c r="O81" i="51" s="1"/>
  <c r="N80" i="51"/>
  <c r="O80" i="51" s="1"/>
  <c r="N79" i="51"/>
  <c r="O79" i="51" s="1"/>
  <c r="N78" i="51"/>
  <c r="O78" i="51" s="1"/>
  <c r="N77" i="51"/>
  <c r="O77" i="51" s="1"/>
  <c r="N76" i="51"/>
  <c r="O76" i="51" s="1"/>
  <c r="N75" i="51"/>
  <c r="O75" i="51" s="1"/>
  <c r="N74" i="51"/>
  <c r="O74" i="51" s="1"/>
  <c r="N73" i="51"/>
  <c r="O73" i="51" s="1"/>
  <c r="N72" i="51"/>
  <c r="O72" i="51" s="1"/>
  <c r="N71" i="51"/>
  <c r="O71" i="51" s="1"/>
  <c r="N70" i="51"/>
  <c r="O70" i="51" s="1"/>
  <c r="N68" i="51"/>
  <c r="O68" i="51" s="1"/>
  <c r="N67" i="51"/>
  <c r="O67" i="51" s="1"/>
  <c r="N66" i="51"/>
  <c r="O66" i="51" s="1"/>
  <c r="N65" i="51"/>
  <c r="O65" i="51" s="1"/>
  <c r="N64" i="51"/>
  <c r="O64" i="51" s="1"/>
  <c r="N63" i="51"/>
  <c r="O63" i="51" s="1"/>
  <c r="N62" i="51"/>
  <c r="O62" i="51" s="1"/>
  <c r="N61" i="51"/>
  <c r="O61" i="51" s="1"/>
  <c r="N60" i="51"/>
  <c r="O60" i="51" s="1"/>
  <c r="N59" i="51"/>
  <c r="O59" i="51" s="1"/>
  <c r="N58" i="51"/>
  <c r="O58" i="51" s="1"/>
  <c r="N57" i="51"/>
  <c r="O57" i="51" s="1"/>
  <c r="N55" i="51"/>
  <c r="O55" i="51" s="1"/>
  <c r="N54" i="51"/>
  <c r="O54" i="51" s="1"/>
  <c r="N53" i="51"/>
  <c r="O53" i="51" s="1"/>
  <c r="N52" i="51"/>
  <c r="O52" i="51" s="1"/>
  <c r="N51" i="51"/>
  <c r="O51" i="51" s="1"/>
  <c r="N50" i="51"/>
  <c r="O50" i="51" s="1"/>
  <c r="N49" i="51"/>
  <c r="O49" i="51" s="1"/>
  <c r="N48" i="51"/>
  <c r="O48" i="51" s="1"/>
  <c r="N47" i="51"/>
  <c r="O47" i="51" s="1"/>
  <c r="N46" i="51"/>
  <c r="O46" i="51" s="1"/>
  <c r="N45" i="51"/>
  <c r="O45" i="51" s="1"/>
  <c r="N44" i="51"/>
  <c r="O44" i="51" s="1"/>
  <c r="N43" i="51"/>
  <c r="O43" i="51" s="1"/>
  <c r="N42" i="51"/>
  <c r="O42" i="51" s="1"/>
  <c r="N39" i="51"/>
  <c r="O39" i="51" s="1"/>
  <c r="N38" i="51"/>
  <c r="O38" i="51" s="1"/>
  <c r="N37" i="51"/>
  <c r="O37" i="51" s="1"/>
  <c r="N36" i="51"/>
  <c r="O36" i="51" s="1"/>
  <c r="N35" i="51"/>
  <c r="O35" i="51" s="1"/>
  <c r="N34" i="51"/>
  <c r="O34" i="51" s="1"/>
  <c r="N33" i="51"/>
  <c r="O33" i="51" s="1"/>
  <c r="N32" i="51"/>
  <c r="O32" i="51" s="1"/>
  <c r="N31" i="51"/>
  <c r="O31" i="51" s="1"/>
  <c r="N23" i="51"/>
  <c r="O23" i="51" s="1"/>
  <c r="N22" i="51"/>
  <c r="O22" i="51" s="1"/>
  <c r="N21" i="51"/>
  <c r="O21" i="51" s="1"/>
  <c r="N20" i="51"/>
  <c r="O20" i="51" s="1"/>
  <c r="N19" i="51"/>
  <c r="O19" i="51" s="1"/>
  <c r="N18" i="51"/>
  <c r="O18" i="51" s="1"/>
  <c r="N17" i="51"/>
  <c r="O17" i="51" s="1"/>
  <c r="N16" i="51"/>
  <c r="O16" i="51" s="1"/>
  <c r="N15" i="51"/>
  <c r="O15" i="51" s="1"/>
  <c r="N14" i="51"/>
  <c r="O14" i="51" s="1"/>
  <c r="N13" i="51"/>
  <c r="O13" i="51" s="1"/>
  <c r="N12" i="51"/>
  <c r="O12" i="51" s="1"/>
  <c r="N11" i="51"/>
  <c r="O11" i="51" s="1"/>
  <c r="N10" i="51"/>
  <c r="O10" i="51" s="1"/>
  <c r="N9" i="51"/>
  <c r="O9" i="51" s="1"/>
  <c r="N8" i="51"/>
  <c r="O8" i="51" s="1"/>
  <c r="N7" i="51"/>
  <c r="O7" i="51" s="1"/>
  <c r="N6" i="51"/>
  <c r="H3" i="51" l="1"/>
  <c r="J3" i="51" l="1"/>
  <c r="G10" i="56"/>
  <c r="V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F78" i="11"/>
  <c r="G11" i="56" l="1"/>
  <c r="G109" i="56"/>
  <c r="G111" i="56"/>
  <c r="G118" i="56"/>
  <c r="G119" i="56"/>
  <c r="G120" i="56"/>
  <c r="G114" i="56"/>
  <c r="G112" i="56"/>
  <c r="G117" i="56"/>
  <c r="G115" i="56"/>
  <c r="G116" i="56"/>
  <c r="G113" i="56"/>
  <c r="G110" i="56"/>
  <c r="G123" i="56"/>
  <c r="G128" i="56"/>
  <c r="G133" i="56"/>
  <c r="G134" i="56"/>
  <c r="G127" i="56"/>
  <c r="G121" i="56"/>
  <c r="G129" i="56"/>
  <c r="G124" i="56"/>
  <c r="G131" i="56"/>
  <c r="G125" i="56"/>
  <c r="G132" i="56"/>
  <c r="G126" i="56"/>
  <c r="G122" i="56"/>
  <c r="G130" i="56"/>
  <c r="G135" i="56"/>
  <c r="G139" i="56"/>
  <c r="G140" i="56"/>
  <c r="G141" i="56"/>
  <c r="G142" i="56"/>
  <c r="G143" i="56"/>
  <c r="G144" i="56"/>
  <c r="G145" i="56"/>
  <c r="G146" i="56"/>
  <c r="G147" i="56"/>
  <c r="G148" i="56"/>
  <c r="G149" i="56"/>
  <c r="G150" i="56"/>
  <c r="G136" i="56"/>
  <c r="G137" i="56"/>
  <c r="G138" i="56"/>
  <c r="G151" i="56"/>
  <c r="G152" i="56"/>
  <c r="G153" i="56"/>
  <c r="G160" i="56"/>
  <c r="G161" i="56"/>
  <c r="G162" i="56"/>
  <c r="G163" i="56"/>
  <c r="G164" i="56"/>
  <c r="G165" i="56"/>
  <c r="G166" i="56"/>
  <c r="G167" i="56"/>
  <c r="G154" i="56"/>
  <c r="G158" i="56"/>
  <c r="G157" i="56"/>
  <c r="G170" i="56"/>
  <c r="G174" i="56"/>
  <c r="G181" i="56"/>
  <c r="G176" i="56"/>
  <c r="G169" i="56"/>
  <c r="G173" i="56"/>
  <c r="G179" i="56"/>
  <c r="G168" i="56"/>
  <c r="G172" i="56"/>
  <c r="G189" i="56"/>
  <c r="G159" i="56"/>
  <c r="G183" i="56"/>
  <c r="G156" i="56"/>
  <c r="G180" i="56"/>
  <c r="G186" i="56"/>
  <c r="G194" i="56"/>
  <c r="G195" i="56"/>
  <c r="G196" i="56"/>
  <c r="G197" i="56"/>
  <c r="G198" i="56"/>
  <c r="G199" i="56"/>
  <c r="G200" i="56"/>
  <c r="G201" i="56"/>
  <c r="G202" i="56"/>
  <c r="G203" i="56"/>
  <c r="G204" i="56"/>
  <c r="G205" i="56"/>
  <c r="G206" i="56"/>
  <c r="G207" i="56"/>
  <c r="G208" i="56"/>
  <c r="G209" i="56"/>
  <c r="G210" i="56"/>
  <c r="G211" i="56"/>
  <c r="G212" i="56"/>
  <c r="G191" i="56"/>
  <c r="G187" i="56"/>
  <c r="G190" i="56"/>
  <c r="G178" i="56"/>
  <c r="G177" i="56"/>
  <c r="G171" i="56"/>
  <c r="G185" i="56"/>
  <c r="G155" i="56"/>
  <c r="G227" i="56"/>
  <c r="G192" i="56"/>
  <c r="G215" i="56"/>
  <c r="G219" i="56"/>
  <c r="G223" i="56"/>
  <c r="G182" i="56"/>
  <c r="G188" i="56"/>
  <c r="G214" i="56"/>
  <c r="G218" i="56"/>
  <c r="G222" i="56"/>
  <c r="G228" i="56"/>
  <c r="G184" i="56"/>
  <c r="G193" i="56"/>
  <c r="G213" i="56"/>
  <c r="G239" i="56"/>
  <c r="G243" i="56"/>
  <c r="G247" i="56"/>
  <c r="G252" i="56"/>
  <c r="G221" i="56"/>
  <c r="G255" i="56"/>
  <c r="G238" i="56"/>
  <c r="G242" i="56"/>
  <c r="G220" i="56"/>
  <c r="G229" i="56"/>
  <c r="G231" i="56"/>
  <c r="G233" i="56"/>
  <c r="G235" i="56"/>
  <c r="G253" i="56"/>
  <c r="G260" i="56"/>
  <c r="G261" i="56"/>
  <c r="G262" i="56"/>
  <c r="G263" i="56"/>
  <c r="G264" i="56"/>
  <c r="G265" i="56"/>
  <c r="G266" i="56"/>
  <c r="G267" i="56"/>
  <c r="G268" i="56"/>
  <c r="G269" i="56"/>
  <c r="G237" i="56"/>
  <c r="G241" i="56"/>
  <c r="G245" i="56"/>
  <c r="G248" i="56"/>
  <c r="G217" i="56"/>
  <c r="G232" i="56"/>
  <c r="G244" i="56"/>
  <c r="G230" i="56"/>
  <c r="G249" i="56"/>
  <c r="G256" i="56"/>
  <c r="G258" i="56"/>
  <c r="G246" i="56"/>
  <c r="G250" i="56"/>
  <c r="G254" i="56"/>
  <c r="G175" i="56"/>
  <c r="G240" i="56"/>
  <c r="G251" i="56"/>
  <c r="G270" i="56"/>
  <c r="G216" i="56"/>
  <c r="G225" i="56"/>
  <c r="G226" i="56"/>
  <c r="G259" i="56"/>
  <c r="G271" i="56"/>
  <c r="G224" i="56"/>
  <c r="G234" i="56"/>
  <c r="G236" i="56"/>
  <c r="G257" i="56"/>
  <c r="G272" i="56"/>
  <c r="M3" i="51"/>
  <c r="N3" i="51" s="1"/>
  <c r="G12" i="56"/>
  <c r="G13" i="56"/>
  <c r="H10" i="56"/>
  <c r="H109" i="56" l="1"/>
  <c r="H110" i="56"/>
  <c r="H111" i="56"/>
  <c r="H114" i="56"/>
  <c r="H115" i="56"/>
  <c r="H118" i="56"/>
  <c r="H120" i="56"/>
  <c r="H112" i="56"/>
  <c r="H116" i="56"/>
  <c r="H122" i="56"/>
  <c r="H113" i="56"/>
  <c r="H119" i="56"/>
  <c r="H121" i="56"/>
  <c r="H117" i="56"/>
  <c r="H128" i="56"/>
  <c r="H125" i="56"/>
  <c r="H129" i="56"/>
  <c r="H133" i="56"/>
  <c r="H124" i="56"/>
  <c r="H131" i="56"/>
  <c r="H134" i="56"/>
  <c r="H123" i="56"/>
  <c r="H127" i="56"/>
  <c r="H126" i="56"/>
  <c r="H132" i="56"/>
  <c r="H135" i="56"/>
  <c r="H139" i="56"/>
  <c r="H140" i="56"/>
  <c r="H141" i="56"/>
  <c r="H142" i="56"/>
  <c r="H143" i="56"/>
  <c r="H144" i="56"/>
  <c r="H145" i="56"/>
  <c r="H148" i="56"/>
  <c r="H137" i="56"/>
  <c r="H146" i="56"/>
  <c r="H152" i="56"/>
  <c r="H147" i="56"/>
  <c r="H130" i="56"/>
  <c r="H153" i="56"/>
  <c r="H154" i="56"/>
  <c r="H155" i="56"/>
  <c r="H156" i="56"/>
  <c r="H157" i="56"/>
  <c r="H158" i="56"/>
  <c r="H159" i="56"/>
  <c r="H136" i="56"/>
  <c r="H160" i="56"/>
  <c r="H161" i="56"/>
  <c r="H162" i="56"/>
  <c r="H163" i="56"/>
  <c r="H164" i="56"/>
  <c r="H165" i="56"/>
  <c r="H166" i="56"/>
  <c r="H167" i="56"/>
  <c r="H151" i="56"/>
  <c r="H150" i="56"/>
  <c r="H178" i="56"/>
  <c r="H170" i="56"/>
  <c r="H174" i="56"/>
  <c r="H181" i="56"/>
  <c r="H138" i="56"/>
  <c r="H176" i="56"/>
  <c r="H173" i="56"/>
  <c r="H186" i="56"/>
  <c r="H172" i="56"/>
  <c r="H189" i="56"/>
  <c r="H149" i="56"/>
  <c r="H171" i="56"/>
  <c r="H177" i="56"/>
  <c r="H169" i="56"/>
  <c r="H182" i="56"/>
  <c r="H185" i="56"/>
  <c r="H175" i="56"/>
  <c r="H183" i="56"/>
  <c r="H188" i="56"/>
  <c r="H193" i="56"/>
  <c r="H179" i="56"/>
  <c r="H180" i="56"/>
  <c r="H194" i="56"/>
  <c r="H195" i="56"/>
  <c r="H196" i="56"/>
  <c r="H197" i="56"/>
  <c r="H198" i="56"/>
  <c r="H199" i="56"/>
  <c r="H200" i="56"/>
  <c r="H201" i="56"/>
  <c r="H202" i="56"/>
  <c r="H203" i="56"/>
  <c r="H204" i="56"/>
  <c r="H205" i="56"/>
  <c r="H206" i="56"/>
  <c r="H207" i="56"/>
  <c r="H208" i="56"/>
  <c r="H209" i="56"/>
  <c r="H210" i="56"/>
  <c r="H211" i="56"/>
  <c r="H212" i="56"/>
  <c r="H213" i="56"/>
  <c r="H191" i="56"/>
  <c r="H168" i="56"/>
  <c r="H187" i="56"/>
  <c r="H216" i="56"/>
  <c r="H220" i="56"/>
  <c r="H224" i="56"/>
  <c r="H229" i="56"/>
  <c r="H230" i="56"/>
  <c r="H231" i="56"/>
  <c r="H232" i="56"/>
  <c r="H233" i="56"/>
  <c r="H234" i="56"/>
  <c r="H235" i="56"/>
  <c r="H190" i="56"/>
  <c r="H227" i="56"/>
  <c r="H192" i="56"/>
  <c r="H215" i="56"/>
  <c r="H219" i="56"/>
  <c r="H223" i="56"/>
  <c r="H214" i="56"/>
  <c r="H222" i="56"/>
  <c r="H228" i="56"/>
  <c r="H249" i="56"/>
  <c r="H257" i="56"/>
  <c r="H184" i="56"/>
  <c r="H239" i="56"/>
  <c r="H243" i="56"/>
  <c r="H247" i="56"/>
  <c r="H252" i="56"/>
  <c r="H221" i="56"/>
  <c r="H238" i="56"/>
  <c r="H242" i="56"/>
  <c r="H246" i="56"/>
  <c r="H250" i="56"/>
  <c r="H258" i="56"/>
  <c r="H218" i="56"/>
  <c r="H253" i="56"/>
  <c r="H217" i="56"/>
  <c r="H244" i="56"/>
  <c r="H267" i="56"/>
  <c r="H241" i="56"/>
  <c r="H256" i="56"/>
  <c r="H245" i="56"/>
  <c r="H254" i="56"/>
  <c r="H260" i="56"/>
  <c r="H266" i="56"/>
  <c r="H272" i="56"/>
  <c r="H240" i="56"/>
  <c r="H251" i="56"/>
  <c r="H261" i="56"/>
  <c r="H262" i="56"/>
  <c r="H265" i="56"/>
  <c r="H237" i="56"/>
  <c r="H255" i="56"/>
  <c r="H248" i="56"/>
  <c r="H271" i="56"/>
  <c r="H263" i="56"/>
  <c r="H264" i="56"/>
  <c r="H270" i="56"/>
  <c r="H236" i="56"/>
  <c r="H226" i="56"/>
  <c r="H259" i="56"/>
  <c r="H225" i="56"/>
  <c r="H268" i="56"/>
  <c r="H269" i="56"/>
  <c r="I10" i="56"/>
  <c r="H13" i="56"/>
  <c r="I109" i="56" l="1"/>
  <c r="I110" i="56"/>
  <c r="I111" i="56"/>
  <c r="I112" i="56"/>
  <c r="I113" i="56"/>
  <c r="I114" i="56"/>
  <c r="I115" i="56"/>
  <c r="I118" i="56"/>
  <c r="I120" i="56"/>
  <c r="I116" i="56"/>
  <c r="I122" i="56"/>
  <c r="I123" i="56"/>
  <c r="I126" i="56"/>
  <c r="I129" i="56"/>
  <c r="I132" i="56"/>
  <c r="I121" i="56"/>
  <c r="I117" i="56"/>
  <c r="I128" i="56"/>
  <c r="I119" i="56"/>
  <c r="I130" i="56"/>
  <c r="I136" i="56"/>
  <c r="I124" i="56"/>
  <c r="I127" i="56"/>
  <c r="I125" i="56"/>
  <c r="I131" i="56"/>
  <c r="I133" i="56"/>
  <c r="I135" i="56"/>
  <c r="I134" i="56"/>
  <c r="I145" i="56"/>
  <c r="I138" i="56"/>
  <c r="I139" i="56"/>
  <c r="I141" i="56"/>
  <c r="I146" i="56"/>
  <c r="I148" i="56"/>
  <c r="I143" i="56"/>
  <c r="I147" i="56"/>
  <c r="I144" i="56"/>
  <c r="I137" i="56"/>
  <c r="I149" i="56"/>
  <c r="I153" i="56"/>
  <c r="I155" i="56"/>
  <c r="I159" i="56"/>
  <c r="I152" i="56"/>
  <c r="I154" i="56"/>
  <c r="I158" i="56"/>
  <c r="I160" i="56"/>
  <c r="I161" i="56"/>
  <c r="I162" i="56"/>
  <c r="I163" i="56"/>
  <c r="I164" i="56"/>
  <c r="I165" i="56"/>
  <c r="I166" i="56"/>
  <c r="I167" i="56"/>
  <c r="I168" i="56"/>
  <c r="I169" i="56"/>
  <c r="I170" i="56"/>
  <c r="I171" i="56"/>
  <c r="I172" i="56"/>
  <c r="I173" i="56"/>
  <c r="I174" i="56"/>
  <c r="I140" i="56"/>
  <c r="I151" i="56"/>
  <c r="I175" i="56"/>
  <c r="I150" i="56"/>
  <c r="I178" i="56"/>
  <c r="I181" i="56"/>
  <c r="I157" i="56"/>
  <c r="I142" i="56"/>
  <c r="I180" i="56"/>
  <c r="I186" i="56"/>
  <c r="I179" i="56"/>
  <c r="I177" i="56"/>
  <c r="I187" i="56"/>
  <c r="I176" i="56"/>
  <c r="I184" i="56"/>
  <c r="I156" i="56"/>
  <c r="I183" i="56"/>
  <c r="I188" i="56"/>
  <c r="I193" i="56"/>
  <c r="I194" i="56"/>
  <c r="I195" i="56"/>
  <c r="I196" i="56"/>
  <c r="I197" i="56"/>
  <c r="I198" i="56"/>
  <c r="I199" i="56"/>
  <c r="I200" i="56"/>
  <c r="I201" i="56"/>
  <c r="I202" i="56"/>
  <c r="I203" i="56"/>
  <c r="I204" i="56"/>
  <c r="I205" i="56"/>
  <c r="I206" i="56"/>
  <c r="I207" i="56"/>
  <c r="I208" i="56"/>
  <c r="I209" i="56"/>
  <c r="I210" i="56"/>
  <c r="I211" i="56"/>
  <c r="I212" i="56"/>
  <c r="I213" i="56"/>
  <c r="I214" i="56"/>
  <c r="I215" i="56"/>
  <c r="I216" i="56"/>
  <c r="I217" i="56"/>
  <c r="I218" i="56"/>
  <c r="I219" i="56"/>
  <c r="I220" i="56"/>
  <c r="I221" i="56"/>
  <c r="I222" i="56"/>
  <c r="I223" i="56"/>
  <c r="I224" i="56"/>
  <c r="I225" i="56"/>
  <c r="I191" i="56"/>
  <c r="I185" i="56"/>
  <c r="I229" i="56"/>
  <c r="I230" i="56"/>
  <c r="I231" i="56"/>
  <c r="I232" i="56"/>
  <c r="I233" i="56"/>
  <c r="I234" i="56"/>
  <c r="I235" i="56"/>
  <c r="I190" i="56"/>
  <c r="I227" i="56"/>
  <c r="I182" i="56"/>
  <c r="I189" i="56"/>
  <c r="I192" i="56"/>
  <c r="I236" i="56"/>
  <c r="I240" i="56"/>
  <c r="I244" i="56"/>
  <c r="I254" i="56"/>
  <c r="I228" i="56"/>
  <c r="I249" i="56"/>
  <c r="I257" i="56"/>
  <c r="I239" i="56"/>
  <c r="I243" i="56"/>
  <c r="I255" i="56"/>
  <c r="I238" i="56"/>
  <c r="I242" i="56"/>
  <c r="I246" i="56"/>
  <c r="I250" i="56"/>
  <c r="I248" i="56"/>
  <c r="I264" i="56"/>
  <c r="I247" i="56"/>
  <c r="I258" i="56"/>
  <c r="I241" i="56"/>
  <c r="I256" i="56"/>
  <c r="I245" i="56"/>
  <c r="I260" i="56"/>
  <c r="I266" i="56"/>
  <c r="I272" i="56"/>
  <c r="I251" i="56"/>
  <c r="I261" i="56"/>
  <c r="I252" i="56"/>
  <c r="I262" i="56"/>
  <c r="I268" i="56"/>
  <c r="I270" i="56"/>
  <c r="I271" i="56"/>
  <c r="I253" i="56"/>
  <c r="I263" i="56"/>
  <c r="I267" i="56"/>
  <c r="I237" i="56"/>
  <c r="I265" i="56"/>
  <c r="I269" i="56"/>
  <c r="I226" i="56"/>
  <c r="I259" i="56"/>
  <c r="I13" i="56"/>
  <c r="J10" i="56"/>
  <c r="J109" i="56" l="1"/>
  <c r="J110" i="56"/>
  <c r="J111" i="56"/>
  <c r="J112" i="56"/>
  <c r="J115" i="56"/>
  <c r="J113" i="56"/>
  <c r="J114" i="56"/>
  <c r="J119" i="56"/>
  <c r="J120" i="56"/>
  <c r="J116" i="56"/>
  <c r="J122" i="56"/>
  <c r="J125" i="56"/>
  <c r="J118" i="56"/>
  <c r="J123" i="56"/>
  <c r="J126" i="56"/>
  <c r="J129" i="56"/>
  <c r="J132" i="56"/>
  <c r="J121" i="56"/>
  <c r="J124" i="56"/>
  <c r="J117" i="56"/>
  <c r="J130" i="56"/>
  <c r="J128" i="56"/>
  <c r="J133" i="56"/>
  <c r="J127" i="56"/>
  <c r="J138" i="56"/>
  <c r="J131" i="56"/>
  <c r="J144" i="56"/>
  <c r="J150" i="56"/>
  <c r="J136" i="56"/>
  <c r="J148" i="56"/>
  <c r="J140" i="56"/>
  <c r="J142" i="56"/>
  <c r="J146" i="56"/>
  <c r="J143" i="56"/>
  <c r="J139" i="56"/>
  <c r="J147" i="56"/>
  <c r="J134" i="56"/>
  <c r="J137" i="56"/>
  <c r="J145" i="56"/>
  <c r="J149" i="56"/>
  <c r="J153" i="56"/>
  <c r="J155" i="56"/>
  <c r="J159" i="56"/>
  <c r="J152" i="56"/>
  <c r="J154" i="56"/>
  <c r="J158" i="56"/>
  <c r="J160" i="56"/>
  <c r="J161" i="56"/>
  <c r="J162" i="56"/>
  <c r="J163" i="56"/>
  <c r="J164" i="56"/>
  <c r="J165" i="56"/>
  <c r="J166" i="56"/>
  <c r="J167" i="56"/>
  <c r="J168" i="56"/>
  <c r="J169" i="56"/>
  <c r="J170" i="56"/>
  <c r="J171" i="56"/>
  <c r="J172" i="56"/>
  <c r="J173" i="56"/>
  <c r="J174" i="56"/>
  <c r="J175" i="56"/>
  <c r="J176" i="56"/>
  <c r="J177" i="56"/>
  <c r="J178" i="56"/>
  <c r="J179" i="56"/>
  <c r="J180" i="56"/>
  <c r="J181" i="56"/>
  <c r="J151" i="56"/>
  <c r="J141" i="56"/>
  <c r="J184" i="56"/>
  <c r="J188" i="56"/>
  <c r="J182" i="56"/>
  <c r="J186" i="56"/>
  <c r="J156" i="56"/>
  <c r="J183" i="56"/>
  <c r="J193" i="56"/>
  <c r="J194" i="56"/>
  <c r="J195" i="56"/>
  <c r="J196" i="56"/>
  <c r="J197" i="56"/>
  <c r="J198" i="56"/>
  <c r="J199" i="56"/>
  <c r="J200" i="56"/>
  <c r="J201" i="56"/>
  <c r="J202" i="56"/>
  <c r="J203" i="56"/>
  <c r="J204" i="56"/>
  <c r="J205" i="56"/>
  <c r="J206" i="56"/>
  <c r="J207" i="56"/>
  <c r="J208" i="56"/>
  <c r="J209" i="56"/>
  <c r="J210" i="56"/>
  <c r="J211" i="56"/>
  <c r="J212" i="56"/>
  <c r="J213" i="56"/>
  <c r="J214" i="56"/>
  <c r="J215" i="56"/>
  <c r="J216" i="56"/>
  <c r="J217" i="56"/>
  <c r="J218" i="56"/>
  <c r="J219" i="56"/>
  <c r="J220" i="56"/>
  <c r="J221" i="56"/>
  <c r="J222" i="56"/>
  <c r="J223" i="56"/>
  <c r="J224" i="56"/>
  <c r="J225" i="56"/>
  <c r="J226" i="56"/>
  <c r="J227" i="56"/>
  <c r="J228" i="56"/>
  <c r="J157" i="56"/>
  <c r="J135" i="56"/>
  <c r="J187" i="56"/>
  <c r="J185" i="56"/>
  <c r="J191" i="56"/>
  <c r="J229" i="56"/>
  <c r="J230" i="56"/>
  <c r="J231" i="56"/>
  <c r="J232" i="56"/>
  <c r="J233" i="56"/>
  <c r="J234" i="56"/>
  <c r="J235" i="56"/>
  <c r="J236" i="56"/>
  <c r="J237" i="56"/>
  <c r="J238" i="56"/>
  <c r="J239" i="56"/>
  <c r="J240" i="56"/>
  <c r="J241" i="56"/>
  <c r="J242" i="56"/>
  <c r="J243" i="56"/>
  <c r="J244" i="56"/>
  <c r="J245" i="56"/>
  <c r="J246" i="56"/>
  <c r="J247" i="56"/>
  <c r="J190" i="56"/>
  <c r="J189" i="56"/>
  <c r="J251" i="56"/>
  <c r="J259" i="56"/>
  <c r="J254" i="56"/>
  <c r="J252" i="56"/>
  <c r="J192" i="56"/>
  <c r="J253" i="56"/>
  <c r="J263" i="56"/>
  <c r="J248" i="56"/>
  <c r="J264" i="56"/>
  <c r="J268" i="56"/>
  <c r="J249" i="56"/>
  <c r="J250" i="56"/>
  <c r="J258" i="56"/>
  <c r="J267" i="56"/>
  <c r="J256" i="56"/>
  <c r="J260" i="56"/>
  <c r="J266" i="56"/>
  <c r="J272" i="56"/>
  <c r="J255" i="56"/>
  <c r="J262" i="56"/>
  <c r="J271" i="56"/>
  <c r="J265" i="56"/>
  <c r="J270" i="56"/>
  <c r="J261" i="56"/>
  <c r="J257" i="56"/>
  <c r="J269" i="56"/>
  <c r="J13" i="56"/>
  <c r="K10" i="56"/>
  <c r="K93" i="56" s="1"/>
  <c r="I104" i="56"/>
  <c r="J100" i="56"/>
  <c r="G93" i="56"/>
  <c r="J107" i="56"/>
  <c r="I89" i="56"/>
  <c r="G92" i="56"/>
  <c r="J14" i="56"/>
  <c r="J94" i="56"/>
  <c r="G14" i="56"/>
  <c r="H14" i="56"/>
  <c r="I107" i="56"/>
  <c r="J95" i="56"/>
  <c r="G102" i="56"/>
  <c r="J99" i="56"/>
  <c r="I95" i="56"/>
  <c r="H100" i="56"/>
  <c r="I14" i="56"/>
  <c r="I44" i="56"/>
  <c r="J23" i="56"/>
  <c r="H27" i="56"/>
  <c r="J15" i="56"/>
  <c r="G20" i="56"/>
  <c r="G15" i="56"/>
  <c r="G60" i="56"/>
  <c r="I23" i="56"/>
  <c r="J29" i="56"/>
  <c r="I42" i="56"/>
  <c r="G22" i="56"/>
  <c r="H31" i="56"/>
  <c r="J33" i="56"/>
  <c r="H18" i="56"/>
  <c r="G49" i="56"/>
  <c r="J30" i="56"/>
  <c r="I18" i="56"/>
  <c r="H24" i="56"/>
  <c r="H17" i="56"/>
  <c r="J51" i="56"/>
  <c r="I31" i="56"/>
  <c r="I36" i="56"/>
  <c r="I21" i="56"/>
  <c r="G42" i="56"/>
  <c r="H36" i="56"/>
  <c r="G17" i="56"/>
  <c r="G27" i="56"/>
  <c r="G31" i="56"/>
  <c r="I33" i="56"/>
  <c r="J17" i="56"/>
  <c r="J39" i="56"/>
  <c r="G58" i="56"/>
  <c r="G53" i="56"/>
  <c r="H29" i="56"/>
  <c r="J19" i="56"/>
  <c r="H47" i="56"/>
  <c r="I26" i="56"/>
  <c r="I49" i="56"/>
  <c r="G35" i="56"/>
  <c r="G23" i="56"/>
  <c r="I38" i="56"/>
  <c r="H28" i="56"/>
  <c r="H49" i="56"/>
  <c r="I28" i="56"/>
  <c r="J44" i="56"/>
  <c r="J26" i="56"/>
  <c r="H16" i="56"/>
  <c r="H23" i="56"/>
  <c r="H19" i="56"/>
  <c r="H34" i="56"/>
  <c r="H15" i="56"/>
  <c r="J20" i="56"/>
  <c r="J16" i="56"/>
  <c r="J31" i="56"/>
  <c r="G18" i="56"/>
  <c r="J42" i="56"/>
  <c r="I57" i="56"/>
  <c r="I48" i="56"/>
  <c r="I25" i="56"/>
  <c r="G33" i="56"/>
  <c r="J25" i="56"/>
  <c r="G57" i="56"/>
  <c r="J64" i="56"/>
  <c r="I37" i="56"/>
  <c r="I15" i="56"/>
  <c r="G32" i="56"/>
  <c r="H30" i="56"/>
  <c r="J34" i="56"/>
  <c r="G47" i="56"/>
  <c r="I17" i="56"/>
  <c r="G16" i="56"/>
  <c r="G39" i="56"/>
  <c r="J22" i="56"/>
  <c r="I16" i="56"/>
  <c r="H40" i="56"/>
  <c r="I20" i="56"/>
  <c r="G19" i="56"/>
  <c r="I52" i="56"/>
  <c r="G36" i="56"/>
  <c r="H21" i="56"/>
  <c r="H37" i="56"/>
  <c r="I24" i="56"/>
  <c r="J43" i="56"/>
  <c r="H39" i="56"/>
  <c r="G45" i="56"/>
  <c r="G30" i="56"/>
  <c r="I34" i="56"/>
  <c r="G44" i="56"/>
  <c r="J38" i="56"/>
  <c r="J27" i="56"/>
  <c r="H25" i="56"/>
  <c r="G34" i="56"/>
  <c r="J40" i="56"/>
  <c r="G26" i="56"/>
  <c r="J21" i="56"/>
  <c r="H44" i="56"/>
  <c r="I35" i="56"/>
  <c r="J46" i="56"/>
  <c r="J41" i="56"/>
  <c r="H33" i="56"/>
  <c r="G37" i="56"/>
  <c r="J18" i="56"/>
  <c r="H42" i="56"/>
  <c r="I19" i="56"/>
  <c r="I29" i="56"/>
  <c r="I27" i="56"/>
  <c r="I22" i="56"/>
  <c r="G61" i="56"/>
  <c r="I75" i="56"/>
  <c r="I70" i="56"/>
  <c r="J61" i="56"/>
  <c r="J62" i="56"/>
  <c r="H53" i="56"/>
  <c r="H61" i="56"/>
  <c r="H73" i="56"/>
  <c r="J56" i="56"/>
  <c r="I61" i="56"/>
  <c r="H63" i="56"/>
  <c r="I43" i="56"/>
  <c r="H67" i="56"/>
  <c r="I32" i="56"/>
  <c r="G50" i="56"/>
  <c r="G29" i="56"/>
  <c r="G40" i="56"/>
  <c r="H58" i="56"/>
  <c r="H89" i="56"/>
  <c r="J103" i="56"/>
  <c r="J104" i="56"/>
  <c r="I103" i="56"/>
  <c r="H108" i="56"/>
  <c r="H97" i="56"/>
  <c r="H102" i="56"/>
  <c r="J105" i="56"/>
  <c r="G104" i="56"/>
  <c r="G105" i="56"/>
  <c r="G103" i="56"/>
  <c r="H92" i="56"/>
  <c r="I101" i="56"/>
  <c r="J91" i="56"/>
  <c r="J108" i="56"/>
  <c r="J92" i="56"/>
  <c r="H91" i="56"/>
  <c r="I97" i="56"/>
  <c r="G91" i="56"/>
  <c r="G97" i="56"/>
  <c r="H90" i="56"/>
  <c r="G94" i="56"/>
  <c r="G101" i="56"/>
  <c r="H105" i="56"/>
  <c r="H103" i="56"/>
  <c r="J101" i="56"/>
  <c r="J98" i="56"/>
  <c r="H107" i="56"/>
  <c r="J106" i="56"/>
  <c r="G99" i="56"/>
  <c r="G107" i="56"/>
  <c r="I96" i="56"/>
  <c r="I100" i="56"/>
  <c r="I90" i="56"/>
  <c r="I88" i="56"/>
  <c r="G87" i="56"/>
  <c r="G63" i="56"/>
  <c r="J93" i="56"/>
  <c r="I98" i="56"/>
  <c r="H99" i="56"/>
  <c r="G108" i="56"/>
  <c r="I105" i="56"/>
  <c r="H106" i="56"/>
  <c r="J80" i="56"/>
  <c r="J69" i="56"/>
  <c r="I58" i="56"/>
  <c r="G96" i="56"/>
  <c r="I87" i="56"/>
  <c r="H82" i="56"/>
  <c r="G84" i="56"/>
  <c r="H84" i="56"/>
  <c r="J72" i="56"/>
  <c r="G85" i="56"/>
  <c r="G89" i="56"/>
  <c r="G79" i="56"/>
  <c r="G88" i="56"/>
  <c r="I94" i="56"/>
  <c r="H81" i="56"/>
  <c r="G67" i="56"/>
  <c r="I73" i="56"/>
  <c r="J75" i="56"/>
  <c r="G56" i="56"/>
  <c r="G73" i="56"/>
  <c r="I50" i="56"/>
  <c r="J49" i="56"/>
  <c r="G54" i="56"/>
  <c r="G55" i="56"/>
  <c r="G46" i="56"/>
  <c r="H48" i="56"/>
  <c r="J58" i="56"/>
  <c r="J66" i="56"/>
  <c r="H54" i="56"/>
  <c r="J65" i="56"/>
  <c r="G41" i="56"/>
  <c r="H26" i="56"/>
  <c r="J28" i="56"/>
  <c r="H32" i="56"/>
  <c r="I66" i="56"/>
  <c r="J68" i="56"/>
  <c r="I55" i="56"/>
  <c r="H94" i="56"/>
  <c r="G24" i="56"/>
  <c r="H104" i="56"/>
  <c r="H96" i="56"/>
  <c r="I93" i="56"/>
  <c r="I80" i="56"/>
  <c r="I86" i="56"/>
  <c r="H72" i="56"/>
  <c r="H79" i="56"/>
  <c r="I85" i="56"/>
  <c r="G64" i="56"/>
  <c r="G70" i="56"/>
  <c r="I74" i="56"/>
  <c r="J88" i="56"/>
  <c r="I106" i="56"/>
  <c r="H86" i="56"/>
  <c r="H85" i="56"/>
  <c r="I53" i="56"/>
  <c r="G74" i="56"/>
  <c r="I99" i="56"/>
  <c r="J71" i="56"/>
  <c r="G76" i="56"/>
  <c r="I64" i="56"/>
  <c r="G90" i="56"/>
  <c r="I81" i="56"/>
  <c r="J97" i="56"/>
  <c r="G80" i="56"/>
  <c r="G68" i="56"/>
  <c r="J74" i="56"/>
  <c r="H64" i="56"/>
  <c r="J70" i="56"/>
  <c r="H41" i="56"/>
  <c r="I60" i="56"/>
  <c r="H52" i="56"/>
  <c r="H43" i="56"/>
  <c r="G43" i="56"/>
  <c r="H57" i="56"/>
  <c r="I51" i="56"/>
  <c r="H20" i="56"/>
  <c r="H77" i="56"/>
  <c r="J54" i="56"/>
  <c r="J45" i="56"/>
  <c r="H50" i="56"/>
  <c r="H68" i="56"/>
  <c r="G52" i="56"/>
  <c r="J57" i="56"/>
  <c r="I40" i="56"/>
  <c r="H74" i="56"/>
  <c r="J53" i="56"/>
  <c r="G71" i="56"/>
  <c r="I67" i="56"/>
  <c r="I45" i="56"/>
  <c r="H62" i="56"/>
  <c r="J36" i="56"/>
  <c r="I68" i="56"/>
  <c r="I72" i="56"/>
  <c r="G59" i="56"/>
  <c r="I56" i="56"/>
  <c r="G106" i="56"/>
  <c r="H98" i="56"/>
  <c r="J102" i="56"/>
  <c r="G100" i="56"/>
  <c r="J83" i="56"/>
  <c r="J84" i="56"/>
  <c r="H80" i="56"/>
  <c r="G83" i="56"/>
  <c r="G72" i="56"/>
  <c r="G69" i="56"/>
  <c r="J96" i="56"/>
  <c r="H101" i="56"/>
  <c r="J55" i="56"/>
  <c r="J63" i="56"/>
  <c r="G82" i="56"/>
  <c r="J85" i="56"/>
  <c r="G81" i="56"/>
  <c r="J76" i="56"/>
  <c r="I91" i="56"/>
  <c r="H93" i="56"/>
  <c r="J89" i="56"/>
  <c r="H76" i="56"/>
  <c r="J73" i="56"/>
  <c r="J82" i="56"/>
  <c r="H78" i="56"/>
  <c r="H69" i="56"/>
  <c r="I78" i="56"/>
  <c r="H60" i="56"/>
  <c r="I41" i="56"/>
  <c r="J32" i="56"/>
  <c r="G21" i="56"/>
  <c r="G66" i="56"/>
  <c r="I62" i="56"/>
  <c r="G62" i="56"/>
  <c r="H59" i="56"/>
  <c r="J35" i="56"/>
  <c r="H51" i="56"/>
  <c r="G78" i="56"/>
  <c r="I65" i="56"/>
  <c r="J79" i="56"/>
  <c r="H55" i="56"/>
  <c r="G38" i="56"/>
  <c r="G95" i="56"/>
  <c r="I108" i="56"/>
  <c r="I102" i="56"/>
  <c r="H83" i="56"/>
  <c r="H75" i="56"/>
  <c r="H95" i="56"/>
  <c r="J78" i="56"/>
  <c r="J86" i="56"/>
  <c r="J87" i="56"/>
  <c r="I83" i="56"/>
  <c r="H88" i="56"/>
  <c r="I82" i="56"/>
  <c r="J77" i="56"/>
  <c r="G98" i="56"/>
  <c r="K102" i="56"/>
  <c r="J90" i="56"/>
  <c r="I92" i="56"/>
  <c r="I79" i="56"/>
  <c r="I84" i="56"/>
  <c r="G77" i="56"/>
  <c r="G86" i="56"/>
  <c r="J81" i="56"/>
  <c r="H87" i="56"/>
  <c r="G51" i="56"/>
  <c r="G65" i="56"/>
  <c r="J48" i="56"/>
  <c r="J24" i="56"/>
  <c r="I39" i="56"/>
  <c r="I77" i="56"/>
  <c r="J50" i="56"/>
  <c r="I63" i="56"/>
  <c r="J37" i="56"/>
  <c r="J59" i="56"/>
  <c r="H46" i="56"/>
  <c r="H45" i="56"/>
  <c r="J47" i="56"/>
  <c r="G25" i="56"/>
  <c r="H22" i="56"/>
  <c r="G75" i="56"/>
  <c r="H66" i="56"/>
  <c r="J67" i="56"/>
  <c r="I71" i="56"/>
  <c r="J60" i="56"/>
  <c r="H71" i="56"/>
  <c r="I46" i="56"/>
  <c r="I54" i="56"/>
  <c r="I59" i="56"/>
  <c r="I76" i="56"/>
  <c r="G28" i="56"/>
  <c r="H35" i="56"/>
  <c r="I47" i="56"/>
  <c r="I30" i="56"/>
  <c r="G48" i="56"/>
  <c r="H70" i="56"/>
  <c r="H56" i="56"/>
  <c r="I69" i="56"/>
  <c r="J52" i="56"/>
  <c r="H65" i="56"/>
  <c r="H38" i="56"/>
  <c r="K14" i="56" l="1"/>
  <c r="K78" i="56"/>
  <c r="K17" i="56"/>
  <c r="K71" i="56"/>
  <c r="K22" i="56"/>
  <c r="K67" i="56"/>
  <c r="K77" i="56"/>
  <c r="K98" i="56"/>
  <c r="K65" i="56"/>
  <c r="K73" i="56"/>
  <c r="K57" i="56"/>
  <c r="K30" i="56"/>
  <c r="K41" i="56"/>
  <c r="K106" i="56"/>
  <c r="K47" i="56"/>
  <c r="K66" i="56"/>
  <c r="K42" i="56"/>
  <c r="K112" i="56"/>
  <c r="K113" i="56"/>
  <c r="K111" i="56"/>
  <c r="K109" i="56"/>
  <c r="K115" i="56"/>
  <c r="K114" i="56"/>
  <c r="K119" i="56"/>
  <c r="K118" i="56"/>
  <c r="K121" i="56"/>
  <c r="K124" i="56"/>
  <c r="K125" i="56"/>
  <c r="K126" i="56"/>
  <c r="K120" i="56"/>
  <c r="K130" i="56"/>
  <c r="K110" i="56"/>
  <c r="K123" i="56"/>
  <c r="K129" i="56"/>
  <c r="K116" i="56"/>
  <c r="K128" i="56"/>
  <c r="K136" i="56"/>
  <c r="K117" i="56"/>
  <c r="K132" i="56"/>
  <c r="K138" i="56"/>
  <c r="K131" i="56"/>
  <c r="K122" i="56"/>
  <c r="K143" i="56"/>
  <c r="K147" i="56"/>
  <c r="K133" i="56"/>
  <c r="K134" i="56"/>
  <c r="K145" i="56"/>
  <c r="K139" i="56"/>
  <c r="K135" i="56"/>
  <c r="K149" i="56"/>
  <c r="K151" i="56"/>
  <c r="K142" i="56"/>
  <c r="K148" i="56"/>
  <c r="K146" i="56"/>
  <c r="K152" i="56"/>
  <c r="K144" i="56"/>
  <c r="K156" i="56"/>
  <c r="K137" i="56"/>
  <c r="K153" i="56"/>
  <c r="K155" i="56"/>
  <c r="K159" i="56"/>
  <c r="K154" i="56"/>
  <c r="K161" i="56"/>
  <c r="K163" i="56"/>
  <c r="K165" i="56"/>
  <c r="K167" i="56"/>
  <c r="K171" i="56"/>
  <c r="K180" i="56"/>
  <c r="K182" i="56"/>
  <c r="K183" i="56"/>
  <c r="K140" i="56"/>
  <c r="K175" i="56"/>
  <c r="K150" i="56"/>
  <c r="K170" i="56"/>
  <c r="K174" i="56"/>
  <c r="K178" i="56"/>
  <c r="K127" i="56"/>
  <c r="K158" i="56"/>
  <c r="K160" i="56"/>
  <c r="K162" i="56"/>
  <c r="K164" i="56"/>
  <c r="K166" i="56"/>
  <c r="K169" i="56"/>
  <c r="K173" i="56"/>
  <c r="K141" i="56"/>
  <c r="K176" i="56"/>
  <c r="K184" i="56"/>
  <c r="K188" i="56"/>
  <c r="K179" i="56"/>
  <c r="K185" i="56"/>
  <c r="K189" i="56"/>
  <c r="K192" i="56"/>
  <c r="K181" i="56"/>
  <c r="K186" i="56"/>
  <c r="K193" i="56"/>
  <c r="K157" i="56"/>
  <c r="K168" i="56"/>
  <c r="K172" i="56"/>
  <c r="K226" i="56"/>
  <c r="K195" i="56"/>
  <c r="K197" i="56"/>
  <c r="K199" i="56"/>
  <c r="K201" i="56"/>
  <c r="K203" i="56"/>
  <c r="K205" i="56"/>
  <c r="K207" i="56"/>
  <c r="K209" i="56"/>
  <c r="K211" i="56"/>
  <c r="K216" i="56"/>
  <c r="K220" i="56"/>
  <c r="K224" i="56"/>
  <c r="K177" i="56"/>
  <c r="K191" i="56"/>
  <c r="K215" i="56"/>
  <c r="K219" i="56"/>
  <c r="K223" i="56"/>
  <c r="K227" i="56"/>
  <c r="K229" i="56"/>
  <c r="K230" i="56"/>
  <c r="K231" i="56"/>
  <c r="K232" i="56"/>
  <c r="K233" i="56"/>
  <c r="K234" i="56"/>
  <c r="K235" i="56"/>
  <c r="K236" i="56"/>
  <c r="K237" i="56"/>
  <c r="K238" i="56"/>
  <c r="K239" i="56"/>
  <c r="K240" i="56"/>
  <c r="K241" i="56"/>
  <c r="K242" i="56"/>
  <c r="K243" i="56"/>
  <c r="K244" i="56"/>
  <c r="K245" i="56"/>
  <c r="K246" i="56"/>
  <c r="K247" i="56"/>
  <c r="K248" i="56"/>
  <c r="K249" i="56"/>
  <c r="K250" i="56"/>
  <c r="K251" i="56"/>
  <c r="K252" i="56"/>
  <c r="K253" i="56"/>
  <c r="K254" i="56"/>
  <c r="K255" i="56"/>
  <c r="K256" i="56"/>
  <c r="K257" i="56"/>
  <c r="K258" i="56"/>
  <c r="K259" i="56"/>
  <c r="K187" i="56"/>
  <c r="K194" i="56"/>
  <c r="K198" i="56"/>
  <c r="K202" i="56"/>
  <c r="K206" i="56"/>
  <c r="K210" i="56"/>
  <c r="K213" i="56"/>
  <c r="K214" i="56"/>
  <c r="K222" i="56"/>
  <c r="K228" i="56"/>
  <c r="K221" i="56"/>
  <c r="K190" i="56"/>
  <c r="K196" i="56"/>
  <c r="K200" i="56"/>
  <c r="K204" i="56"/>
  <c r="K208" i="56"/>
  <c r="K212" i="56"/>
  <c r="K218" i="56"/>
  <c r="K262" i="56"/>
  <c r="K265" i="56"/>
  <c r="K263" i="56"/>
  <c r="K217" i="56"/>
  <c r="K271" i="56"/>
  <c r="K267" i="56"/>
  <c r="K269" i="56"/>
  <c r="K266" i="56"/>
  <c r="K268" i="56"/>
  <c r="K272" i="56"/>
  <c r="K264" i="56"/>
  <c r="K260" i="56"/>
  <c r="K261" i="56"/>
  <c r="K270" i="56"/>
  <c r="K225" i="56"/>
  <c r="K23" i="56"/>
  <c r="K37" i="56"/>
  <c r="K88" i="56"/>
  <c r="K44" i="56"/>
  <c r="K72" i="56"/>
  <c r="K80" i="56"/>
  <c r="K25" i="56"/>
  <c r="K46" i="56"/>
  <c r="K29" i="56"/>
  <c r="K35" i="56"/>
  <c r="K20" i="56"/>
  <c r="K16" i="56"/>
  <c r="K31" i="56"/>
  <c r="K81" i="56"/>
  <c r="K62" i="56"/>
  <c r="K49" i="56"/>
  <c r="K56" i="56"/>
  <c r="K21" i="56"/>
  <c r="K38" i="56"/>
  <c r="K91" i="56"/>
  <c r="K69" i="56"/>
  <c r="K96" i="56"/>
  <c r="K59" i="56"/>
  <c r="K60" i="56"/>
  <c r="K64" i="56"/>
  <c r="K107" i="56"/>
  <c r="K99" i="56"/>
  <c r="K100" i="56"/>
  <c r="K58" i="56"/>
  <c r="K19" i="56"/>
  <c r="K76" i="56"/>
  <c r="K43" i="56"/>
  <c r="K61" i="56"/>
  <c r="K63" i="56"/>
  <c r="K68" i="56"/>
  <c r="K45" i="56"/>
  <c r="K84" i="56"/>
  <c r="K94" i="56"/>
  <c r="K40" i="56"/>
  <c r="K39" i="56"/>
  <c r="K105" i="56"/>
  <c r="K18" i="56"/>
  <c r="K27" i="56"/>
  <c r="K36" i="56"/>
  <c r="K51" i="56"/>
  <c r="K95" i="56"/>
  <c r="K52" i="56"/>
  <c r="K33" i="56"/>
  <c r="K70" i="56"/>
  <c r="K74" i="56"/>
  <c r="K89" i="56"/>
  <c r="K48" i="56"/>
  <c r="K90" i="56"/>
  <c r="K87" i="56"/>
  <c r="K108" i="56"/>
  <c r="K55" i="56"/>
  <c r="K32" i="56"/>
  <c r="K54" i="56"/>
  <c r="K50" i="56"/>
  <c r="K83" i="56"/>
  <c r="K85" i="56"/>
  <c r="K79" i="56"/>
  <c r="K26" i="56"/>
  <c r="K104" i="56"/>
  <c r="K75" i="56"/>
  <c r="K86" i="56"/>
  <c r="K103" i="56"/>
  <c r="K82" i="56"/>
  <c r="K97" i="56"/>
  <c r="K53" i="56"/>
  <c r="K15" i="56"/>
  <c r="K34" i="56"/>
  <c r="K28" i="56"/>
  <c r="K92" i="56"/>
  <c r="K101" i="56"/>
  <c r="K24" i="56"/>
  <c r="H9" i="56"/>
  <c r="I9" i="56"/>
  <c r="G9" i="56"/>
  <c r="J9" i="56"/>
  <c r="K13" i="56"/>
  <c r="L10" i="56"/>
  <c r="L112" i="56" l="1"/>
  <c r="L114" i="56"/>
  <c r="L115" i="56"/>
  <c r="L116" i="56"/>
  <c r="L117" i="56"/>
  <c r="L113" i="56"/>
  <c r="L111" i="56"/>
  <c r="L110" i="56"/>
  <c r="L109" i="56"/>
  <c r="L119" i="56"/>
  <c r="L118" i="56"/>
  <c r="L121" i="56"/>
  <c r="L124" i="56"/>
  <c r="L125" i="56"/>
  <c r="L126" i="56"/>
  <c r="L127" i="56"/>
  <c r="L128" i="56"/>
  <c r="L129" i="56"/>
  <c r="L130" i="56"/>
  <c r="L120" i="56"/>
  <c r="L131" i="56"/>
  <c r="L123" i="56"/>
  <c r="L122" i="56"/>
  <c r="L135" i="56"/>
  <c r="L133" i="56"/>
  <c r="L134" i="56"/>
  <c r="L132" i="56"/>
  <c r="L138" i="56"/>
  <c r="L137" i="56"/>
  <c r="L142" i="56"/>
  <c r="L146" i="56"/>
  <c r="L144" i="56"/>
  <c r="L150" i="56"/>
  <c r="L141" i="56"/>
  <c r="L149" i="56"/>
  <c r="L148" i="56"/>
  <c r="L143" i="56"/>
  <c r="L156" i="56"/>
  <c r="L136" i="56"/>
  <c r="L145" i="56"/>
  <c r="L153" i="56"/>
  <c r="L155" i="56"/>
  <c r="L159" i="56"/>
  <c r="L139" i="56"/>
  <c r="L152" i="56"/>
  <c r="L177" i="56"/>
  <c r="L154" i="56"/>
  <c r="L161" i="56"/>
  <c r="L163" i="56"/>
  <c r="L165" i="56"/>
  <c r="L167" i="56"/>
  <c r="L171" i="56"/>
  <c r="L180" i="56"/>
  <c r="L182" i="56"/>
  <c r="L183" i="56"/>
  <c r="L184" i="56"/>
  <c r="L185" i="56"/>
  <c r="L140" i="56"/>
  <c r="L151" i="56"/>
  <c r="L175" i="56"/>
  <c r="L147" i="56"/>
  <c r="L174" i="56"/>
  <c r="L178" i="56"/>
  <c r="L190" i="56"/>
  <c r="L160" i="56"/>
  <c r="L164" i="56"/>
  <c r="L173" i="56"/>
  <c r="L176" i="56"/>
  <c r="L172" i="56"/>
  <c r="L170" i="56"/>
  <c r="L181" i="56"/>
  <c r="L186" i="56"/>
  <c r="L158" i="56"/>
  <c r="L166" i="56"/>
  <c r="L162" i="56"/>
  <c r="L189" i="56"/>
  <c r="L192" i="56"/>
  <c r="L179" i="56"/>
  <c r="L188" i="56"/>
  <c r="L169" i="56"/>
  <c r="L168" i="56"/>
  <c r="L157" i="56"/>
  <c r="L217" i="56"/>
  <c r="L221" i="56"/>
  <c r="L225" i="56"/>
  <c r="L226" i="56"/>
  <c r="L195" i="56"/>
  <c r="L197" i="56"/>
  <c r="L199" i="56"/>
  <c r="L201" i="56"/>
  <c r="L203" i="56"/>
  <c r="L205" i="56"/>
  <c r="L207" i="56"/>
  <c r="L209" i="56"/>
  <c r="L211" i="56"/>
  <c r="L216" i="56"/>
  <c r="L220" i="56"/>
  <c r="L224" i="56"/>
  <c r="L191" i="56"/>
  <c r="L215" i="56"/>
  <c r="L223" i="56"/>
  <c r="L227" i="56"/>
  <c r="L230" i="56"/>
  <c r="L232" i="56"/>
  <c r="L234" i="56"/>
  <c r="L248" i="56"/>
  <c r="L256" i="56"/>
  <c r="L260" i="56"/>
  <c r="L261" i="56"/>
  <c r="L262" i="56"/>
  <c r="L263" i="56"/>
  <c r="L264" i="56"/>
  <c r="L187" i="56"/>
  <c r="L193" i="56"/>
  <c r="L236" i="56"/>
  <c r="L240" i="56"/>
  <c r="L244" i="56"/>
  <c r="L251" i="56"/>
  <c r="L259" i="56"/>
  <c r="L194" i="56"/>
  <c r="L198" i="56"/>
  <c r="L202" i="56"/>
  <c r="L206" i="56"/>
  <c r="L210" i="56"/>
  <c r="L213" i="56"/>
  <c r="L214" i="56"/>
  <c r="L222" i="56"/>
  <c r="L228" i="56"/>
  <c r="L239" i="56"/>
  <c r="L243" i="56"/>
  <c r="L247" i="56"/>
  <c r="L249" i="56"/>
  <c r="L257" i="56"/>
  <c r="L219" i="56"/>
  <c r="L229" i="56"/>
  <c r="L231" i="56"/>
  <c r="L233" i="56"/>
  <c r="L235" i="56"/>
  <c r="L252" i="56"/>
  <c r="L208" i="56"/>
  <c r="L255" i="56"/>
  <c r="L218" i="56"/>
  <c r="L253" i="56"/>
  <c r="L265" i="56"/>
  <c r="L269" i="56"/>
  <c r="L270" i="56"/>
  <c r="L196" i="56"/>
  <c r="L212" i="56"/>
  <c r="L242" i="56"/>
  <c r="L246" i="56"/>
  <c r="L268" i="56"/>
  <c r="L200" i="56"/>
  <c r="L241" i="56"/>
  <c r="L250" i="56"/>
  <c r="L254" i="56"/>
  <c r="L258" i="56"/>
  <c r="L271" i="56"/>
  <c r="L238" i="56"/>
  <c r="L245" i="56"/>
  <c r="L267" i="56"/>
  <c r="L266" i="56"/>
  <c r="L272" i="56"/>
  <c r="L204" i="56"/>
  <c r="L237" i="56"/>
  <c r="K9" i="56"/>
  <c r="L14" i="56"/>
  <c r="L107" i="56"/>
  <c r="L61" i="56"/>
  <c r="L31" i="56"/>
  <c r="L20" i="56"/>
  <c r="L24" i="56"/>
  <c r="L41" i="56"/>
  <c r="L15" i="56"/>
  <c r="L35" i="56"/>
  <c r="L22" i="56"/>
  <c r="L54" i="56"/>
  <c r="L40" i="56"/>
  <c r="L39" i="56"/>
  <c r="L100" i="56"/>
  <c r="L99" i="56"/>
  <c r="L56" i="56"/>
  <c r="L19" i="56"/>
  <c r="L73" i="56"/>
  <c r="L94" i="56"/>
  <c r="L81" i="56"/>
  <c r="L78" i="56"/>
  <c r="L60" i="56"/>
  <c r="L49" i="56"/>
  <c r="L44" i="56"/>
  <c r="L16" i="56"/>
  <c r="L27" i="56"/>
  <c r="L26" i="56"/>
  <c r="L29" i="56"/>
  <c r="M10" i="56"/>
  <c r="L95" i="56"/>
  <c r="L89" i="56"/>
  <c r="L59" i="56"/>
  <c r="L25" i="56"/>
  <c r="L33" i="56"/>
  <c r="L21" i="56"/>
  <c r="L17" i="56"/>
  <c r="L53" i="56"/>
  <c r="L36" i="56"/>
  <c r="L58" i="56"/>
  <c r="L57" i="56"/>
  <c r="L91" i="56"/>
  <c r="L102" i="56"/>
  <c r="L79" i="56"/>
  <c r="L75" i="56"/>
  <c r="L13" i="56"/>
  <c r="L104" i="56"/>
  <c r="L66" i="56"/>
  <c r="L28" i="56"/>
  <c r="L18" i="56"/>
  <c r="L30" i="56"/>
  <c r="L46" i="56"/>
  <c r="L45" i="56"/>
  <c r="L34" i="56"/>
  <c r="L38" i="56"/>
  <c r="L48" i="56"/>
  <c r="L32" i="56"/>
  <c r="L68" i="56"/>
  <c r="L70" i="56"/>
  <c r="L72" i="56"/>
  <c r="L96" i="56"/>
  <c r="L92" i="56"/>
  <c r="L108" i="56"/>
  <c r="L88" i="56"/>
  <c r="L98" i="56"/>
  <c r="L65" i="56"/>
  <c r="L86" i="56"/>
  <c r="L85" i="56"/>
  <c r="L55" i="56"/>
  <c r="L83" i="56"/>
  <c r="L62" i="56"/>
  <c r="L69" i="56"/>
  <c r="L101" i="56"/>
  <c r="L50" i="56"/>
  <c r="L43" i="56"/>
  <c r="L90" i="56"/>
  <c r="L63" i="56"/>
  <c r="L47" i="56"/>
  <c r="L23" i="56"/>
  <c r="L77" i="56"/>
  <c r="L71" i="56"/>
  <c r="L64" i="56"/>
  <c r="L80" i="56"/>
  <c r="L37" i="56"/>
  <c r="L42" i="56"/>
  <c r="L105" i="56"/>
  <c r="L84" i="56"/>
  <c r="L76" i="56"/>
  <c r="L74" i="56"/>
  <c r="L103" i="56"/>
  <c r="L97" i="56"/>
  <c r="L87" i="56"/>
  <c r="L52" i="56"/>
  <c r="L67" i="56"/>
  <c r="L106" i="56"/>
  <c r="L51" i="56"/>
  <c r="L93" i="56"/>
  <c r="L82" i="56"/>
  <c r="M113" i="56" l="1"/>
  <c r="M112" i="56"/>
  <c r="M114" i="56"/>
  <c r="M115" i="56"/>
  <c r="M116" i="56"/>
  <c r="M117" i="56"/>
  <c r="M118" i="56"/>
  <c r="M109" i="56"/>
  <c r="M110" i="56"/>
  <c r="M111" i="56"/>
  <c r="M121" i="56"/>
  <c r="M122" i="56"/>
  <c r="M123" i="56"/>
  <c r="M124" i="56"/>
  <c r="M125" i="56"/>
  <c r="M126" i="56"/>
  <c r="M127" i="56"/>
  <c r="M128" i="56"/>
  <c r="M129" i="56"/>
  <c r="M130" i="56"/>
  <c r="M131" i="56"/>
  <c r="M132" i="56"/>
  <c r="M133" i="56"/>
  <c r="M120" i="56"/>
  <c r="M119" i="56"/>
  <c r="M134" i="56"/>
  <c r="M137" i="56"/>
  <c r="M141" i="56"/>
  <c r="M149" i="56"/>
  <c r="M143" i="56"/>
  <c r="M147" i="56"/>
  <c r="M136" i="56"/>
  <c r="M145" i="56"/>
  <c r="M153" i="56"/>
  <c r="M154" i="56"/>
  <c r="M155" i="56"/>
  <c r="M156" i="56"/>
  <c r="M157" i="56"/>
  <c r="M158" i="56"/>
  <c r="M159" i="56"/>
  <c r="M135" i="56"/>
  <c r="M142" i="56"/>
  <c r="M146" i="56"/>
  <c r="M148" i="56"/>
  <c r="M144" i="56"/>
  <c r="M168" i="56"/>
  <c r="M172" i="56"/>
  <c r="M139" i="56"/>
  <c r="M152" i="56"/>
  <c r="M177" i="56"/>
  <c r="M161" i="56"/>
  <c r="M163" i="56"/>
  <c r="M165" i="56"/>
  <c r="M167" i="56"/>
  <c r="M171" i="56"/>
  <c r="M180" i="56"/>
  <c r="M182" i="56"/>
  <c r="M183" i="56"/>
  <c r="M184" i="56"/>
  <c r="M185" i="56"/>
  <c r="M186" i="56"/>
  <c r="M187" i="56"/>
  <c r="M188" i="56"/>
  <c r="M189" i="56"/>
  <c r="M190" i="56"/>
  <c r="M191" i="56"/>
  <c r="M192" i="56"/>
  <c r="M193" i="56"/>
  <c r="M170" i="56"/>
  <c r="M174" i="56"/>
  <c r="M138" i="56"/>
  <c r="M140" i="56"/>
  <c r="M175" i="56"/>
  <c r="M178" i="56"/>
  <c r="M160" i="56"/>
  <c r="M164" i="56"/>
  <c r="M150" i="56"/>
  <c r="M151" i="56"/>
  <c r="M166" i="56"/>
  <c r="M176" i="56"/>
  <c r="M162" i="56"/>
  <c r="M179" i="56"/>
  <c r="M181" i="56"/>
  <c r="M169" i="56"/>
  <c r="M173" i="56"/>
  <c r="M228" i="56"/>
  <c r="M217" i="56"/>
  <c r="M221" i="56"/>
  <c r="M225" i="56"/>
  <c r="M226" i="56"/>
  <c r="M195" i="56"/>
  <c r="M197" i="56"/>
  <c r="M199" i="56"/>
  <c r="M201" i="56"/>
  <c r="M203" i="56"/>
  <c r="M205" i="56"/>
  <c r="M207" i="56"/>
  <c r="M209" i="56"/>
  <c r="M211" i="56"/>
  <c r="M216" i="56"/>
  <c r="M220" i="56"/>
  <c r="M224" i="56"/>
  <c r="M237" i="56"/>
  <c r="M241" i="56"/>
  <c r="M245" i="56"/>
  <c r="M253" i="56"/>
  <c r="M215" i="56"/>
  <c r="M223" i="56"/>
  <c r="M227" i="56"/>
  <c r="M230" i="56"/>
  <c r="M232" i="56"/>
  <c r="M234" i="56"/>
  <c r="M248" i="56"/>
  <c r="M256" i="56"/>
  <c r="M260" i="56"/>
  <c r="M261" i="56"/>
  <c r="M262" i="56"/>
  <c r="M263" i="56"/>
  <c r="M264" i="56"/>
  <c r="M265" i="56"/>
  <c r="M266" i="56"/>
  <c r="M267" i="56"/>
  <c r="M268" i="56"/>
  <c r="M269" i="56"/>
  <c r="M270" i="56"/>
  <c r="M271" i="56"/>
  <c r="M272" i="56"/>
  <c r="M236" i="56"/>
  <c r="M240" i="56"/>
  <c r="M244" i="56"/>
  <c r="M194" i="56"/>
  <c r="M198" i="56"/>
  <c r="M202" i="56"/>
  <c r="M206" i="56"/>
  <c r="M210" i="56"/>
  <c r="M213" i="56"/>
  <c r="M214" i="56"/>
  <c r="M222" i="56"/>
  <c r="M254" i="56"/>
  <c r="M239" i="56"/>
  <c r="M243" i="56"/>
  <c r="M247" i="56"/>
  <c r="M249" i="56"/>
  <c r="M219" i="56"/>
  <c r="M231" i="56"/>
  <c r="M257" i="56"/>
  <c r="M259" i="56"/>
  <c r="M208" i="56"/>
  <c r="M229" i="56"/>
  <c r="M255" i="56"/>
  <c r="M218" i="56"/>
  <c r="M196" i="56"/>
  <c r="M212" i="56"/>
  <c r="M242" i="56"/>
  <c r="M246" i="56"/>
  <c r="M200" i="56"/>
  <c r="M250" i="56"/>
  <c r="M258" i="56"/>
  <c r="M235" i="56"/>
  <c r="M233" i="56"/>
  <c r="M252" i="56"/>
  <c r="M238" i="56"/>
  <c r="M251" i="56"/>
  <c r="M204" i="56"/>
  <c r="L9" i="56"/>
  <c r="M96" i="56"/>
  <c r="M38" i="56"/>
  <c r="M48" i="56"/>
  <c r="M29" i="56"/>
  <c r="M14" i="56"/>
  <c r="M52" i="56"/>
  <c r="M31" i="56"/>
  <c r="M18" i="56"/>
  <c r="M39" i="56"/>
  <c r="M54" i="56"/>
  <c r="M108" i="56"/>
  <c r="M107" i="56"/>
  <c r="M67" i="56"/>
  <c r="M61" i="56"/>
  <c r="M75" i="56"/>
  <c r="M104" i="56"/>
  <c r="M69" i="56"/>
  <c r="M53" i="56"/>
  <c r="M77" i="56"/>
  <c r="M20" i="56"/>
  <c r="M24" i="56"/>
  <c r="M28" i="56"/>
  <c r="M58" i="56"/>
  <c r="M21" i="56"/>
  <c r="M40" i="56"/>
  <c r="M30" i="56"/>
  <c r="M27" i="56"/>
  <c r="M33" i="56"/>
  <c r="M41" i="56"/>
  <c r="M23" i="56"/>
  <c r="M34" i="56"/>
  <c r="M49" i="56"/>
  <c r="M45" i="56"/>
  <c r="M106" i="56"/>
  <c r="M102" i="56"/>
  <c r="M98" i="56"/>
  <c r="M103" i="56"/>
  <c r="M88" i="56"/>
  <c r="M100" i="56"/>
  <c r="M43" i="56"/>
  <c r="M26" i="56"/>
  <c r="M46" i="56"/>
  <c r="M16" i="56"/>
  <c r="M22" i="56"/>
  <c r="M47" i="56"/>
  <c r="M15" i="56"/>
  <c r="M56" i="56"/>
  <c r="M97" i="56"/>
  <c r="M99" i="56"/>
  <c r="M105" i="56"/>
  <c r="M86" i="56"/>
  <c r="M81" i="56"/>
  <c r="M50" i="56"/>
  <c r="M37" i="56"/>
  <c r="M60" i="56"/>
  <c r="M64" i="56"/>
  <c r="M72" i="56"/>
  <c r="M42" i="56"/>
  <c r="M92" i="56"/>
  <c r="M95" i="56"/>
  <c r="M57" i="56"/>
  <c r="M17" i="56"/>
  <c r="M59" i="56"/>
  <c r="M73" i="56"/>
  <c r="M62" i="56"/>
  <c r="M101" i="56"/>
  <c r="M51" i="56"/>
  <c r="M74" i="56"/>
  <c r="M89" i="56"/>
  <c r="M19" i="56"/>
  <c r="M76" i="56"/>
  <c r="M94" i="56"/>
  <c r="M91" i="56"/>
  <c r="M68" i="56"/>
  <c r="M83" i="56"/>
  <c r="M63" i="56"/>
  <c r="M79" i="56"/>
  <c r="M70" i="56"/>
  <c r="M35" i="56"/>
  <c r="M85" i="56"/>
  <c r="M90" i="56"/>
  <c r="M82" i="56"/>
  <c r="M78" i="56"/>
  <c r="M55" i="56"/>
  <c r="M44" i="56"/>
  <c r="M71" i="56"/>
  <c r="M36" i="56"/>
  <c r="M93" i="56"/>
  <c r="M80" i="56"/>
  <c r="M32" i="56"/>
  <c r="M25" i="56"/>
  <c r="M66" i="56"/>
  <c r="M84" i="56"/>
  <c r="M87" i="56"/>
  <c r="M65" i="56"/>
  <c r="M13" i="56"/>
  <c r="N10" i="56"/>
  <c r="N110" i="56" l="1"/>
  <c r="N112" i="56"/>
  <c r="N116" i="56"/>
  <c r="N109" i="56"/>
  <c r="N115" i="56"/>
  <c r="N114" i="56"/>
  <c r="N117" i="56"/>
  <c r="N123" i="56"/>
  <c r="N113" i="56"/>
  <c r="N118" i="56"/>
  <c r="N121" i="56"/>
  <c r="N124" i="56"/>
  <c r="N134" i="56"/>
  <c r="N135" i="56"/>
  <c r="N136" i="56"/>
  <c r="N137" i="56"/>
  <c r="N138" i="56"/>
  <c r="N125" i="56"/>
  <c r="N130" i="56"/>
  <c r="N131" i="56"/>
  <c r="N120" i="56"/>
  <c r="N126" i="56"/>
  <c r="N122" i="56"/>
  <c r="N127" i="56"/>
  <c r="N111" i="56"/>
  <c r="N119" i="56"/>
  <c r="N129" i="56"/>
  <c r="N133" i="56"/>
  <c r="N128" i="56"/>
  <c r="N139" i="56"/>
  <c r="N140" i="56"/>
  <c r="N141" i="56"/>
  <c r="N142" i="56"/>
  <c r="N143" i="56"/>
  <c r="N144" i="56"/>
  <c r="N145" i="56"/>
  <c r="N146" i="56"/>
  <c r="N150" i="56"/>
  <c r="N151" i="56"/>
  <c r="N132" i="56"/>
  <c r="N157" i="56"/>
  <c r="N149" i="56"/>
  <c r="N156" i="56"/>
  <c r="N148" i="56"/>
  <c r="N153" i="56"/>
  <c r="N155" i="56"/>
  <c r="N179" i="56"/>
  <c r="N168" i="56"/>
  <c r="N172" i="56"/>
  <c r="N152" i="56"/>
  <c r="N154" i="56"/>
  <c r="N177" i="56"/>
  <c r="N159" i="56"/>
  <c r="N175" i="56"/>
  <c r="N163" i="56"/>
  <c r="N167" i="56"/>
  <c r="N183" i="56"/>
  <c r="N185" i="56"/>
  <c r="N187" i="56"/>
  <c r="N174" i="56"/>
  <c r="N180" i="56"/>
  <c r="N190" i="56"/>
  <c r="N160" i="56"/>
  <c r="N164" i="56"/>
  <c r="N173" i="56"/>
  <c r="N176" i="56"/>
  <c r="N161" i="56"/>
  <c r="N165" i="56"/>
  <c r="N171" i="56"/>
  <c r="N158" i="56"/>
  <c r="N182" i="56"/>
  <c r="N184" i="56"/>
  <c r="N166" i="56"/>
  <c r="N189" i="56"/>
  <c r="N192" i="56"/>
  <c r="N162" i="56"/>
  <c r="N186" i="56"/>
  <c r="N188" i="56"/>
  <c r="N178" i="56"/>
  <c r="N181" i="56"/>
  <c r="N170" i="56"/>
  <c r="N194" i="56"/>
  <c r="N196" i="56"/>
  <c r="N198" i="56"/>
  <c r="N200" i="56"/>
  <c r="N202" i="56"/>
  <c r="N204" i="56"/>
  <c r="N206" i="56"/>
  <c r="N208" i="56"/>
  <c r="N210" i="56"/>
  <c r="N212" i="56"/>
  <c r="N213" i="56"/>
  <c r="N214" i="56"/>
  <c r="N218" i="56"/>
  <c r="N222" i="56"/>
  <c r="N228" i="56"/>
  <c r="N217" i="56"/>
  <c r="N221" i="56"/>
  <c r="N225" i="56"/>
  <c r="N226" i="56"/>
  <c r="N191" i="56"/>
  <c r="N197" i="56"/>
  <c r="N201" i="56"/>
  <c r="N205" i="56"/>
  <c r="N209" i="56"/>
  <c r="N216" i="56"/>
  <c r="N224" i="56"/>
  <c r="N250" i="56"/>
  <c r="N258" i="56"/>
  <c r="N237" i="56"/>
  <c r="N241" i="56"/>
  <c r="N245" i="56"/>
  <c r="N253" i="56"/>
  <c r="N193" i="56"/>
  <c r="N215" i="56"/>
  <c r="N223" i="56"/>
  <c r="N227" i="56"/>
  <c r="N230" i="56"/>
  <c r="N232" i="56"/>
  <c r="N234" i="56"/>
  <c r="N147" i="56"/>
  <c r="N236" i="56"/>
  <c r="N240" i="56"/>
  <c r="N244" i="56"/>
  <c r="N251" i="56"/>
  <c r="N259" i="56"/>
  <c r="N169" i="56"/>
  <c r="N195" i="56"/>
  <c r="N199" i="56"/>
  <c r="N203" i="56"/>
  <c r="N207" i="56"/>
  <c r="N211" i="56"/>
  <c r="N220" i="56"/>
  <c r="N233" i="56"/>
  <c r="N252" i="56"/>
  <c r="N261" i="56"/>
  <c r="N266" i="56"/>
  <c r="N219" i="56"/>
  <c r="N231" i="56"/>
  <c r="N257" i="56"/>
  <c r="N262" i="56"/>
  <c r="N229" i="56"/>
  <c r="N243" i="56"/>
  <c r="N248" i="56"/>
  <c r="N255" i="56"/>
  <c r="N263" i="56"/>
  <c r="N247" i="56"/>
  <c r="N249" i="56"/>
  <c r="N264" i="56"/>
  <c r="N242" i="56"/>
  <c r="N268" i="56"/>
  <c r="N239" i="56"/>
  <c r="N246" i="56"/>
  <c r="N254" i="56"/>
  <c r="N256" i="56"/>
  <c r="N265" i="56"/>
  <c r="N238" i="56"/>
  <c r="N272" i="56"/>
  <c r="N235" i="56"/>
  <c r="N267" i="56"/>
  <c r="N269" i="56"/>
  <c r="N271" i="56"/>
  <c r="N260" i="56"/>
  <c r="N270" i="56"/>
  <c r="M9" i="56"/>
  <c r="G8" i="56" s="1"/>
  <c r="N13" i="56"/>
  <c r="N11" i="56"/>
  <c r="N16" i="56"/>
  <c r="N17" i="56"/>
  <c r="N58" i="56"/>
  <c r="N43" i="56"/>
  <c r="N24" i="56"/>
  <c r="N31" i="56"/>
  <c r="N34" i="56"/>
  <c r="N88" i="56"/>
  <c r="N57" i="56"/>
  <c r="N83" i="56"/>
  <c r="N107" i="56"/>
  <c r="N56" i="56"/>
  <c r="N66" i="56"/>
  <c r="N69" i="56"/>
  <c r="N91" i="56"/>
  <c r="N30" i="56"/>
  <c r="N71" i="56"/>
  <c r="N65" i="56"/>
  <c r="N45" i="56"/>
  <c r="N72" i="56"/>
  <c r="N86" i="56"/>
  <c r="N48" i="56"/>
  <c r="N106" i="56"/>
  <c r="N52" i="56"/>
  <c r="N12" i="56"/>
  <c r="N15" i="56"/>
  <c r="N33" i="56"/>
  <c r="N25" i="56"/>
  <c r="N21" i="56"/>
  <c r="N40" i="56"/>
  <c r="N27" i="56"/>
  <c r="N44" i="56"/>
  <c r="N28" i="56"/>
  <c r="N92" i="56"/>
  <c r="N103" i="56"/>
  <c r="N84" i="56"/>
  <c r="N100" i="56"/>
  <c r="N108" i="56"/>
  <c r="N90" i="56"/>
  <c r="N32" i="56"/>
  <c r="N74" i="56"/>
  <c r="N67" i="56"/>
  <c r="O10" i="56"/>
  <c r="N23" i="56"/>
  <c r="N26" i="56"/>
  <c r="N14" i="56"/>
  <c r="N55" i="56"/>
  <c r="N22" i="56"/>
  <c r="N47" i="56"/>
  <c r="N93" i="56"/>
  <c r="N42" i="56"/>
  <c r="N96" i="56"/>
  <c r="N99" i="56"/>
  <c r="N35" i="56"/>
  <c r="N78" i="56"/>
  <c r="N62" i="56"/>
  <c r="N75" i="56"/>
  <c r="N73" i="56"/>
  <c r="N29" i="56"/>
  <c r="N94" i="56"/>
  <c r="N19" i="56"/>
  <c r="N105" i="56"/>
  <c r="N80" i="56"/>
  <c r="N81" i="56"/>
  <c r="N104" i="56"/>
  <c r="N82" i="56"/>
  <c r="N79" i="56"/>
  <c r="N41" i="56"/>
  <c r="N60" i="56"/>
  <c r="N87" i="56"/>
  <c r="N77" i="56"/>
  <c r="N102" i="56"/>
  <c r="N39" i="56"/>
  <c r="N54" i="56"/>
  <c r="N37" i="56"/>
  <c r="N85" i="56"/>
  <c r="N101" i="56"/>
  <c r="N59" i="56"/>
  <c r="N49" i="56"/>
  <c r="N38" i="56"/>
  <c r="N76" i="56"/>
  <c r="N98" i="56"/>
  <c r="N70" i="56"/>
  <c r="N68" i="56"/>
  <c r="N89" i="56"/>
  <c r="N50" i="56"/>
  <c r="N61" i="56"/>
  <c r="N53" i="56"/>
  <c r="N95" i="56"/>
  <c r="N20" i="56"/>
  <c r="N46" i="56"/>
  <c r="N64" i="56"/>
  <c r="N36" i="56"/>
  <c r="N18" i="56"/>
  <c r="N51" i="56"/>
  <c r="N63" i="56"/>
  <c r="N97" i="56"/>
  <c r="O111" i="56" l="1"/>
  <c r="O109" i="56"/>
  <c r="O119" i="56"/>
  <c r="O120" i="56"/>
  <c r="O110" i="56"/>
  <c r="O112" i="56"/>
  <c r="O117" i="56"/>
  <c r="O115" i="56"/>
  <c r="O123" i="56"/>
  <c r="O122" i="56"/>
  <c r="O127" i="56"/>
  <c r="O133" i="56"/>
  <c r="O124" i="56"/>
  <c r="O134" i="56"/>
  <c r="O113" i="56"/>
  <c r="O118" i="56"/>
  <c r="O125" i="56"/>
  <c r="O130" i="56"/>
  <c r="O131" i="56"/>
  <c r="O114" i="56"/>
  <c r="O126" i="56"/>
  <c r="O132" i="56"/>
  <c r="O121" i="56"/>
  <c r="O129" i="56"/>
  <c r="O135" i="56"/>
  <c r="O116" i="56"/>
  <c r="O137" i="56"/>
  <c r="O139" i="56"/>
  <c r="O140" i="56"/>
  <c r="O141" i="56"/>
  <c r="O142" i="56"/>
  <c r="O143" i="56"/>
  <c r="O144" i="56"/>
  <c r="O145" i="56"/>
  <c r="O146" i="56"/>
  <c r="O147" i="56"/>
  <c r="O148" i="56"/>
  <c r="O149" i="56"/>
  <c r="O150" i="56"/>
  <c r="O151" i="56"/>
  <c r="O152" i="56"/>
  <c r="O153" i="56"/>
  <c r="O138" i="56"/>
  <c r="O128" i="56"/>
  <c r="O160" i="56"/>
  <c r="O161" i="56"/>
  <c r="O162" i="56"/>
  <c r="O163" i="56"/>
  <c r="O164" i="56"/>
  <c r="O165" i="56"/>
  <c r="O166" i="56"/>
  <c r="O167" i="56"/>
  <c r="O157" i="56"/>
  <c r="O136" i="56"/>
  <c r="O156" i="56"/>
  <c r="O169" i="56"/>
  <c r="O173" i="56"/>
  <c r="O176" i="56"/>
  <c r="O155" i="56"/>
  <c r="O179" i="56"/>
  <c r="O168" i="56"/>
  <c r="O172" i="56"/>
  <c r="O171" i="56"/>
  <c r="O154" i="56"/>
  <c r="O182" i="56"/>
  <c r="O175" i="56"/>
  <c r="O183" i="56"/>
  <c r="O185" i="56"/>
  <c r="O187" i="56"/>
  <c r="O178" i="56"/>
  <c r="O188" i="56"/>
  <c r="O190" i="56"/>
  <c r="O191" i="56"/>
  <c r="O194" i="56"/>
  <c r="O195" i="56"/>
  <c r="O196" i="56"/>
  <c r="O197" i="56"/>
  <c r="O198" i="56"/>
  <c r="O199" i="56"/>
  <c r="O200" i="56"/>
  <c r="O201" i="56"/>
  <c r="O202" i="56"/>
  <c r="O203" i="56"/>
  <c r="O204" i="56"/>
  <c r="O205" i="56"/>
  <c r="O206" i="56"/>
  <c r="O207" i="56"/>
  <c r="O208" i="56"/>
  <c r="O209" i="56"/>
  <c r="O210" i="56"/>
  <c r="O211" i="56"/>
  <c r="O212" i="56"/>
  <c r="O158" i="56"/>
  <c r="O180" i="56"/>
  <c r="O184" i="56"/>
  <c r="O189" i="56"/>
  <c r="O192" i="56"/>
  <c r="O186" i="56"/>
  <c r="O159" i="56"/>
  <c r="O174" i="56"/>
  <c r="O181" i="56"/>
  <c r="O170" i="56"/>
  <c r="O213" i="56"/>
  <c r="O214" i="56"/>
  <c r="O218" i="56"/>
  <c r="O222" i="56"/>
  <c r="O228" i="56"/>
  <c r="O177" i="56"/>
  <c r="O217" i="56"/>
  <c r="O221" i="56"/>
  <c r="O225" i="56"/>
  <c r="O226" i="56"/>
  <c r="O238" i="56"/>
  <c r="O242" i="56"/>
  <c r="O246" i="56"/>
  <c r="O255" i="56"/>
  <c r="O216" i="56"/>
  <c r="O224" i="56"/>
  <c r="O250" i="56"/>
  <c r="O258" i="56"/>
  <c r="O237" i="56"/>
  <c r="O241" i="56"/>
  <c r="O193" i="56"/>
  <c r="O215" i="56"/>
  <c r="O223" i="56"/>
  <c r="O227" i="56"/>
  <c r="O230" i="56"/>
  <c r="O232" i="56"/>
  <c r="O234" i="56"/>
  <c r="O248" i="56"/>
  <c r="O256" i="56"/>
  <c r="O260" i="56"/>
  <c r="O261" i="56"/>
  <c r="O262" i="56"/>
  <c r="O263" i="56"/>
  <c r="O264" i="56"/>
  <c r="O265" i="56"/>
  <c r="O266" i="56"/>
  <c r="O267" i="56"/>
  <c r="O268" i="56"/>
  <c r="O269" i="56"/>
  <c r="O236" i="56"/>
  <c r="O240" i="56"/>
  <c r="O244" i="56"/>
  <c r="O251" i="56"/>
  <c r="O220" i="56"/>
  <c r="O235" i="56"/>
  <c r="O233" i="56"/>
  <c r="O252" i="56"/>
  <c r="O259" i="56"/>
  <c r="O219" i="56"/>
  <c r="O231" i="56"/>
  <c r="O253" i="56"/>
  <c r="O257" i="56"/>
  <c r="O229" i="56"/>
  <c r="O243" i="56"/>
  <c r="O270" i="56"/>
  <c r="O247" i="56"/>
  <c r="O249" i="56"/>
  <c r="O254" i="56"/>
  <c r="O272" i="56"/>
  <c r="O239" i="56"/>
  <c r="O271" i="56"/>
  <c r="O245" i="56"/>
  <c r="N9" i="56"/>
  <c r="P10" i="56"/>
  <c r="O107" i="56"/>
  <c r="O36" i="56"/>
  <c r="O24" i="56"/>
  <c r="O90" i="56"/>
  <c r="O20" i="56"/>
  <c r="O34" i="56"/>
  <c r="O105" i="56"/>
  <c r="O14" i="56"/>
  <c r="O69" i="56"/>
  <c r="O66" i="56"/>
  <c r="O88" i="56"/>
  <c r="O70" i="56"/>
  <c r="O94" i="56"/>
  <c r="O74" i="56"/>
  <c r="O68" i="56"/>
  <c r="O81" i="56"/>
  <c r="O52" i="56"/>
  <c r="O77" i="56"/>
  <c r="O78" i="56"/>
  <c r="O72" i="56"/>
  <c r="O13" i="56"/>
  <c r="O35" i="56"/>
  <c r="O28" i="56"/>
  <c r="O43" i="56"/>
  <c r="O29" i="56"/>
  <c r="O22" i="56"/>
  <c r="O19" i="56"/>
  <c r="O31" i="56"/>
  <c r="O27" i="56"/>
  <c r="O62" i="56"/>
  <c r="O25" i="56"/>
  <c r="O49" i="56"/>
  <c r="O100" i="56"/>
  <c r="O96" i="56"/>
  <c r="O75" i="56"/>
  <c r="O108" i="56"/>
  <c r="O85" i="56"/>
  <c r="O76" i="56"/>
  <c r="O51" i="56"/>
  <c r="O61" i="56"/>
  <c r="O86" i="56"/>
  <c r="O57" i="56"/>
  <c r="O55" i="56"/>
  <c r="O67" i="56"/>
  <c r="O84" i="56"/>
  <c r="O59" i="56"/>
  <c r="O89" i="56"/>
  <c r="O79" i="56"/>
  <c r="O58" i="56"/>
  <c r="O83" i="56"/>
  <c r="O92" i="56"/>
  <c r="O71" i="56"/>
  <c r="O50" i="56"/>
  <c r="O53" i="56"/>
  <c r="O44" i="56"/>
  <c r="O18" i="56"/>
  <c r="O101" i="56"/>
  <c r="O60" i="56"/>
  <c r="O45" i="56"/>
  <c r="O37" i="56"/>
  <c r="O16" i="56"/>
  <c r="O17" i="56"/>
  <c r="O23" i="56"/>
  <c r="O42" i="56"/>
  <c r="O102" i="56"/>
  <c r="O26" i="56"/>
  <c r="O40" i="56"/>
  <c r="O41" i="56"/>
  <c r="O98" i="56"/>
  <c r="O56" i="56"/>
  <c r="O93" i="56"/>
  <c r="O104" i="56"/>
  <c r="O54" i="56"/>
  <c r="O15" i="56"/>
  <c r="O39" i="56"/>
  <c r="O32" i="56"/>
  <c r="O48" i="56"/>
  <c r="O33" i="56"/>
  <c r="O30" i="56"/>
  <c r="O95" i="56"/>
  <c r="O106" i="56"/>
  <c r="O21" i="56"/>
  <c r="O47" i="56"/>
  <c r="O63" i="56"/>
  <c r="O91" i="56"/>
  <c r="O97" i="56"/>
  <c r="O73" i="56"/>
  <c r="O87" i="56"/>
  <c r="O65" i="56"/>
  <c r="O46" i="56"/>
  <c r="O80" i="56"/>
  <c r="O99" i="56"/>
  <c r="O82" i="56"/>
  <c r="O38" i="56"/>
  <c r="O64" i="56"/>
  <c r="O103" i="56"/>
  <c r="P109" i="56" l="1"/>
  <c r="P110" i="56"/>
  <c r="P111" i="56"/>
  <c r="P117" i="56"/>
  <c r="P118" i="56"/>
  <c r="P113" i="56"/>
  <c r="P116" i="56"/>
  <c r="P123" i="56"/>
  <c r="P122" i="56"/>
  <c r="P127" i="56"/>
  <c r="P133" i="56"/>
  <c r="P112" i="56"/>
  <c r="P124" i="56"/>
  <c r="P120" i="56"/>
  <c r="P115" i="56"/>
  <c r="P114" i="56"/>
  <c r="P119" i="56"/>
  <c r="P126" i="56"/>
  <c r="P132" i="56"/>
  <c r="P134" i="56"/>
  <c r="P130" i="56"/>
  <c r="P121" i="56"/>
  <c r="P129" i="56"/>
  <c r="P135" i="56"/>
  <c r="P136" i="56"/>
  <c r="P137" i="56"/>
  <c r="P139" i="56"/>
  <c r="P140" i="56"/>
  <c r="P141" i="56"/>
  <c r="P142" i="56"/>
  <c r="P143" i="56"/>
  <c r="P144" i="56"/>
  <c r="P145" i="56"/>
  <c r="P125" i="56"/>
  <c r="P128" i="56"/>
  <c r="P146" i="56"/>
  <c r="P149" i="56"/>
  <c r="P138" i="56"/>
  <c r="P150" i="56"/>
  <c r="P131" i="56"/>
  <c r="P154" i="56"/>
  <c r="P155" i="56"/>
  <c r="P156" i="56"/>
  <c r="P157" i="56"/>
  <c r="P158" i="56"/>
  <c r="P159" i="56"/>
  <c r="P151" i="56"/>
  <c r="P160" i="56"/>
  <c r="P161" i="56"/>
  <c r="P162" i="56"/>
  <c r="P163" i="56"/>
  <c r="P164" i="56"/>
  <c r="P165" i="56"/>
  <c r="P166" i="56"/>
  <c r="P167" i="56"/>
  <c r="P181" i="56"/>
  <c r="P148" i="56"/>
  <c r="P153" i="56"/>
  <c r="P169" i="56"/>
  <c r="P173" i="56"/>
  <c r="P176" i="56"/>
  <c r="P179" i="56"/>
  <c r="P152" i="56"/>
  <c r="P168" i="56"/>
  <c r="P189" i="56"/>
  <c r="P182" i="56"/>
  <c r="P174" i="56"/>
  <c r="P172" i="56"/>
  <c r="P178" i="56"/>
  <c r="P184" i="56"/>
  <c r="P147" i="56"/>
  <c r="P170" i="56"/>
  <c r="P177" i="56"/>
  <c r="P187" i="56"/>
  <c r="P175" i="56"/>
  <c r="P185" i="56"/>
  <c r="P190" i="56"/>
  <c r="P191" i="56"/>
  <c r="P194" i="56"/>
  <c r="P195" i="56"/>
  <c r="P196" i="56"/>
  <c r="P197" i="56"/>
  <c r="P198" i="56"/>
  <c r="P199" i="56"/>
  <c r="P200" i="56"/>
  <c r="P201" i="56"/>
  <c r="P202" i="56"/>
  <c r="P203" i="56"/>
  <c r="P204" i="56"/>
  <c r="P205" i="56"/>
  <c r="P206" i="56"/>
  <c r="P207" i="56"/>
  <c r="P208" i="56"/>
  <c r="P209" i="56"/>
  <c r="P210" i="56"/>
  <c r="P211" i="56"/>
  <c r="P212" i="56"/>
  <c r="P213" i="56"/>
  <c r="P180" i="56"/>
  <c r="P183" i="56"/>
  <c r="P186" i="56"/>
  <c r="P188" i="56"/>
  <c r="P171" i="56"/>
  <c r="P193" i="56"/>
  <c r="P215" i="56"/>
  <c r="P219" i="56"/>
  <c r="P223" i="56"/>
  <c r="P227" i="56"/>
  <c r="P229" i="56"/>
  <c r="P230" i="56"/>
  <c r="P231" i="56"/>
  <c r="P232" i="56"/>
  <c r="P233" i="56"/>
  <c r="P234" i="56"/>
  <c r="P235" i="56"/>
  <c r="P214" i="56"/>
  <c r="P218" i="56"/>
  <c r="P222" i="56"/>
  <c r="P228" i="56"/>
  <c r="P217" i="56"/>
  <c r="P225" i="56"/>
  <c r="P252" i="56"/>
  <c r="P226" i="56"/>
  <c r="P238" i="56"/>
  <c r="P242" i="56"/>
  <c r="P246" i="56"/>
  <c r="P255" i="56"/>
  <c r="P216" i="56"/>
  <c r="P224" i="56"/>
  <c r="P237" i="56"/>
  <c r="P241" i="56"/>
  <c r="P245" i="56"/>
  <c r="P253" i="56"/>
  <c r="P221" i="56"/>
  <c r="P248" i="56"/>
  <c r="P192" i="56"/>
  <c r="P236" i="56"/>
  <c r="P260" i="56"/>
  <c r="P220" i="56"/>
  <c r="P261" i="56"/>
  <c r="P266" i="56"/>
  <c r="P244" i="56"/>
  <c r="P259" i="56"/>
  <c r="P262" i="56"/>
  <c r="P257" i="56"/>
  <c r="P263" i="56"/>
  <c r="P265" i="56"/>
  <c r="P269" i="56"/>
  <c r="P243" i="56"/>
  <c r="P264" i="56"/>
  <c r="P270" i="56"/>
  <c r="P240" i="56"/>
  <c r="P247" i="56"/>
  <c r="P249" i="56"/>
  <c r="P256" i="56"/>
  <c r="P251" i="56"/>
  <c r="P254" i="56"/>
  <c r="P267" i="56"/>
  <c r="P268" i="56"/>
  <c r="P239" i="56"/>
  <c r="P250" i="56"/>
  <c r="P258" i="56"/>
  <c r="P271" i="56"/>
  <c r="P272" i="56"/>
  <c r="O9" i="56"/>
  <c r="Q10" i="56"/>
  <c r="P15" i="56"/>
  <c r="P102" i="56"/>
  <c r="P36" i="56"/>
  <c r="P24" i="56"/>
  <c r="P22" i="56"/>
  <c r="P19" i="56"/>
  <c r="P31" i="56"/>
  <c r="P47" i="56"/>
  <c r="P20" i="56"/>
  <c r="P49" i="56"/>
  <c r="P60" i="56"/>
  <c r="P106" i="56"/>
  <c r="P93" i="56"/>
  <c r="P66" i="56"/>
  <c r="P38" i="56"/>
  <c r="P80" i="56"/>
  <c r="P100" i="56"/>
  <c r="P56" i="56"/>
  <c r="P64" i="56"/>
  <c r="P96" i="56"/>
  <c r="P52" i="56"/>
  <c r="P90" i="56"/>
  <c r="P43" i="56"/>
  <c r="P61" i="56"/>
  <c r="P55" i="56"/>
  <c r="P101" i="56"/>
  <c r="P29" i="56"/>
  <c r="P76" i="56"/>
  <c r="P94" i="56"/>
  <c r="P53" i="56"/>
  <c r="P30" i="56"/>
  <c r="P37" i="56"/>
  <c r="P45" i="56"/>
  <c r="P21" i="56"/>
  <c r="P33" i="56"/>
  <c r="P39" i="56"/>
  <c r="P23" i="56"/>
  <c r="P54" i="56"/>
  <c r="P41" i="56"/>
  <c r="P91" i="56"/>
  <c r="P81" i="56"/>
  <c r="P84" i="56"/>
  <c r="P62" i="56"/>
  <c r="P73" i="56"/>
  <c r="P75" i="56"/>
  <c r="P74" i="56"/>
  <c r="P46" i="56"/>
  <c r="P72" i="56"/>
  <c r="P87" i="56"/>
  <c r="P79" i="56"/>
  <c r="P108" i="56"/>
  <c r="P97" i="56"/>
  <c r="P82" i="56"/>
  <c r="P104" i="56"/>
  <c r="P40" i="56"/>
  <c r="P35" i="56"/>
  <c r="P27" i="56"/>
  <c r="P25" i="56"/>
  <c r="P32" i="56"/>
  <c r="P16" i="56"/>
  <c r="P34" i="56"/>
  <c r="P103" i="56"/>
  <c r="P18" i="56"/>
  <c r="P44" i="56"/>
  <c r="P98" i="56"/>
  <c r="P68" i="56"/>
  <c r="P95" i="56"/>
  <c r="P83" i="56"/>
  <c r="P65" i="56"/>
  <c r="P50" i="56"/>
  <c r="P51" i="56"/>
  <c r="P85" i="56"/>
  <c r="P86" i="56"/>
  <c r="P89" i="56"/>
  <c r="P70" i="56"/>
  <c r="P78" i="56"/>
  <c r="P13" i="56"/>
  <c r="P105" i="56"/>
  <c r="P92" i="56"/>
  <c r="P17" i="56"/>
  <c r="P28" i="56"/>
  <c r="P48" i="56"/>
  <c r="P14" i="56"/>
  <c r="P57" i="56"/>
  <c r="P26" i="56"/>
  <c r="P59" i="56"/>
  <c r="P77" i="56"/>
  <c r="P107" i="56"/>
  <c r="P67" i="56"/>
  <c r="P88" i="56"/>
  <c r="P63" i="56"/>
  <c r="P58" i="56"/>
  <c r="P71" i="56"/>
  <c r="P99" i="56"/>
  <c r="P69" i="56"/>
  <c r="P42" i="56"/>
  <c r="Q109" i="56" l="1"/>
  <c r="Q110" i="56"/>
  <c r="Q111" i="56"/>
  <c r="Q112" i="56"/>
  <c r="Q113" i="56"/>
  <c r="Q116" i="56"/>
  <c r="Q118" i="56"/>
  <c r="Q117" i="56"/>
  <c r="Q120" i="56"/>
  <c r="Q122" i="56"/>
  <c r="Q114" i="56"/>
  <c r="Q115" i="56"/>
  <c r="Q119" i="56"/>
  <c r="Q128" i="56"/>
  <c r="Q127" i="56"/>
  <c r="Q123" i="56"/>
  <c r="Q124" i="56"/>
  <c r="Q125" i="56"/>
  <c r="Q131" i="56"/>
  <c r="Q132" i="56"/>
  <c r="Q130" i="56"/>
  <c r="Q126" i="56"/>
  <c r="Q121" i="56"/>
  <c r="Q129" i="56"/>
  <c r="Q136" i="56"/>
  <c r="Q135" i="56"/>
  <c r="Q140" i="56"/>
  <c r="Q148" i="56"/>
  <c r="Q142" i="56"/>
  <c r="Q144" i="56"/>
  <c r="Q152" i="56"/>
  <c r="Q133" i="56"/>
  <c r="Q138" i="56"/>
  <c r="Q141" i="56"/>
  <c r="Q149" i="56"/>
  <c r="Q153" i="56"/>
  <c r="Q143" i="56"/>
  <c r="Q150" i="56"/>
  <c r="Q154" i="56"/>
  <c r="Q158" i="56"/>
  <c r="Q134" i="56"/>
  <c r="Q151" i="56"/>
  <c r="Q157" i="56"/>
  <c r="Q160" i="56"/>
  <c r="Q161" i="56"/>
  <c r="Q162" i="56"/>
  <c r="Q163" i="56"/>
  <c r="Q164" i="56"/>
  <c r="Q165" i="56"/>
  <c r="Q166" i="56"/>
  <c r="Q167" i="56"/>
  <c r="Q168" i="56"/>
  <c r="Q169" i="56"/>
  <c r="Q170" i="56"/>
  <c r="Q171" i="56"/>
  <c r="Q172" i="56"/>
  <c r="Q173" i="56"/>
  <c r="Q174" i="56"/>
  <c r="Q137" i="56"/>
  <c r="Q145" i="56"/>
  <c r="Q156" i="56"/>
  <c r="Q178" i="56"/>
  <c r="Q181" i="56"/>
  <c r="Q139" i="56"/>
  <c r="Q155" i="56"/>
  <c r="Q176" i="56"/>
  <c r="Q146" i="56"/>
  <c r="Q177" i="56"/>
  <c r="Q186" i="56"/>
  <c r="Q189" i="56"/>
  <c r="Q175" i="56"/>
  <c r="Q180" i="56"/>
  <c r="Q193" i="56"/>
  <c r="Q147" i="56"/>
  <c r="Q187" i="56"/>
  <c r="Q182" i="56"/>
  <c r="Q185" i="56"/>
  <c r="Q190" i="56"/>
  <c r="Q191" i="56"/>
  <c r="Q194" i="56"/>
  <c r="Q195" i="56"/>
  <c r="Q196" i="56"/>
  <c r="Q197" i="56"/>
  <c r="Q198" i="56"/>
  <c r="Q199" i="56"/>
  <c r="Q200" i="56"/>
  <c r="Q201" i="56"/>
  <c r="Q202" i="56"/>
  <c r="Q203" i="56"/>
  <c r="Q204" i="56"/>
  <c r="Q205" i="56"/>
  <c r="Q206" i="56"/>
  <c r="Q207" i="56"/>
  <c r="Q208" i="56"/>
  <c r="Q209" i="56"/>
  <c r="Q210" i="56"/>
  <c r="Q211" i="56"/>
  <c r="Q212" i="56"/>
  <c r="Q213" i="56"/>
  <c r="Q214" i="56"/>
  <c r="Q215" i="56"/>
  <c r="Q216" i="56"/>
  <c r="Q217" i="56"/>
  <c r="Q218" i="56"/>
  <c r="Q219" i="56"/>
  <c r="Q220" i="56"/>
  <c r="Q221" i="56"/>
  <c r="Q222" i="56"/>
  <c r="Q223" i="56"/>
  <c r="Q224" i="56"/>
  <c r="Q225" i="56"/>
  <c r="Q184" i="56"/>
  <c r="Q179" i="56"/>
  <c r="Q183" i="56"/>
  <c r="Q159" i="56"/>
  <c r="Q188" i="56"/>
  <c r="Q227" i="56"/>
  <c r="Q229" i="56"/>
  <c r="Q230" i="56"/>
  <c r="Q231" i="56"/>
  <c r="Q232" i="56"/>
  <c r="Q233" i="56"/>
  <c r="Q234" i="56"/>
  <c r="Q235" i="56"/>
  <c r="Q239" i="56"/>
  <c r="Q243" i="56"/>
  <c r="Q247" i="56"/>
  <c r="Q249" i="56"/>
  <c r="Q257" i="56"/>
  <c r="Q252" i="56"/>
  <c r="Q226" i="56"/>
  <c r="Q238" i="56"/>
  <c r="Q242" i="56"/>
  <c r="Q250" i="56"/>
  <c r="Q258" i="56"/>
  <c r="Q228" i="56"/>
  <c r="Q237" i="56"/>
  <c r="Q241" i="56"/>
  <c r="Q245" i="56"/>
  <c r="Q251" i="56"/>
  <c r="Q254" i="56"/>
  <c r="Q267" i="56"/>
  <c r="Q236" i="56"/>
  <c r="Q260" i="56"/>
  <c r="Q192" i="56"/>
  <c r="Q261" i="56"/>
  <c r="Q244" i="56"/>
  <c r="Q248" i="56"/>
  <c r="Q253" i="56"/>
  <c r="Q255" i="56"/>
  <c r="Q259" i="56"/>
  <c r="Q262" i="56"/>
  <c r="Q272" i="56"/>
  <c r="Q263" i="56"/>
  <c r="Q265" i="56"/>
  <c r="Q269" i="56"/>
  <c r="Q264" i="56"/>
  <c r="Q268" i="56"/>
  <c r="Q256" i="56"/>
  <c r="Q266" i="56"/>
  <c r="Q240" i="56"/>
  <c r="Q270" i="56"/>
  <c r="Q246" i="56"/>
  <c r="Q271" i="56"/>
  <c r="P9" i="56"/>
  <c r="Q13" i="56"/>
  <c r="Q96" i="56"/>
  <c r="Q34" i="56"/>
  <c r="Q20" i="56"/>
  <c r="Q36" i="56"/>
  <c r="Q15" i="56"/>
  <c r="Q23" i="56"/>
  <c r="Q14" i="56"/>
  <c r="Q44" i="56"/>
  <c r="Q30" i="56"/>
  <c r="Q83" i="56"/>
  <c r="Q37" i="56"/>
  <c r="Q40" i="56"/>
  <c r="Q90" i="56"/>
  <c r="Q107" i="56"/>
  <c r="Q106" i="56"/>
  <c r="Q68" i="56"/>
  <c r="Q61" i="56"/>
  <c r="Q95" i="56"/>
  <c r="Q93" i="56"/>
  <c r="Q63" i="56"/>
  <c r="Q54" i="56"/>
  <c r="Q76" i="56"/>
  <c r="Q79" i="56"/>
  <c r="Q38" i="56"/>
  <c r="Q65" i="56"/>
  <c r="Q87" i="56"/>
  <c r="R10" i="56"/>
  <c r="Q102" i="56"/>
  <c r="Q18" i="56"/>
  <c r="Q29" i="56"/>
  <c r="Q25" i="56"/>
  <c r="Q17" i="56"/>
  <c r="Q33" i="56"/>
  <c r="Q47" i="56"/>
  <c r="Q52" i="56"/>
  <c r="Q31" i="56"/>
  <c r="Q75" i="56"/>
  <c r="Q108" i="56"/>
  <c r="Q82" i="56"/>
  <c r="Q80" i="56"/>
  <c r="Q16" i="56"/>
  <c r="Q88" i="56"/>
  <c r="Q92" i="56"/>
  <c r="Q100" i="56"/>
  <c r="Q94" i="56"/>
  <c r="Q70" i="56"/>
  <c r="Q59" i="56"/>
  <c r="Q55" i="56"/>
  <c r="Q57" i="56"/>
  <c r="Q64" i="56"/>
  <c r="Q104" i="56"/>
  <c r="Q22" i="56"/>
  <c r="Q19" i="56"/>
  <c r="Q27" i="56"/>
  <c r="Q24" i="56"/>
  <c r="Q39" i="56"/>
  <c r="Q32" i="56"/>
  <c r="Q46" i="56"/>
  <c r="Q49" i="56"/>
  <c r="Q101" i="56"/>
  <c r="Q42" i="56"/>
  <c r="Q73" i="56"/>
  <c r="Q84" i="56"/>
  <c r="Q85" i="56"/>
  <c r="Q71" i="56"/>
  <c r="Q81" i="56"/>
  <c r="Q86" i="56"/>
  <c r="Q97" i="56"/>
  <c r="Q74" i="56"/>
  <c r="Q43" i="56"/>
  <c r="Q53" i="56"/>
  <c r="Q91" i="56"/>
  <c r="Q51" i="56"/>
  <c r="Q99" i="56"/>
  <c r="Q41" i="56"/>
  <c r="Q62" i="56"/>
  <c r="Q35" i="56"/>
  <c r="Q26" i="56"/>
  <c r="Q28" i="56"/>
  <c r="Q21" i="56"/>
  <c r="Q72" i="56"/>
  <c r="Q105" i="56"/>
  <c r="Q89" i="56"/>
  <c r="Q67" i="56"/>
  <c r="Q69" i="56"/>
  <c r="Q98" i="56"/>
  <c r="Q103" i="56"/>
  <c r="Q58" i="56"/>
  <c r="Q77" i="56"/>
  <c r="Q60" i="56"/>
  <c r="Q48" i="56"/>
  <c r="Q50" i="56"/>
  <c r="Q45" i="56"/>
  <c r="Q78" i="56"/>
  <c r="Q66" i="56"/>
  <c r="Q56" i="56"/>
  <c r="R109" i="56" l="1"/>
  <c r="R110" i="56"/>
  <c r="R111" i="56"/>
  <c r="R114" i="56"/>
  <c r="R113" i="56"/>
  <c r="R117" i="56"/>
  <c r="R116" i="56"/>
  <c r="R118" i="56"/>
  <c r="R120" i="56"/>
  <c r="R112" i="56"/>
  <c r="R119" i="56"/>
  <c r="R122" i="56"/>
  <c r="R132" i="56"/>
  <c r="R115" i="56"/>
  <c r="R128" i="56"/>
  <c r="R121" i="56"/>
  <c r="R125" i="56"/>
  <c r="R127" i="56"/>
  <c r="R133" i="56"/>
  <c r="R131" i="56"/>
  <c r="R136" i="56"/>
  <c r="R134" i="56"/>
  <c r="R123" i="56"/>
  <c r="R124" i="56"/>
  <c r="R130" i="56"/>
  <c r="R126" i="56"/>
  <c r="R129" i="56"/>
  <c r="R139" i="56"/>
  <c r="R137" i="56"/>
  <c r="R141" i="56"/>
  <c r="R143" i="56"/>
  <c r="R146" i="56"/>
  <c r="R140" i="56"/>
  <c r="R145" i="56"/>
  <c r="R147" i="56"/>
  <c r="R135" i="56"/>
  <c r="R138" i="56"/>
  <c r="R142" i="56"/>
  <c r="R150" i="56"/>
  <c r="R152" i="56"/>
  <c r="R154" i="56"/>
  <c r="R158" i="56"/>
  <c r="R144" i="56"/>
  <c r="R151" i="56"/>
  <c r="R149" i="56"/>
  <c r="R157" i="56"/>
  <c r="R160" i="56"/>
  <c r="R161" i="56"/>
  <c r="R162" i="56"/>
  <c r="R163" i="56"/>
  <c r="R164" i="56"/>
  <c r="R165" i="56"/>
  <c r="R166" i="56"/>
  <c r="R167" i="56"/>
  <c r="R168" i="56"/>
  <c r="R169" i="56"/>
  <c r="R170" i="56"/>
  <c r="R171" i="56"/>
  <c r="R172" i="56"/>
  <c r="R173" i="56"/>
  <c r="R174" i="56"/>
  <c r="R175" i="56"/>
  <c r="R176" i="56"/>
  <c r="R177" i="56"/>
  <c r="R178" i="56"/>
  <c r="R179" i="56"/>
  <c r="R180" i="56"/>
  <c r="R181" i="56"/>
  <c r="R156" i="56"/>
  <c r="R148" i="56"/>
  <c r="R153" i="56"/>
  <c r="R155" i="56"/>
  <c r="R186" i="56"/>
  <c r="R183" i="56"/>
  <c r="R185" i="56"/>
  <c r="R187" i="56"/>
  <c r="R193" i="56"/>
  <c r="R182" i="56"/>
  <c r="R190" i="56"/>
  <c r="R191" i="56"/>
  <c r="R194" i="56"/>
  <c r="R195" i="56"/>
  <c r="R196" i="56"/>
  <c r="R197" i="56"/>
  <c r="R198" i="56"/>
  <c r="R199" i="56"/>
  <c r="R200" i="56"/>
  <c r="R201" i="56"/>
  <c r="R202" i="56"/>
  <c r="R203" i="56"/>
  <c r="R204" i="56"/>
  <c r="R205" i="56"/>
  <c r="R206" i="56"/>
  <c r="R207" i="56"/>
  <c r="R208" i="56"/>
  <c r="R209" i="56"/>
  <c r="R210" i="56"/>
  <c r="R211" i="56"/>
  <c r="R212" i="56"/>
  <c r="R213" i="56"/>
  <c r="R214" i="56"/>
  <c r="R215" i="56"/>
  <c r="R216" i="56"/>
  <c r="R217" i="56"/>
  <c r="R218" i="56"/>
  <c r="R219" i="56"/>
  <c r="R220" i="56"/>
  <c r="R221" i="56"/>
  <c r="R222" i="56"/>
  <c r="R223" i="56"/>
  <c r="R224" i="56"/>
  <c r="R225" i="56"/>
  <c r="R226" i="56"/>
  <c r="R227" i="56"/>
  <c r="R228" i="56"/>
  <c r="R184" i="56"/>
  <c r="R159" i="56"/>
  <c r="R229" i="56"/>
  <c r="R230" i="56"/>
  <c r="R231" i="56"/>
  <c r="R232" i="56"/>
  <c r="R233" i="56"/>
  <c r="R234" i="56"/>
  <c r="R235" i="56"/>
  <c r="R236" i="56"/>
  <c r="R237" i="56"/>
  <c r="R238" i="56"/>
  <c r="R239" i="56"/>
  <c r="R240" i="56"/>
  <c r="R241" i="56"/>
  <c r="R242" i="56"/>
  <c r="R243" i="56"/>
  <c r="R244" i="56"/>
  <c r="R245" i="56"/>
  <c r="R246" i="56"/>
  <c r="R247" i="56"/>
  <c r="R254" i="56"/>
  <c r="R189" i="56"/>
  <c r="R249" i="56"/>
  <c r="R257" i="56"/>
  <c r="R255" i="56"/>
  <c r="R188" i="56"/>
  <c r="R250" i="56"/>
  <c r="R256" i="56"/>
  <c r="R251" i="56"/>
  <c r="R267" i="56"/>
  <c r="R252" i="56"/>
  <c r="R260" i="56"/>
  <c r="R192" i="56"/>
  <c r="R261" i="56"/>
  <c r="R266" i="56"/>
  <c r="R248" i="56"/>
  <c r="R253" i="56"/>
  <c r="R259" i="56"/>
  <c r="R262" i="56"/>
  <c r="R272" i="56"/>
  <c r="R263" i="56"/>
  <c r="R265" i="56"/>
  <c r="R270" i="56"/>
  <c r="R271" i="56"/>
  <c r="R269" i="56"/>
  <c r="R258" i="56"/>
  <c r="R264" i="56"/>
  <c r="R268" i="56"/>
  <c r="Q9" i="56"/>
  <c r="R13" i="56"/>
  <c r="R102" i="56"/>
  <c r="R27" i="56"/>
  <c r="R20" i="56"/>
  <c r="R67" i="56"/>
  <c r="R61" i="56"/>
  <c r="R78" i="56"/>
  <c r="R88" i="56"/>
  <c r="R49" i="56"/>
  <c r="R25" i="56"/>
  <c r="R91" i="56"/>
  <c r="R17" i="56"/>
  <c r="R32" i="56"/>
  <c r="R31" i="56"/>
  <c r="R39" i="56"/>
  <c r="R40" i="56"/>
  <c r="R37" i="56"/>
  <c r="R57" i="56"/>
  <c r="R16" i="56"/>
  <c r="R90" i="56"/>
  <c r="R89" i="56"/>
  <c r="R87" i="56"/>
  <c r="R50" i="56"/>
  <c r="R62" i="56"/>
  <c r="R55" i="56"/>
  <c r="R70" i="56"/>
  <c r="R66" i="56"/>
  <c r="R80" i="56"/>
  <c r="R98" i="56"/>
  <c r="R85" i="56"/>
  <c r="R72" i="56"/>
  <c r="R68" i="56"/>
  <c r="R84" i="56"/>
  <c r="R105" i="56"/>
  <c r="R14" i="56"/>
  <c r="R36" i="56"/>
  <c r="R34" i="56"/>
  <c r="R23" i="56"/>
  <c r="R22" i="56"/>
  <c r="R53" i="56"/>
  <c r="R24" i="56"/>
  <c r="R51" i="56"/>
  <c r="R104" i="56"/>
  <c r="R15" i="56"/>
  <c r="R74" i="56"/>
  <c r="R64" i="56"/>
  <c r="R77" i="56"/>
  <c r="R96" i="56"/>
  <c r="R76" i="56"/>
  <c r="R93" i="56"/>
  <c r="R97" i="56"/>
  <c r="R69" i="56"/>
  <c r="R54" i="56"/>
  <c r="R95" i="56"/>
  <c r="R52" i="56"/>
  <c r="R63" i="56"/>
  <c r="R26" i="56"/>
  <c r="R19" i="56"/>
  <c r="R28" i="56"/>
  <c r="R46" i="56"/>
  <c r="R21" i="56"/>
  <c r="R106" i="56"/>
  <c r="R83" i="56"/>
  <c r="R30" i="56"/>
  <c r="R73" i="56"/>
  <c r="R42" i="56"/>
  <c r="R60" i="56"/>
  <c r="R99" i="56"/>
  <c r="R103" i="56"/>
  <c r="R41" i="56"/>
  <c r="R18" i="56"/>
  <c r="R38" i="56"/>
  <c r="R71" i="56"/>
  <c r="R107" i="56"/>
  <c r="R65" i="56"/>
  <c r="R92" i="56"/>
  <c r="R56" i="56"/>
  <c r="R33" i="56"/>
  <c r="R43" i="56"/>
  <c r="R100" i="56"/>
  <c r="R45" i="56"/>
  <c r="R81" i="56"/>
  <c r="S10" i="56"/>
  <c r="R108" i="56"/>
  <c r="R29" i="56"/>
  <c r="R48" i="56"/>
  <c r="R47" i="56"/>
  <c r="R35" i="56"/>
  <c r="R44" i="56"/>
  <c r="R59" i="56"/>
  <c r="R94" i="56"/>
  <c r="R82" i="56"/>
  <c r="R101" i="56"/>
  <c r="R79" i="56"/>
  <c r="R86" i="56"/>
  <c r="R75" i="56"/>
  <c r="R58" i="56"/>
  <c r="S110" i="56" l="1"/>
  <c r="S112" i="56"/>
  <c r="S111" i="56"/>
  <c r="S109" i="56"/>
  <c r="S114" i="56"/>
  <c r="S119" i="56"/>
  <c r="S116" i="56"/>
  <c r="S117" i="56"/>
  <c r="S118" i="56"/>
  <c r="S124" i="56"/>
  <c r="S125" i="56"/>
  <c r="S126" i="56"/>
  <c r="S122" i="56"/>
  <c r="S129" i="56"/>
  <c r="S132" i="56"/>
  <c r="S115" i="56"/>
  <c r="S128" i="56"/>
  <c r="S120" i="56"/>
  <c r="S121" i="56"/>
  <c r="S123" i="56"/>
  <c r="S127" i="56"/>
  <c r="S133" i="56"/>
  <c r="S113" i="56"/>
  <c r="S131" i="56"/>
  <c r="S135" i="56"/>
  <c r="S138" i="56"/>
  <c r="S136" i="56"/>
  <c r="S150" i="56"/>
  <c r="S130" i="56"/>
  <c r="S140" i="56"/>
  <c r="S148" i="56"/>
  <c r="S134" i="56"/>
  <c r="S142" i="56"/>
  <c r="S137" i="56"/>
  <c r="S145" i="56"/>
  <c r="S147" i="56"/>
  <c r="S141" i="56"/>
  <c r="S155" i="56"/>
  <c r="S159" i="56"/>
  <c r="S143" i="56"/>
  <c r="S152" i="56"/>
  <c r="S154" i="56"/>
  <c r="S158" i="56"/>
  <c r="S144" i="56"/>
  <c r="S151" i="56"/>
  <c r="S149" i="56"/>
  <c r="S157" i="56"/>
  <c r="S160" i="56"/>
  <c r="S162" i="56"/>
  <c r="S164" i="56"/>
  <c r="S166" i="56"/>
  <c r="S170" i="56"/>
  <c r="S174" i="56"/>
  <c r="S175" i="56"/>
  <c r="S182" i="56"/>
  <c r="S183" i="56"/>
  <c r="S178" i="56"/>
  <c r="S156" i="56"/>
  <c r="S169" i="56"/>
  <c r="S173" i="56"/>
  <c r="S181" i="56"/>
  <c r="S161" i="56"/>
  <c r="S163" i="56"/>
  <c r="S165" i="56"/>
  <c r="S167" i="56"/>
  <c r="S168" i="56"/>
  <c r="S172" i="56"/>
  <c r="S139" i="56"/>
  <c r="S179" i="56"/>
  <c r="S188" i="56"/>
  <c r="S146" i="56"/>
  <c r="S177" i="56"/>
  <c r="S153" i="56"/>
  <c r="S176" i="56"/>
  <c r="S187" i="56"/>
  <c r="S193" i="56"/>
  <c r="S185" i="56"/>
  <c r="S180" i="56"/>
  <c r="S184" i="56"/>
  <c r="S192" i="56"/>
  <c r="S194" i="56"/>
  <c r="S196" i="56"/>
  <c r="S198" i="56"/>
  <c r="S200" i="56"/>
  <c r="S202" i="56"/>
  <c r="S204" i="56"/>
  <c r="S206" i="56"/>
  <c r="S208" i="56"/>
  <c r="S210" i="56"/>
  <c r="S212" i="56"/>
  <c r="S215" i="56"/>
  <c r="S219" i="56"/>
  <c r="S223" i="56"/>
  <c r="S213" i="56"/>
  <c r="S227" i="56"/>
  <c r="S214" i="56"/>
  <c r="S218" i="56"/>
  <c r="S222" i="56"/>
  <c r="S229" i="56"/>
  <c r="S230" i="56"/>
  <c r="S231" i="56"/>
  <c r="S232" i="56"/>
  <c r="S233" i="56"/>
  <c r="S234" i="56"/>
  <c r="S235" i="56"/>
  <c r="S236" i="56"/>
  <c r="S237" i="56"/>
  <c r="S238" i="56"/>
  <c r="S239" i="56"/>
  <c r="S240" i="56"/>
  <c r="S241" i="56"/>
  <c r="S242" i="56"/>
  <c r="S243" i="56"/>
  <c r="S244" i="56"/>
  <c r="S245" i="56"/>
  <c r="S246" i="56"/>
  <c r="S247" i="56"/>
  <c r="S248" i="56"/>
  <c r="S249" i="56"/>
  <c r="S250" i="56"/>
  <c r="S251" i="56"/>
  <c r="S252" i="56"/>
  <c r="S253" i="56"/>
  <c r="S254" i="56"/>
  <c r="S255" i="56"/>
  <c r="S256" i="56"/>
  <c r="S257" i="56"/>
  <c r="S258" i="56"/>
  <c r="S259" i="56"/>
  <c r="S191" i="56"/>
  <c r="S197" i="56"/>
  <c r="S201" i="56"/>
  <c r="S205" i="56"/>
  <c r="S209" i="56"/>
  <c r="S217" i="56"/>
  <c r="S225" i="56"/>
  <c r="S189" i="56"/>
  <c r="S171" i="56"/>
  <c r="S216" i="56"/>
  <c r="S224" i="56"/>
  <c r="S226" i="56"/>
  <c r="S190" i="56"/>
  <c r="S195" i="56"/>
  <c r="S199" i="56"/>
  <c r="S203" i="56"/>
  <c r="S207" i="56"/>
  <c r="S211" i="56"/>
  <c r="S221" i="56"/>
  <c r="S220" i="56"/>
  <c r="S260" i="56"/>
  <c r="S261" i="56"/>
  <c r="S266" i="56"/>
  <c r="S262" i="56"/>
  <c r="S265" i="56"/>
  <c r="S270" i="56"/>
  <c r="S271" i="56"/>
  <c r="S269" i="56"/>
  <c r="S228" i="56"/>
  <c r="S267" i="56"/>
  <c r="S263" i="56"/>
  <c r="S186" i="56"/>
  <c r="S272" i="56"/>
  <c r="S264" i="56"/>
  <c r="S268" i="56"/>
  <c r="R9" i="56"/>
  <c r="T10" i="56"/>
  <c r="S98" i="56"/>
  <c r="S100" i="56"/>
  <c r="S14" i="56"/>
  <c r="S19" i="56"/>
  <c r="S43" i="56"/>
  <c r="S33" i="56"/>
  <c r="S28" i="56"/>
  <c r="S18" i="56"/>
  <c r="S35" i="56"/>
  <c r="S38" i="56"/>
  <c r="S56" i="56"/>
  <c r="S41" i="56"/>
  <c r="S45" i="56"/>
  <c r="S68" i="56"/>
  <c r="S87" i="56"/>
  <c r="S106" i="56"/>
  <c r="S104" i="56"/>
  <c r="S92" i="56"/>
  <c r="S91" i="56"/>
  <c r="S93" i="56"/>
  <c r="S61" i="56"/>
  <c r="S67" i="56"/>
  <c r="S59" i="56"/>
  <c r="S89" i="56"/>
  <c r="S57" i="56"/>
  <c r="S79" i="56"/>
  <c r="S20" i="56"/>
  <c r="S73" i="56"/>
  <c r="S22" i="56"/>
  <c r="S36" i="56"/>
  <c r="S26" i="56"/>
  <c r="S34" i="56"/>
  <c r="S39" i="56"/>
  <c r="S103" i="56"/>
  <c r="S95" i="56"/>
  <c r="S78" i="56"/>
  <c r="S80" i="56"/>
  <c r="S83" i="56"/>
  <c r="S82" i="56"/>
  <c r="S47" i="56"/>
  <c r="S108" i="56"/>
  <c r="S23" i="56"/>
  <c r="S44" i="56"/>
  <c r="S46" i="56"/>
  <c r="S58" i="56"/>
  <c r="S40" i="56"/>
  <c r="S52" i="56"/>
  <c r="S13" i="56"/>
  <c r="S15" i="56"/>
  <c r="S25" i="56"/>
  <c r="S21" i="56"/>
  <c r="S24" i="56"/>
  <c r="S49" i="56"/>
  <c r="S32" i="56"/>
  <c r="S29" i="56"/>
  <c r="S48" i="56"/>
  <c r="S64" i="56"/>
  <c r="S63" i="56"/>
  <c r="S72" i="56"/>
  <c r="S102" i="56"/>
  <c r="S77" i="56"/>
  <c r="S74" i="56"/>
  <c r="S99" i="56"/>
  <c r="S27" i="56"/>
  <c r="S60" i="56"/>
  <c r="S65" i="56"/>
  <c r="S62" i="56"/>
  <c r="S55" i="56"/>
  <c r="S50" i="56"/>
  <c r="S51" i="56"/>
  <c r="S97" i="56"/>
  <c r="S17" i="56"/>
  <c r="S94" i="56"/>
  <c r="S96" i="56"/>
  <c r="S107" i="56"/>
  <c r="S85" i="56"/>
  <c r="S90" i="56"/>
  <c r="S105" i="56"/>
  <c r="S101" i="56"/>
  <c r="S76" i="56"/>
  <c r="S16" i="56"/>
  <c r="S31" i="56"/>
  <c r="S30" i="56"/>
  <c r="S66" i="56"/>
  <c r="S70" i="56"/>
  <c r="S71" i="56"/>
  <c r="S53" i="56"/>
  <c r="S81" i="56"/>
  <c r="S86" i="56"/>
  <c r="S84" i="56"/>
  <c r="S42" i="56"/>
  <c r="S54" i="56"/>
  <c r="S37" i="56"/>
  <c r="S75" i="56"/>
  <c r="S69" i="56"/>
  <c r="S88" i="56"/>
  <c r="T109" i="56" l="1"/>
  <c r="T110" i="56"/>
  <c r="T112" i="56"/>
  <c r="T113" i="56"/>
  <c r="T114" i="56"/>
  <c r="T115" i="56"/>
  <c r="T116" i="56"/>
  <c r="T117" i="56"/>
  <c r="T111" i="56"/>
  <c r="T119" i="56"/>
  <c r="T120" i="56"/>
  <c r="T121" i="56"/>
  <c r="T124" i="56"/>
  <c r="T125" i="56"/>
  <c r="T126" i="56"/>
  <c r="T127" i="56"/>
  <c r="T128" i="56"/>
  <c r="T129" i="56"/>
  <c r="T130" i="56"/>
  <c r="T122" i="56"/>
  <c r="T118" i="56"/>
  <c r="T123" i="56"/>
  <c r="T131" i="56"/>
  <c r="T132" i="56"/>
  <c r="T136" i="56"/>
  <c r="T133" i="56"/>
  <c r="T134" i="56"/>
  <c r="T135" i="56"/>
  <c r="T138" i="56"/>
  <c r="T145" i="56"/>
  <c r="T147" i="56"/>
  <c r="T139" i="56"/>
  <c r="T137" i="56"/>
  <c r="T141" i="56"/>
  <c r="T144" i="56"/>
  <c r="T151" i="56"/>
  <c r="T140" i="56"/>
  <c r="T152" i="56"/>
  <c r="T142" i="56"/>
  <c r="T153" i="56"/>
  <c r="T150" i="56"/>
  <c r="T155" i="56"/>
  <c r="T159" i="56"/>
  <c r="T143" i="56"/>
  <c r="T154" i="56"/>
  <c r="T158" i="56"/>
  <c r="T180" i="56"/>
  <c r="T149" i="56"/>
  <c r="T157" i="56"/>
  <c r="T160" i="56"/>
  <c r="T162" i="56"/>
  <c r="T164" i="56"/>
  <c r="T166" i="56"/>
  <c r="T170" i="56"/>
  <c r="T174" i="56"/>
  <c r="T175" i="56"/>
  <c r="T182" i="56"/>
  <c r="T183" i="56"/>
  <c r="T184" i="56"/>
  <c r="T185" i="56"/>
  <c r="T178" i="56"/>
  <c r="T156" i="56"/>
  <c r="T169" i="56"/>
  <c r="T181" i="56"/>
  <c r="T163" i="56"/>
  <c r="T167" i="56"/>
  <c r="T168" i="56"/>
  <c r="T179" i="56"/>
  <c r="T188" i="56"/>
  <c r="T146" i="56"/>
  <c r="T148" i="56"/>
  <c r="T173" i="56"/>
  <c r="T171" i="56"/>
  <c r="T192" i="56"/>
  <c r="T165" i="56"/>
  <c r="T177" i="56"/>
  <c r="T161" i="56"/>
  <c r="T176" i="56"/>
  <c r="T187" i="56"/>
  <c r="T193" i="56"/>
  <c r="T172" i="56"/>
  <c r="T216" i="56"/>
  <c r="T220" i="56"/>
  <c r="T224" i="56"/>
  <c r="T226" i="56"/>
  <c r="T194" i="56"/>
  <c r="T196" i="56"/>
  <c r="T198" i="56"/>
  <c r="T200" i="56"/>
  <c r="T202" i="56"/>
  <c r="T204" i="56"/>
  <c r="T206" i="56"/>
  <c r="T208" i="56"/>
  <c r="T210" i="56"/>
  <c r="T212" i="56"/>
  <c r="T215" i="56"/>
  <c r="T219" i="56"/>
  <c r="T223" i="56"/>
  <c r="T213" i="56"/>
  <c r="T227" i="56"/>
  <c r="T218" i="56"/>
  <c r="T229" i="56"/>
  <c r="T231" i="56"/>
  <c r="T233" i="56"/>
  <c r="T235" i="56"/>
  <c r="T251" i="56"/>
  <c r="T259" i="56"/>
  <c r="T260" i="56"/>
  <c r="T261" i="56"/>
  <c r="T262" i="56"/>
  <c r="T263" i="56"/>
  <c r="T264" i="56"/>
  <c r="T239" i="56"/>
  <c r="T243" i="56"/>
  <c r="T247" i="56"/>
  <c r="T254" i="56"/>
  <c r="T191" i="56"/>
  <c r="T197" i="56"/>
  <c r="T201" i="56"/>
  <c r="T205" i="56"/>
  <c r="T209" i="56"/>
  <c r="T217" i="56"/>
  <c r="T225" i="56"/>
  <c r="T189" i="56"/>
  <c r="T238" i="56"/>
  <c r="T242" i="56"/>
  <c r="T246" i="56"/>
  <c r="T252" i="56"/>
  <c r="T214" i="56"/>
  <c r="T222" i="56"/>
  <c r="T230" i="56"/>
  <c r="T232" i="56"/>
  <c r="T234" i="56"/>
  <c r="T190" i="56"/>
  <c r="T195" i="56"/>
  <c r="T211" i="56"/>
  <c r="T237" i="56"/>
  <c r="T258" i="56"/>
  <c r="T221" i="56"/>
  <c r="T256" i="56"/>
  <c r="T268" i="56"/>
  <c r="T199" i="56"/>
  <c r="T236" i="56"/>
  <c r="T267" i="56"/>
  <c r="T271" i="56"/>
  <c r="T203" i="56"/>
  <c r="T244" i="56"/>
  <c r="T255" i="56"/>
  <c r="T257" i="56"/>
  <c r="T241" i="56"/>
  <c r="T248" i="56"/>
  <c r="T253" i="56"/>
  <c r="T245" i="56"/>
  <c r="T249" i="56"/>
  <c r="T265" i="56"/>
  <c r="T270" i="56"/>
  <c r="T228" i="56"/>
  <c r="T240" i="56"/>
  <c r="T266" i="56"/>
  <c r="T269" i="56"/>
  <c r="T207" i="56"/>
  <c r="T272" i="56"/>
  <c r="T250" i="56"/>
  <c r="T186" i="56"/>
  <c r="S9" i="56"/>
  <c r="U10" i="56"/>
  <c r="T27" i="56"/>
  <c r="T34" i="56"/>
  <c r="T32" i="56"/>
  <c r="T17" i="56"/>
  <c r="T22" i="56"/>
  <c r="T18" i="56"/>
  <c r="T20" i="56"/>
  <c r="T64" i="56"/>
  <c r="T101" i="56"/>
  <c r="T84" i="56"/>
  <c r="T47" i="56"/>
  <c r="T80" i="56"/>
  <c r="T85" i="56"/>
  <c r="T53" i="56"/>
  <c r="T65" i="56"/>
  <c r="T104" i="56"/>
  <c r="T74" i="56"/>
  <c r="T98" i="56"/>
  <c r="T90" i="56"/>
  <c r="T70" i="56"/>
  <c r="T59" i="56"/>
  <c r="T78" i="56"/>
  <c r="T108" i="56"/>
  <c r="T33" i="56"/>
  <c r="T19" i="56"/>
  <c r="T30" i="56"/>
  <c r="T43" i="56"/>
  <c r="T66" i="56"/>
  <c r="T41" i="56"/>
  <c r="T14" i="56"/>
  <c r="T55" i="56"/>
  <c r="T88" i="56"/>
  <c r="T96" i="56"/>
  <c r="T69" i="56"/>
  <c r="T71" i="56"/>
  <c r="T79" i="56"/>
  <c r="T45" i="56"/>
  <c r="T83" i="56"/>
  <c r="T13" i="56"/>
  <c r="T25" i="56"/>
  <c r="T15" i="56"/>
  <c r="T31" i="56"/>
  <c r="T23" i="56"/>
  <c r="T42" i="56"/>
  <c r="T38" i="56"/>
  <c r="T24" i="56"/>
  <c r="T21" i="56"/>
  <c r="T100" i="56"/>
  <c r="T44" i="56"/>
  <c r="T63" i="56"/>
  <c r="T56" i="56"/>
  <c r="T95" i="56"/>
  <c r="T50" i="56"/>
  <c r="T57" i="56"/>
  <c r="T72" i="56"/>
  <c r="T51" i="56"/>
  <c r="T73" i="56"/>
  <c r="T77" i="56"/>
  <c r="T99" i="56"/>
  <c r="T62" i="56"/>
  <c r="T36" i="56"/>
  <c r="T81" i="56"/>
  <c r="T37" i="56"/>
  <c r="T60" i="56"/>
  <c r="T94" i="56"/>
  <c r="T106" i="56"/>
  <c r="T103" i="56"/>
  <c r="T105" i="56"/>
  <c r="T35" i="56"/>
  <c r="T75" i="56"/>
  <c r="T76" i="56"/>
  <c r="T87" i="56"/>
  <c r="T48" i="56"/>
  <c r="T26" i="56"/>
  <c r="T29" i="56"/>
  <c r="T40" i="56"/>
  <c r="T28" i="56"/>
  <c r="T16" i="56"/>
  <c r="T61" i="56"/>
  <c r="T107" i="56"/>
  <c r="T102" i="56"/>
  <c r="T91" i="56"/>
  <c r="T97" i="56"/>
  <c r="T52" i="56"/>
  <c r="T46" i="56"/>
  <c r="T68" i="56"/>
  <c r="T39" i="56"/>
  <c r="T86" i="56"/>
  <c r="T58" i="56"/>
  <c r="T82" i="56"/>
  <c r="T89" i="56"/>
  <c r="T67" i="56"/>
  <c r="T54" i="56"/>
  <c r="T49" i="56"/>
  <c r="T93" i="56"/>
  <c r="T92" i="56"/>
  <c r="U113" i="56" l="1"/>
  <c r="U109" i="56"/>
  <c r="U110" i="56"/>
  <c r="U114" i="56"/>
  <c r="U115" i="56"/>
  <c r="U116" i="56"/>
  <c r="U117" i="56"/>
  <c r="U118" i="56"/>
  <c r="U111" i="56"/>
  <c r="U119" i="56"/>
  <c r="U121" i="56"/>
  <c r="U122" i="56"/>
  <c r="U123" i="56"/>
  <c r="U112" i="56"/>
  <c r="U120" i="56"/>
  <c r="U124" i="56"/>
  <c r="U125" i="56"/>
  <c r="U126" i="56"/>
  <c r="U127" i="56"/>
  <c r="U128" i="56"/>
  <c r="U129" i="56"/>
  <c r="U130" i="56"/>
  <c r="U131" i="56"/>
  <c r="U132" i="56"/>
  <c r="U133" i="56"/>
  <c r="U135" i="56"/>
  <c r="U134" i="56"/>
  <c r="U138" i="56"/>
  <c r="U144" i="56"/>
  <c r="U150" i="56"/>
  <c r="U140" i="56"/>
  <c r="U136" i="56"/>
  <c r="U139" i="56"/>
  <c r="U148" i="56"/>
  <c r="U154" i="56"/>
  <c r="U155" i="56"/>
  <c r="U156" i="56"/>
  <c r="U157" i="56"/>
  <c r="U158" i="56"/>
  <c r="U159" i="56"/>
  <c r="U137" i="56"/>
  <c r="U145" i="56"/>
  <c r="U147" i="56"/>
  <c r="U141" i="56"/>
  <c r="U142" i="56"/>
  <c r="U153" i="56"/>
  <c r="U152" i="56"/>
  <c r="U143" i="56"/>
  <c r="U171" i="56"/>
  <c r="U177" i="56"/>
  <c r="U180" i="56"/>
  <c r="U149" i="56"/>
  <c r="U160" i="56"/>
  <c r="U162" i="56"/>
  <c r="U164" i="56"/>
  <c r="U166" i="56"/>
  <c r="U170" i="56"/>
  <c r="U174" i="56"/>
  <c r="U175" i="56"/>
  <c r="U182" i="56"/>
  <c r="U183" i="56"/>
  <c r="U184" i="56"/>
  <c r="U185" i="56"/>
  <c r="U186" i="56"/>
  <c r="U187" i="56"/>
  <c r="U188" i="56"/>
  <c r="U189" i="56"/>
  <c r="U190" i="56"/>
  <c r="U191" i="56"/>
  <c r="U192" i="56"/>
  <c r="U193" i="56"/>
  <c r="U151" i="56"/>
  <c r="U169" i="56"/>
  <c r="U173" i="56"/>
  <c r="U181" i="56"/>
  <c r="U163" i="56"/>
  <c r="U167" i="56"/>
  <c r="U168" i="56"/>
  <c r="U146" i="56"/>
  <c r="U165" i="56"/>
  <c r="U161" i="56"/>
  <c r="U176" i="56"/>
  <c r="U179" i="56"/>
  <c r="U216" i="56"/>
  <c r="U220" i="56"/>
  <c r="U224" i="56"/>
  <c r="U226" i="56"/>
  <c r="U194" i="56"/>
  <c r="U196" i="56"/>
  <c r="U198" i="56"/>
  <c r="U200" i="56"/>
  <c r="U202" i="56"/>
  <c r="U204" i="56"/>
  <c r="U206" i="56"/>
  <c r="U208" i="56"/>
  <c r="U210" i="56"/>
  <c r="U212" i="56"/>
  <c r="U215" i="56"/>
  <c r="U219" i="56"/>
  <c r="U223" i="56"/>
  <c r="U236" i="56"/>
  <c r="U240" i="56"/>
  <c r="U244" i="56"/>
  <c r="U248" i="56"/>
  <c r="U256" i="56"/>
  <c r="U218" i="56"/>
  <c r="U229" i="56"/>
  <c r="U231" i="56"/>
  <c r="U233" i="56"/>
  <c r="U235" i="56"/>
  <c r="U251" i="56"/>
  <c r="U259" i="56"/>
  <c r="U260" i="56"/>
  <c r="U261" i="56"/>
  <c r="U262" i="56"/>
  <c r="U263" i="56"/>
  <c r="U264" i="56"/>
  <c r="U265" i="56"/>
  <c r="U266" i="56"/>
  <c r="U267" i="56"/>
  <c r="U268" i="56"/>
  <c r="U269" i="56"/>
  <c r="U270" i="56"/>
  <c r="U271" i="56"/>
  <c r="U272" i="56"/>
  <c r="U239" i="56"/>
  <c r="U243" i="56"/>
  <c r="U197" i="56"/>
  <c r="U201" i="56"/>
  <c r="U205" i="56"/>
  <c r="U209" i="56"/>
  <c r="U217" i="56"/>
  <c r="U225" i="56"/>
  <c r="U249" i="56"/>
  <c r="U257" i="56"/>
  <c r="U213" i="56"/>
  <c r="U227" i="56"/>
  <c r="U238" i="56"/>
  <c r="U242" i="56"/>
  <c r="U246" i="56"/>
  <c r="U252" i="56"/>
  <c r="U172" i="56"/>
  <c r="U214" i="56"/>
  <c r="U222" i="56"/>
  <c r="U228" i="56"/>
  <c r="U234" i="56"/>
  <c r="U245" i="56"/>
  <c r="U250" i="56"/>
  <c r="U195" i="56"/>
  <c r="U211" i="56"/>
  <c r="U232" i="56"/>
  <c r="U237" i="56"/>
  <c r="U254" i="56"/>
  <c r="U258" i="56"/>
  <c r="U221" i="56"/>
  <c r="U230" i="56"/>
  <c r="U199" i="56"/>
  <c r="U203" i="56"/>
  <c r="U255" i="56"/>
  <c r="U207" i="56"/>
  <c r="U178" i="56"/>
  <c r="U253" i="56"/>
  <c r="U241" i="56"/>
  <c r="U247" i="56"/>
  <c r="T9" i="56"/>
  <c r="N8" i="56" s="1"/>
  <c r="U13" i="56"/>
  <c r="U98" i="56"/>
  <c r="U50" i="56"/>
  <c r="U24" i="56"/>
  <c r="U18" i="56"/>
  <c r="U60" i="56"/>
  <c r="U44" i="56"/>
  <c r="U25" i="56"/>
  <c r="U27" i="56"/>
  <c r="U28" i="56"/>
  <c r="U96" i="56"/>
  <c r="U46" i="56"/>
  <c r="U36" i="56"/>
  <c r="U75" i="56"/>
  <c r="U107" i="56"/>
  <c r="U71" i="56"/>
  <c r="U86" i="56"/>
  <c r="U77" i="56"/>
  <c r="U43" i="56"/>
  <c r="U54" i="56"/>
  <c r="U73" i="56"/>
  <c r="U100" i="56"/>
  <c r="U97" i="56"/>
  <c r="U33" i="56"/>
  <c r="U84" i="56"/>
  <c r="U42" i="56"/>
  <c r="U82" i="56"/>
  <c r="U11" i="56"/>
  <c r="U14" i="56"/>
  <c r="U45" i="56"/>
  <c r="U22" i="56"/>
  <c r="U30" i="56"/>
  <c r="U26" i="56"/>
  <c r="U15" i="56"/>
  <c r="U53" i="56"/>
  <c r="U41" i="56"/>
  <c r="U104" i="56"/>
  <c r="U106" i="56"/>
  <c r="U59" i="56"/>
  <c r="U94" i="56"/>
  <c r="U39" i="56"/>
  <c r="U29" i="56"/>
  <c r="U79" i="56"/>
  <c r="U67" i="56"/>
  <c r="U91" i="56"/>
  <c r="U56" i="56"/>
  <c r="U80" i="56"/>
  <c r="U65" i="56"/>
  <c r="U21" i="56"/>
  <c r="U12" i="56"/>
  <c r="U17" i="56"/>
  <c r="U40" i="56"/>
  <c r="U23" i="56"/>
  <c r="U48" i="56"/>
  <c r="U92" i="56"/>
  <c r="U78" i="56"/>
  <c r="U52" i="56"/>
  <c r="U68" i="56"/>
  <c r="U69" i="56"/>
  <c r="U102" i="56"/>
  <c r="U99" i="56"/>
  <c r="U38" i="56"/>
  <c r="U63" i="56"/>
  <c r="U83" i="56"/>
  <c r="U88" i="56"/>
  <c r="U64" i="56"/>
  <c r="U93" i="56"/>
  <c r="U72" i="56"/>
  <c r="U74" i="56"/>
  <c r="U108" i="56"/>
  <c r="V10" i="56"/>
  <c r="U103" i="56"/>
  <c r="U16" i="56"/>
  <c r="U19" i="56"/>
  <c r="U35" i="56"/>
  <c r="U34" i="56"/>
  <c r="U31" i="56"/>
  <c r="U32" i="56"/>
  <c r="U58" i="56"/>
  <c r="U37" i="56"/>
  <c r="U20" i="56"/>
  <c r="U61" i="56"/>
  <c r="U87" i="56"/>
  <c r="U51" i="56"/>
  <c r="U105" i="56"/>
  <c r="U66" i="56"/>
  <c r="U76" i="56"/>
  <c r="U101" i="56"/>
  <c r="U62" i="56"/>
  <c r="U70" i="56"/>
  <c r="U47" i="56"/>
  <c r="U85" i="56"/>
  <c r="U89" i="56"/>
  <c r="U81" i="56"/>
  <c r="U55" i="56"/>
  <c r="U57" i="56"/>
  <c r="U90" i="56"/>
  <c r="U95" i="56"/>
  <c r="U49" i="56"/>
  <c r="V111" i="56" l="1"/>
  <c r="V110" i="56"/>
  <c r="V113" i="56"/>
  <c r="V115" i="56"/>
  <c r="V114" i="56"/>
  <c r="V109" i="56"/>
  <c r="V117" i="56"/>
  <c r="V119" i="56"/>
  <c r="V121" i="56"/>
  <c r="V112" i="56"/>
  <c r="V120" i="56"/>
  <c r="V123" i="56"/>
  <c r="V131" i="56"/>
  <c r="V134" i="56"/>
  <c r="V135" i="56"/>
  <c r="V136" i="56"/>
  <c r="V137" i="56"/>
  <c r="V138" i="56"/>
  <c r="V129" i="56"/>
  <c r="V122" i="56"/>
  <c r="V118" i="56"/>
  <c r="V124" i="56"/>
  <c r="V127" i="56"/>
  <c r="V126" i="56"/>
  <c r="V133" i="56"/>
  <c r="V132" i="56"/>
  <c r="V139" i="56"/>
  <c r="V140" i="56"/>
  <c r="V141" i="56"/>
  <c r="V142" i="56"/>
  <c r="V143" i="56"/>
  <c r="V144" i="56"/>
  <c r="V145" i="56"/>
  <c r="V146" i="56"/>
  <c r="V149" i="56"/>
  <c r="V116" i="56"/>
  <c r="V147" i="56"/>
  <c r="V153" i="56"/>
  <c r="V148" i="56"/>
  <c r="V130" i="56"/>
  <c r="V125" i="56"/>
  <c r="V128" i="56"/>
  <c r="V156" i="56"/>
  <c r="V150" i="56"/>
  <c r="V155" i="56"/>
  <c r="V159" i="56"/>
  <c r="V152" i="56"/>
  <c r="V158" i="56"/>
  <c r="V171" i="56"/>
  <c r="V177" i="56"/>
  <c r="V157" i="56"/>
  <c r="V180" i="56"/>
  <c r="V154" i="56"/>
  <c r="V162" i="56"/>
  <c r="V166" i="56"/>
  <c r="V170" i="56"/>
  <c r="V184" i="56"/>
  <c r="V190" i="56"/>
  <c r="V169" i="56"/>
  <c r="V163" i="56"/>
  <c r="V167" i="56"/>
  <c r="V168" i="56"/>
  <c r="V179" i="56"/>
  <c r="V160" i="56"/>
  <c r="V164" i="56"/>
  <c r="V174" i="56"/>
  <c r="V175" i="56"/>
  <c r="V182" i="56"/>
  <c r="V186" i="56"/>
  <c r="V172" i="56"/>
  <c r="V192" i="56"/>
  <c r="V151" i="56"/>
  <c r="V165" i="56"/>
  <c r="V185" i="56"/>
  <c r="V187" i="56"/>
  <c r="V161" i="56"/>
  <c r="V176" i="56"/>
  <c r="V183" i="56"/>
  <c r="V173" i="56"/>
  <c r="V189" i="56"/>
  <c r="V195" i="56"/>
  <c r="V197" i="56"/>
  <c r="V199" i="56"/>
  <c r="V201" i="56"/>
  <c r="V203" i="56"/>
  <c r="V205" i="56"/>
  <c r="V207" i="56"/>
  <c r="V209" i="56"/>
  <c r="V211" i="56"/>
  <c r="V217" i="56"/>
  <c r="V221" i="56"/>
  <c r="V225" i="56"/>
  <c r="V228" i="56"/>
  <c r="V193" i="56"/>
  <c r="V216" i="56"/>
  <c r="V220" i="56"/>
  <c r="V224" i="56"/>
  <c r="V226" i="56"/>
  <c r="V181" i="56"/>
  <c r="V196" i="56"/>
  <c r="V200" i="56"/>
  <c r="V204" i="56"/>
  <c r="V208" i="56"/>
  <c r="V212" i="56"/>
  <c r="V219" i="56"/>
  <c r="V253" i="56"/>
  <c r="V236" i="56"/>
  <c r="V240" i="56"/>
  <c r="V244" i="56"/>
  <c r="V248" i="56"/>
  <c r="V256" i="56"/>
  <c r="V218" i="56"/>
  <c r="V229" i="56"/>
  <c r="V231" i="56"/>
  <c r="V233" i="56"/>
  <c r="V235" i="56"/>
  <c r="V191" i="56"/>
  <c r="V239" i="56"/>
  <c r="V243" i="56"/>
  <c r="V247" i="56"/>
  <c r="V254" i="56"/>
  <c r="V194" i="56"/>
  <c r="V198" i="56"/>
  <c r="V202" i="56"/>
  <c r="V206" i="56"/>
  <c r="V210" i="56"/>
  <c r="V215" i="56"/>
  <c r="V223" i="56"/>
  <c r="V249" i="56"/>
  <c r="V188" i="56"/>
  <c r="V213" i="56"/>
  <c r="V238" i="56"/>
  <c r="V264" i="56"/>
  <c r="V265" i="56"/>
  <c r="V222" i="56"/>
  <c r="V234" i="56"/>
  <c r="V245" i="56"/>
  <c r="V250" i="56"/>
  <c r="V270" i="56"/>
  <c r="V232" i="56"/>
  <c r="V237" i="56"/>
  <c r="V251" i="56"/>
  <c r="V258" i="56"/>
  <c r="V227" i="56"/>
  <c r="V230" i="56"/>
  <c r="V252" i="56"/>
  <c r="V260" i="56"/>
  <c r="V267" i="56"/>
  <c r="V271" i="56"/>
  <c r="V261" i="56"/>
  <c r="V242" i="56"/>
  <c r="V257" i="56"/>
  <c r="V259" i="56"/>
  <c r="V272" i="56"/>
  <c r="V241" i="56"/>
  <c r="V246" i="56"/>
  <c r="V214" i="56"/>
  <c r="V255" i="56"/>
  <c r="V262" i="56"/>
  <c r="V178" i="56"/>
  <c r="V268" i="56"/>
  <c r="V263" i="56"/>
  <c r="V266" i="56"/>
  <c r="V269" i="56"/>
  <c r="U9" i="56"/>
  <c r="V13" i="56"/>
  <c r="V92" i="56"/>
  <c r="V29" i="56"/>
  <c r="V37" i="56"/>
  <c r="V48" i="56"/>
  <c r="V60" i="56"/>
  <c r="V30" i="56"/>
  <c r="V31" i="56"/>
  <c r="V38" i="56"/>
  <c r="V50" i="56"/>
  <c r="V23" i="56"/>
  <c r="V22" i="56"/>
  <c r="V97" i="56"/>
  <c r="V106" i="56"/>
  <c r="V34" i="56"/>
  <c r="V95" i="56"/>
  <c r="V91" i="56"/>
  <c r="V65" i="56"/>
  <c r="V87" i="56"/>
  <c r="V74" i="56"/>
  <c r="V98" i="56"/>
  <c r="V70" i="56"/>
  <c r="V85" i="56"/>
  <c r="V81" i="56"/>
  <c r="V15" i="56"/>
  <c r="V72" i="56"/>
  <c r="V63" i="56"/>
  <c r="V44" i="56"/>
  <c r="V47" i="56"/>
  <c r="V75" i="56"/>
  <c r="V19" i="56"/>
  <c r="V20" i="56"/>
  <c r="V61" i="56"/>
  <c r="V32" i="56"/>
  <c r="V36" i="56"/>
  <c r="V17" i="56"/>
  <c r="V53" i="56"/>
  <c r="V104" i="56"/>
  <c r="V107" i="56"/>
  <c r="V101" i="56"/>
  <c r="V80" i="56"/>
  <c r="V88" i="56"/>
  <c r="V96" i="56"/>
  <c r="V84" i="56"/>
  <c r="V54" i="56"/>
  <c r="V78" i="56"/>
  <c r="V76" i="56"/>
  <c r="V58" i="56"/>
  <c r="V83" i="56"/>
  <c r="V67" i="56"/>
  <c r="V90" i="56"/>
  <c r="V102" i="56"/>
  <c r="V14" i="56"/>
  <c r="W10" i="56"/>
  <c r="V45" i="56"/>
  <c r="V33" i="56"/>
  <c r="V42" i="56"/>
  <c r="V55" i="56"/>
  <c r="V16" i="56"/>
  <c r="V28" i="56"/>
  <c r="V24" i="56"/>
  <c r="V94" i="56"/>
  <c r="V21" i="56"/>
  <c r="V18" i="56"/>
  <c r="V108" i="56"/>
  <c r="V71" i="56"/>
  <c r="V79" i="56"/>
  <c r="V103" i="56"/>
  <c r="V62" i="56"/>
  <c r="V66" i="56"/>
  <c r="V69" i="56"/>
  <c r="V89" i="56"/>
  <c r="V86" i="56"/>
  <c r="V64" i="56"/>
  <c r="V57" i="56"/>
  <c r="V26" i="56"/>
  <c r="V56" i="56"/>
  <c r="V27" i="56"/>
  <c r="V43" i="56"/>
  <c r="V35" i="56"/>
  <c r="V41" i="56"/>
  <c r="V40" i="56"/>
  <c r="V68" i="56"/>
  <c r="V99" i="56"/>
  <c r="V100" i="56"/>
  <c r="V49" i="56"/>
  <c r="V59" i="56"/>
  <c r="V39" i="56"/>
  <c r="V82" i="56"/>
  <c r="V46" i="56"/>
  <c r="V105" i="56"/>
  <c r="V93" i="56"/>
  <c r="V25" i="56"/>
  <c r="V51" i="56"/>
  <c r="V52" i="56"/>
  <c r="V77" i="56"/>
  <c r="V73" i="56"/>
  <c r="W112" i="56" l="1"/>
  <c r="W111" i="56"/>
  <c r="W113" i="56"/>
  <c r="W119" i="56"/>
  <c r="W120" i="56"/>
  <c r="W110" i="56"/>
  <c r="W115" i="56"/>
  <c r="W114" i="56"/>
  <c r="W109" i="56"/>
  <c r="W123" i="56"/>
  <c r="W117" i="56"/>
  <c r="W121" i="56"/>
  <c r="W116" i="56"/>
  <c r="W126" i="56"/>
  <c r="W130" i="56"/>
  <c r="W131" i="56"/>
  <c r="W134" i="56"/>
  <c r="W129" i="56"/>
  <c r="W118" i="56"/>
  <c r="W124" i="56"/>
  <c r="W128" i="56"/>
  <c r="W122" i="56"/>
  <c r="W127" i="56"/>
  <c r="W132" i="56"/>
  <c r="W137" i="56"/>
  <c r="W139" i="56"/>
  <c r="W140" i="56"/>
  <c r="W141" i="56"/>
  <c r="W142" i="56"/>
  <c r="W143" i="56"/>
  <c r="W144" i="56"/>
  <c r="W145" i="56"/>
  <c r="W146" i="56"/>
  <c r="W147" i="56"/>
  <c r="W148" i="56"/>
  <c r="W149" i="56"/>
  <c r="W150" i="56"/>
  <c r="W135" i="56"/>
  <c r="W138" i="56"/>
  <c r="W125" i="56"/>
  <c r="W151" i="56"/>
  <c r="W152" i="56"/>
  <c r="W153" i="56"/>
  <c r="W133" i="56"/>
  <c r="W136" i="56"/>
  <c r="W160" i="56"/>
  <c r="W161" i="56"/>
  <c r="W162" i="56"/>
  <c r="W163" i="56"/>
  <c r="W164" i="56"/>
  <c r="W165" i="56"/>
  <c r="W166" i="56"/>
  <c r="W167" i="56"/>
  <c r="W156" i="56"/>
  <c r="W155" i="56"/>
  <c r="W159" i="56"/>
  <c r="W168" i="56"/>
  <c r="W172" i="56"/>
  <c r="W179" i="56"/>
  <c r="W158" i="56"/>
  <c r="W171" i="56"/>
  <c r="W177" i="56"/>
  <c r="W170" i="56"/>
  <c r="W174" i="56"/>
  <c r="W175" i="56"/>
  <c r="W157" i="56"/>
  <c r="W176" i="56"/>
  <c r="W187" i="56"/>
  <c r="W154" i="56"/>
  <c r="W184" i="56"/>
  <c r="W169" i="56"/>
  <c r="W178" i="56"/>
  <c r="W186" i="56"/>
  <c r="W188" i="56"/>
  <c r="W189" i="56"/>
  <c r="W194" i="56"/>
  <c r="W195" i="56"/>
  <c r="W196" i="56"/>
  <c r="W197" i="56"/>
  <c r="W198" i="56"/>
  <c r="W199" i="56"/>
  <c r="W200" i="56"/>
  <c r="W201" i="56"/>
  <c r="W202" i="56"/>
  <c r="W203" i="56"/>
  <c r="W204" i="56"/>
  <c r="W205" i="56"/>
  <c r="W206" i="56"/>
  <c r="W207" i="56"/>
  <c r="W208" i="56"/>
  <c r="W209" i="56"/>
  <c r="W210" i="56"/>
  <c r="W211" i="56"/>
  <c r="W192" i="56"/>
  <c r="W180" i="56"/>
  <c r="W185" i="56"/>
  <c r="W182" i="56"/>
  <c r="W191" i="56"/>
  <c r="W217" i="56"/>
  <c r="W221" i="56"/>
  <c r="W225" i="56"/>
  <c r="W228" i="56"/>
  <c r="W193" i="56"/>
  <c r="W173" i="56"/>
  <c r="W216" i="56"/>
  <c r="W220" i="56"/>
  <c r="W224" i="56"/>
  <c r="W226" i="56"/>
  <c r="W183" i="56"/>
  <c r="W237" i="56"/>
  <c r="W241" i="56"/>
  <c r="W245" i="56"/>
  <c r="W250" i="56"/>
  <c r="W258" i="56"/>
  <c r="W181" i="56"/>
  <c r="W212" i="56"/>
  <c r="W219" i="56"/>
  <c r="W253" i="56"/>
  <c r="W236" i="56"/>
  <c r="W240" i="56"/>
  <c r="W244" i="56"/>
  <c r="W218" i="56"/>
  <c r="W229" i="56"/>
  <c r="W231" i="56"/>
  <c r="W233" i="56"/>
  <c r="W235" i="56"/>
  <c r="W251" i="56"/>
  <c r="W259" i="56"/>
  <c r="W260" i="56"/>
  <c r="W261" i="56"/>
  <c r="W262" i="56"/>
  <c r="W263" i="56"/>
  <c r="W264" i="56"/>
  <c r="W265" i="56"/>
  <c r="W266" i="56"/>
  <c r="W267" i="56"/>
  <c r="W268" i="56"/>
  <c r="W269" i="56"/>
  <c r="W239" i="56"/>
  <c r="W243" i="56"/>
  <c r="W247" i="56"/>
  <c r="W215" i="56"/>
  <c r="W213" i="56"/>
  <c r="W223" i="56"/>
  <c r="W246" i="56"/>
  <c r="W190" i="56"/>
  <c r="W238" i="56"/>
  <c r="W222" i="56"/>
  <c r="W234" i="56"/>
  <c r="W254" i="56"/>
  <c r="W256" i="56"/>
  <c r="W232" i="56"/>
  <c r="W227" i="56"/>
  <c r="W230" i="56"/>
  <c r="W252" i="56"/>
  <c r="W248" i="56"/>
  <c r="W257" i="56"/>
  <c r="W255" i="56"/>
  <c r="W270" i="56"/>
  <c r="W272" i="56"/>
  <c r="W242" i="56"/>
  <c r="W271" i="56"/>
  <c r="W214" i="56"/>
  <c r="W249" i="56"/>
  <c r="V9" i="56"/>
  <c r="W15" i="56"/>
  <c r="W18" i="56"/>
  <c r="W30" i="56"/>
  <c r="W33" i="56"/>
  <c r="W31" i="56"/>
  <c r="W22" i="56"/>
  <c r="W47" i="56"/>
  <c r="W68" i="56"/>
  <c r="W41" i="56"/>
  <c r="W104" i="56"/>
  <c r="W108" i="56"/>
  <c r="W95" i="56"/>
  <c r="W28" i="56"/>
  <c r="W63" i="56"/>
  <c r="W46" i="56"/>
  <c r="W91" i="56"/>
  <c r="W62" i="56"/>
  <c r="W61" i="56"/>
  <c r="W98" i="56"/>
  <c r="W87" i="56"/>
  <c r="W52" i="56"/>
  <c r="W88" i="56"/>
  <c r="W70" i="56"/>
  <c r="X10" i="56"/>
  <c r="W34" i="56"/>
  <c r="W23" i="56"/>
  <c r="W38" i="56"/>
  <c r="W32" i="56"/>
  <c r="W96" i="56"/>
  <c r="W72" i="56"/>
  <c r="W101" i="56"/>
  <c r="W74" i="56"/>
  <c r="W106" i="56"/>
  <c r="W77" i="56"/>
  <c r="W93" i="56"/>
  <c r="W80" i="56"/>
  <c r="W49" i="56"/>
  <c r="W16" i="56"/>
  <c r="W99" i="56"/>
  <c r="W54" i="56"/>
  <c r="W89" i="56"/>
  <c r="W79" i="56"/>
  <c r="W57" i="56"/>
  <c r="W102" i="56"/>
  <c r="W13" i="56"/>
  <c r="W35" i="56"/>
  <c r="W37" i="56"/>
  <c r="W42" i="56"/>
  <c r="W40" i="56"/>
  <c r="W21" i="56"/>
  <c r="W20" i="56"/>
  <c r="W48" i="56"/>
  <c r="W26" i="56"/>
  <c r="W24" i="56"/>
  <c r="W29" i="56"/>
  <c r="W103" i="56"/>
  <c r="W85" i="56"/>
  <c r="W55" i="56"/>
  <c r="W69" i="56"/>
  <c r="W81" i="56"/>
  <c r="W78" i="56"/>
  <c r="W45" i="56"/>
  <c r="W73" i="56"/>
  <c r="W84" i="56"/>
  <c r="W92" i="56"/>
  <c r="W82" i="56"/>
  <c r="W71" i="56"/>
  <c r="W107" i="56"/>
  <c r="W97" i="56"/>
  <c r="W25" i="56"/>
  <c r="W27" i="56"/>
  <c r="W60" i="56"/>
  <c r="W58" i="56"/>
  <c r="W36" i="56"/>
  <c r="W50" i="56"/>
  <c r="W64" i="56"/>
  <c r="W65" i="56"/>
  <c r="W94" i="56"/>
  <c r="W75" i="56"/>
  <c r="W90" i="56"/>
  <c r="W14" i="56"/>
  <c r="W19" i="56"/>
  <c r="W39" i="56"/>
  <c r="W43" i="56"/>
  <c r="W17" i="56"/>
  <c r="W76" i="56"/>
  <c r="W53" i="56"/>
  <c r="W100" i="56"/>
  <c r="W83" i="56"/>
  <c r="W67" i="56"/>
  <c r="W51" i="56"/>
  <c r="W66" i="56"/>
  <c r="W105" i="56"/>
  <c r="W56" i="56"/>
  <c r="W59" i="56"/>
  <c r="W86" i="56"/>
  <c r="W44" i="56"/>
  <c r="X109" i="56" l="1"/>
  <c r="X110" i="56"/>
  <c r="X111" i="56"/>
  <c r="X112" i="56"/>
  <c r="X116" i="56"/>
  <c r="X113" i="56"/>
  <c r="X115" i="56"/>
  <c r="X114" i="56"/>
  <c r="X123" i="56"/>
  <c r="X119" i="56"/>
  <c r="X121" i="56"/>
  <c r="X125" i="56"/>
  <c r="X133" i="56"/>
  <c r="X126" i="56"/>
  <c r="X130" i="56"/>
  <c r="X131" i="56"/>
  <c r="X120" i="56"/>
  <c r="X122" i="56"/>
  <c r="X118" i="56"/>
  <c r="X128" i="56"/>
  <c r="X127" i="56"/>
  <c r="X135" i="56"/>
  <c r="X117" i="56"/>
  <c r="X124" i="56"/>
  <c r="X132" i="56"/>
  <c r="X134" i="56"/>
  <c r="X137" i="56"/>
  <c r="X139" i="56"/>
  <c r="X140" i="56"/>
  <c r="X141" i="56"/>
  <c r="X142" i="56"/>
  <c r="X143" i="56"/>
  <c r="X144" i="56"/>
  <c r="X145" i="56"/>
  <c r="X136" i="56"/>
  <c r="X146" i="56"/>
  <c r="X149" i="56"/>
  <c r="X148" i="56"/>
  <c r="X129" i="56"/>
  <c r="X138" i="56"/>
  <c r="X147" i="56"/>
  <c r="X151" i="56"/>
  <c r="X154" i="56"/>
  <c r="X155" i="56"/>
  <c r="X156" i="56"/>
  <c r="X157" i="56"/>
  <c r="X158" i="56"/>
  <c r="X159" i="56"/>
  <c r="X160" i="56"/>
  <c r="X161" i="56"/>
  <c r="X162" i="56"/>
  <c r="X163" i="56"/>
  <c r="X164" i="56"/>
  <c r="X165" i="56"/>
  <c r="X166" i="56"/>
  <c r="X167" i="56"/>
  <c r="X153" i="56"/>
  <c r="X150" i="56"/>
  <c r="X176" i="56"/>
  <c r="X168" i="56"/>
  <c r="X172" i="56"/>
  <c r="X179" i="56"/>
  <c r="X152" i="56"/>
  <c r="X171" i="56"/>
  <c r="X178" i="56"/>
  <c r="X185" i="56"/>
  <c r="X170" i="56"/>
  <c r="X187" i="56"/>
  <c r="X169" i="56"/>
  <c r="X177" i="56"/>
  <c r="X181" i="56"/>
  <c r="X188" i="56"/>
  <c r="X173" i="56"/>
  <c r="X191" i="56"/>
  <c r="X186" i="56"/>
  <c r="X189" i="56"/>
  <c r="X194" i="56"/>
  <c r="X195" i="56"/>
  <c r="X196" i="56"/>
  <c r="X197" i="56"/>
  <c r="X198" i="56"/>
  <c r="X199" i="56"/>
  <c r="X200" i="56"/>
  <c r="X201" i="56"/>
  <c r="X202" i="56"/>
  <c r="X203" i="56"/>
  <c r="X204" i="56"/>
  <c r="X205" i="56"/>
  <c r="X206" i="56"/>
  <c r="X207" i="56"/>
  <c r="X208" i="56"/>
  <c r="X209" i="56"/>
  <c r="X210" i="56"/>
  <c r="X211" i="56"/>
  <c r="X212" i="56"/>
  <c r="X213" i="56"/>
  <c r="X175" i="56"/>
  <c r="X192" i="56"/>
  <c r="X182" i="56"/>
  <c r="X174" i="56"/>
  <c r="X190" i="56"/>
  <c r="X214" i="56"/>
  <c r="X218" i="56"/>
  <c r="X222" i="56"/>
  <c r="X229" i="56"/>
  <c r="X230" i="56"/>
  <c r="X231" i="56"/>
  <c r="X232" i="56"/>
  <c r="X233" i="56"/>
  <c r="X234" i="56"/>
  <c r="X235" i="56"/>
  <c r="X217" i="56"/>
  <c r="X221" i="56"/>
  <c r="X225" i="56"/>
  <c r="X228" i="56"/>
  <c r="X193" i="56"/>
  <c r="X220" i="56"/>
  <c r="X255" i="56"/>
  <c r="X183" i="56"/>
  <c r="X237" i="56"/>
  <c r="X241" i="56"/>
  <c r="X245" i="56"/>
  <c r="X250" i="56"/>
  <c r="X258" i="56"/>
  <c r="X180" i="56"/>
  <c r="X184" i="56"/>
  <c r="X219" i="56"/>
  <c r="X236" i="56"/>
  <c r="X240" i="56"/>
  <c r="X244" i="56"/>
  <c r="X248" i="56"/>
  <c r="X256" i="56"/>
  <c r="X216" i="56"/>
  <c r="X224" i="56"/>
  <c r="X226" i="56"/>
  <c r="X251" i="56"/>
  <c r="X239" i="56"/>
  <c r="X249" i="56"/>
  <c r="X263" i="56"/>
  <c r="X223" i="56"/>
  <c r="X246" i="56"/>
  <c r="X264" i="56"/>
  <c r="X265" i="56"/>
  <c r="X269" i="56"/>
  <c r="X238" i="56"/>
  <c r="X254" i="56"/>
  <c r="X268" i="56"/>
  <c r="X270" i="56"/>
  <c r="X227" i="56"/>
  <c r="X243" i="56"/>
  <c r="X252" i="56"/>
  <c r="X260" i="56"/>
  <c r="X261" i="56"/>
  <c r="X257" i="56"/>
  <c r="X271" i="56"/>
  <c r="X272" i="56"/>
  <c r="X242" i="56"/>
  <c r="X262" i="56"/>
  <c r="X267" i="56"/>
  <c r="X215" i="56"/>
  <c r="X259" i="56"/>
  <c r="X266" i="56"/>
  <c r="X253" i="56"/>
  <c r="X247" i="56"/>
  <c r="W9" i="56"/>
  <c r="X35" i="56"/>
  <c r="X108" i="56"/>
  <c r="X14" i="56"/>
  <c r="X44" i="56"/>
  <c r="X31" i="56"/>
  <c r="X41" i="56"/>
  <c r="X15" i="56"/>
  <c r="X55" i="56"/>
  <c r="X22" i="56"/>
  <c r="X103" i="56"/>
  <c r="X18" i="56"/>
  <c r="X52" i="56"/>
  <c r="X86" i="56"/>
  <c r="X101" i="56"/>
  <c r="X97" i="56"/>
  <c r="X84" i="56"/>
  <c r="X98" i="56"/>
  <c r="X87" i="56"/>
  <c r="X92" i="56"/>
  <c r="X81" i="56"/>
  <c r="X74" i="56"/>
  <c r="X63" i="56"/>
  <c r="X27" i="56"/>
  <c r="X64" i="56"/>
  <c r="X76" i="56"/>
  <c r="X85" i="56"/>
  <c r="X13" i="56"/>
  <c r="X93" i="56"/>
  <c r="X100" i="56"/>
  <c r="X47" i="56"/>
  <c r="X36" i="56"/>
  <c r="X54" i="56"/>
  <c r="X50" i="56"/>
  <c r="X39" i="56"/>
  <c r="X23" i="56"/>
  <c r="X28" i="56"/>
  <c r="X59" i="56"/>
  <c r="X107" i="56"/>
  <c r="X32" i="56"/>
  <c r="X51" i="56"/>
  <c r="X73" i="56"/>
  <c r="X79" i="56"/>
  <c r="X45" i="56"/>
  <c r="X95" i="56"/>
  <c r="X78" i="56"/>
  <c r="X77" i="56"/>
  <c r="X48" i="56"/>
  <c r="X19" i="56"/>
  <c r="X62" i="56"/>
  <c r="X46" i="56"/>
  <c r="X99" i="56"/>
  <c r="X34" i="56"/>
  <c r="X17" i="56"/>
  <c r="X65" i="56"/>
  <c r="X53" i="56"/>
  <c r="X82" i="56"/>
  <c r="X75" i="56"/>
  <c r="X90" i="56"/>
  <c r="X49" i="56"/>
  <c r="X96" i="56"/>
  <c r="X102" i="56"/>
  <c r="X21" i="56"/>
  <c r="X33" i="56"/>
  <c r="X42" i="56"/>
  <c r="X43" i="56"/>
  <c r="X24" i="56"/>
  <c r="X68" i="56"/>
  <c r="X72" i="56"/>
  <c r="X25" i="56"/>
  <c r="X37" i="56"/>
  <c r="X80" i="56"/>
  <c r="X89" i="56"/>
  <c r="X105" i="56"/>
  <c r="X66" i="56"/>
  <c r="X104" i="56"/>
  <c r="X91" i="56"/>
  <c r="X83" i="56"/>
  <c r="X67" i="56"/>
  <c r="X60" i="56"/>
  <c r="X26" i="56"/>
  <c r="X40" i="56"/>
  <c r="X30" i="56"/>
  <c r="X71" i="56"/>
  <c r="Y10" i="56"/>
  <c r="X29" i="56"/>
  <c r="X20" i="56"/>
  <c r="X57" i="56"/>
  <c r="X38" i="56"/>
  <c r="X94" i="56"/>
  <c r="X58" i="56"/>
  <c r="X69" i="56"/>
  <c r="X56" i="56"/>
  <c r="X88" i="56"/>
  <c r="X16" i="56"/>
  <c r="X106" i="56"/>
  <c r="X70" i="56"/>
  <c r="X61" i="56"/>
  <c r="Y109" i="56" l="1"/>
  <c r="Y110" i="56"/>
  <c r="Y111" i="56"/>
  <c r="Y112" i="56"/>
  <c r="Y118" i="56"/>
  <c r="Y115" i="56"/>
  <c r="Y113" i="56"/>
  <c r="Y123" i="56"/>
  <c r="Y124" i="56"/>
  <c r="Y127" i="56"/>
  <c r="Y114" i="56"/>
  <c r="Y116" i="56"/>
  <c r="Y119" i="56"/>
  <c r="Y121" i="56"/>
  <c r="Y125" i="56"/>
  <c r="Y133" i="56"/>
  <c r="Y126" i="56"/>
  <c r="Y130" i="56"/>
  <c r="Y120" i="56"/>
  <c r="Y122" i="56"/>
  <c r="Y129" i="56"/>
  <c r="Y134" i="56"/>
  <c r="Y128" i="56"/>
  <c r="Y131" i="56"/>
  <c r="Y117" i="56"/>
  <c r="Y137" i="56"/>
  <c r="Y143" i="56"/>
  <c r="Y135" i="56"/>
  <c r="Y138" i="56"/>
  <c r="Y145" i="56"/>
  <c r="Y149" i="56"/>
  <c r="Y139" i="56"/>
  <c r="Y146" i="56"/>
  <c r="Y144" i="56"/>
  <c r="Y136" i="56"/>
  <c r="Y140" i="56"/>
  <c r="Y148" i="56"/>
  <c r="Y141" i="56"/>
  <c r="Y147" i="56"/>
  <c r="Y157" i="56"/>
  <c r="Y132" i="56"/>
  <c r="Y142" i="56"/>
  <c r="Y156" i="56"/>
  <c r="Y160" i="56"/>
  <c r="Y161" i="56"/>
  <c r="Y162" i="56"/>
  <c r="Y163" i="56"/>
  <c r="Y164" i="56"/>
  <c r="Y165" i="56"/>
  <c r="Y166" i="56"/>
  <c r="Y167" i="56"/>
  <c r="Y168" i="56"/>
  <c r="Y169" i="56"/>
  <c r="Y170" i="56"/>
  <c r="Y171" i="56"/>
  <c r="Y172" i="56"/>
  <c r="Y173" i="56"/>
  <c r="Y174" i="56"/>
  <c r="Y153" i="56"/>
  <c r="Y159" i="56"/>
  <c r="Y181" i="56"/>
  <c r="Y176" i="56"/>
  <c r="Y158" i="56"/>
  <c r="Y179" i="56"/>
  <c r="Y150" i="56"/>
  <c r="Y155" i="56"/>
  <c r="Y180" i="56"/>
  <c r="Y183" i="56"/>
  <c r="Y189" i="56"/>
  <c r="Y152" i="56"/>
  <c r="Y178" i="56"/>
  <c r="Y185" i="56"/>
  <c r="Y154" i="56"/>
  <c r="Y177" i="56"/>
  <c r="Y190" i="56"/>
  <c r="Y188" i="56"/>
  <c r="Y191" i="56"/>
  <c r="Y186" i="56"/>
  <c r="Y194" i="56"/>
  <c r="Y195" i="56"/>
  <c r="Y196" i="56"/>
  <c r="Y197" i="56"/>
  <c r="Y198" i="56"/>
  <c r="Y199" i="56"/>
  <c r="Y200" i="56"/>
  <c r="Y201" i="56"/>
  <c r="Y202" i="56"/>
  <c r="Y203" i="56"/>
  <c r="Y204" i="56"/>
  <c r="Y205" i="56"/>
  <c r="Y206" i="56"/>
  <c r="Y207" i="56"/>
  <c r="Y208" i="56"/>
  <c r="Y209" i="56"/>
  <c r="Y210" i="56"/>
  <c r="Y211" i="56"/>
  <c r="Y212" i="56"/>
  <c r="Y213" i="56"/>
  <c r="Y214" i="56"/>
  <c r="Y215" i="56"/>
  <c r="Y216" i="56"/>
  <c r="Y217" i="56"/>
  <c r="Y218" i="56"/>
  <c r="Y219" i="56"/>
  <c r="Y220" i="56"/>
  <c r="Y221" i="56"/>
  <c r="Y222" i="56"/>
  <c r="Y223" i="56"/>
  <c r="Y224" i="56"/>
  <c r="Y225" i="56"/>
  <c r="Y151" i="56"/>
  <c r="Y175" i="56"/>
  <c r="Y187" i="56"/>
  <c r="Y227" i="56"/>
  <c r="Y192" i="56"/>
  <c r="Y229" i="56"/>
  <c r="Y230" i="56"/>
  <c r="Y231" i="56"/>
  <c r="Y232" i="56"/>
  <c r="Y233" i="56"/>
  <c r="Y234" i="56"/>
  <c r="Y235" i="56"/>
  <c r="Y228" i="56"/>
  <c r="Y182" i="56"/>
  <c r="Y238" i="56"/>
  <c r="Y242" i="56"/>
  <c r="Y246" i="56"/>
  <c r="Y252" i="56"/>
  <c r="Y255" i="56"/>
  <c r="Y237" i="56"/>
  <c r="Y241" i="56"/>
  <c r="Y184" i="56"/>
  <c r="Y253" i="56"/>
  <c r="Y193" i="56"/>
  <c r="Y236" i="56"/>
  <c r="Y240" i="56"/>
  <c r="Y244" i="56"/>
  <c r="Y248" i="56"/>
  <c r="Y226" i="56"/>
  <c r="Y247" i="56"/>
  <c r="Y257" i="56"/>
  <c r="Y262" i="56"/>
  <c r="Y266" i="56"/>
  <c r="Y239" i="56"/>
  <c r="Y249" i="56"/>
  <c r="Y263" i="56"/>
  <c r="Y245" i="56"/>
  <c r="Y250" i="56"/>
  <c r="Y251" i="56"/>
  <c r="Y256" i="56"/>
  <c r="Y258" i="56"/>
  <c r="Y254" i="56"/>
  <c r="Y268" i="56"/>
  <c r="Y270" i="56"/>
  <c r="Y261" i="56"/>
  <c r="Y265" i="56"/>
  <c r="Y272" i="56"/>
  <c r="Y259" i="56"/>
  <c r="Y271" i="56"/>
  <c r="Y243" i="56"/>
  <c r="Y267" i="56"/>
  <c r="Y260" i="56"/>
  <c r="Y264" i="56"/>
  <c r="Y269" i="56"/>
  <c r="X9" i="56"/>
  <c r="Z10" i="56"/>
  <c r="Y21" i="56"/>
  <c r="Y29" i="56"/>
  <c r="Y23" i="56"/>
  <c r="Y62" i="56"/>
  <c r="Y37" i="56"/>
  <c r="Y31" i="56"/>
  <c r="Y107" i="56"/>
  <c r="Y65" i="56"/>
  <c r="Y32" i="56"/>
  <c r="Y100" i="56"/>
  <c r="Y51" i="56"/>
  <c r="Y74" i="56"/>
  <c r="Y77" i="56"/>
  <c r="Y49" i="56"/>
  <c r="Y70" i="56"/>
  <c r="Y83" i="56"/>
  <c r="Y58" i="56"/>
  <c r="Y67" i="56"/>
  <c r="Y87" i="56"/>
  <c r="Y33" i="56"/>
  <c r="Y54" i="56"/>
  <c r="Y88" i="56"/>
  <c r="Y99" i="56"/>
  <c r="Y14" i="56"/>
  <c r="Y27" i="56"/>
  <c r="Y41" i="56"/>
  <c r="Y47" i="56"/>
  <c r="Y28" i="56"/>
  <c r="Y24" i="56"/>
  <c r="Y15" i="56"/>
  <c r="Y25" i="56"/>
  <c r="Y39" i="56"/>
  <c r="Y103" i="56"/>
  <c r="Y97" i="56"/>
  <c r="Y45" i="56"/>
  <c r="Y56" i="56"/>
  <c r="Y101" i="56"/>
  <c r="Y63" i="56"/>
  <c r="Y93" i="56"/>
  <c r="Y92" i="56"/>
  <c r="Y36" i="56"/>
  <c r="Y79" i="56"/>
  <c r="Y40" i="56"/>
  <c r="Y82" i="56"/>
  <c r="Y71" i="56"/>
  <c r="Y55" i="56"/>
  <c r="Y78" i="56"/>
  <c r="Y68" i="56"/>
  <c r="Y59" i="56"/>
  <c r="Y52" i="56"/>
  <c r="Y22" i="56"/>
  <c r="Y16" i="56"/>
  <c r="Y108" i="56"/>
  <c r="Y94" i="56"/>
  <c r="Y38" i="56"/>
  <c r="Y73" i="56"/>
  <c r="Y84" i="56"/>
  <c r="Y72" i="56"/>
  <c r="Y86" i="56"/>
  <c r="Y13" i="56"/>
  <c r="Y85" i="56"/>
  <c r="Y20" i="56"/>
  <c r="Y35" i="56"/>
  <c r="Y30" i="56"/>
  <c r="Y42" i="56"/>
  <c r="Y105" i="56"/>
  <c r="Y60" i="56"/>
  <c r="Y48" i="56"/>
  <c r="Y104" i="56"/>
  <c r="Y98" i="56"/>
  <c r="Y81" i="56"/>
  <c r="Y64" i="56"/>
  <c r="Y76" i="56"/>
  <c r="Y80" i="56"/>
  <c r="Y17" i="56"/>
  <c r="Y95" i="56"/>
  <c r="Y53" i="56"/>
  <c r="Y91" i="56"/>
  <c r="Y75" i="56"/>
  <c r="Y90" i="56"/>
  <c r="Y50" i="56"/>
  <c r="Y46" i="56"/>
  <c r="Y102" i="56"/>
  <c r="Y34" i="56"/>
  <c r="Y18" i="56"/>
  <c r="Y26" i="56"/>
  <c r="Y19" i="56"/>
  <c r="Y44" i="56"/>
  <c r="Y43" i="56"/>
  <c r="Y106" i="56"/>
  <c r="Y57" i="56"/>
  <c r="Y89" i="56"/>
  <c r="Y66" i="56"/>
  <c r="Y61" i="56"/>
  <c r="Y69" i="56"/>
  <c r="Y96" i="56"/>
  <c r="Z109" i="56" l="1"/>
  <c r="Z110" i="56"/>
  <c r="Z111" i="56"/>
  <c r="Z117" i="56"/>
  <c r="Z112" i="56"/>
  <c r="Z113" i="56"/>
  <c r="Z120" i="56"/>
  <c r="Z116" i="56"/>
  <c r="Z118" i="56"/>
  <c r="Z122" i="56"/>
  <c r="Z123" i="56"/>
  <c r="Z124" i="56"/>
  <c r="Z127" i="56"/>
  <c r="Z114" i="56"/>
  <c r="Z119" i="56"/>
  <c r="Z121" i="56"/>
  <c r="Z125" i="56"/>
  <c r="Z126" i="56"/>
  <c r="Z115" i="56"/>
  <c r="Z132" i="56"/>
  <c r="Z129" i="56"/>
  <c r="Z134" i="56"/>
  <c r="Z128" i="56"/>
  <c r="Z131" i="56"/>
  <c r="Z142" i="56"/>
  <c r="Z148" i="56"/>
  <c r="Z136" i="56"/>
  <c r="Z144" i="56"/>
  <c r="Z146" i="56"/>
  <c r="Z130" i="56"/>
  <c r="Z143" i="56"/>
  <c r="Z150" i="56"/>
  <c r="Z152" i="56"/>
  <c r="Z139" i="56"/>
  <c r="Z149" i="56"/>
  <c r="Z133" i="56"/>
  <c r="Z137" i="56"/>
  <c r="Z135" i="56"/>
  <c r="Z140" i="56"/>
  <c r="Z145" i="56"/>
  <c r="Z153" i="56"/>
  <c r="Z138" i="56"/>
  <c r="Z141" i="56"/>
  <c r="Z147" i="56"/>
  <c r="Z157" i="56"/>
  <c r="Z156" i="56"/>
  <c r="Z160" i="56"/>
  <c r="Z161" i="56"/>
  <c r="Z162" i="56"/>
  <c r="Z163" i="56"/>
  <c r="Z164" i="56"/>
  <c r="Z165" i="56"/>
  <c r="Z166" i="56"/>
  <c r="Z167" i="56"/>
  <c r="Z168" i="56"/>
  <c r="Z169" i="56"/>
  <c r="Z170" i="56"/>
  <c r="Z171" i="56"/>
  <c r="Z172" i="56"/>
  <c r="Z173" i="56"/>
  <c r="Z174" i="56"/>
  <c r="Z175" i="56"/>
  <c r="Z176" i="56"/>
  <c r="Z177" i="56"/>
  <c r="Z178" i="56"/>
  <c r="Z179" i="56"/>
  <c r="Z180" i="56"/>
  <c r="Z181" i="56"/>
  <c r="Z159" i="56"/>
  <c r="Z158" i="56"/>
  <c r="Z182" i="56"/>
  <c r="Z186" i="56"/>
  <c r="Z155" i="56"/>
  <c r="Z183" i="56"/>
  <c r="Z189" i="56"/>
  <c r="Z154" i="56"/>
  <c r="Z184" i="56"/>
  <c r="Z193" i="56"/>
  <c r="Z190" i="56"/>
  <c r="Z188" i="56"/>
  <c r="Z191" i="56"/>
  <c r="Z194" i="56"/>
  <c r="Z195" i="56"/>
  <c r="Z196" i="56"/>
  <c r="Z197" i="56"/>
  <c r="Z198" i="56"/>
  <c r="Z199" i="56"/>
  <c r="Z200" i="56"/>
  <c r="Z201" i="56"/>
  <c r="Z202" i="56"/>
  <c r="Z203" i="56"/>
  <c r="Z204" i="56"/>
  <c r="Z205" i="56"/>
  <c r="Z206" i="56"/>
  <c r="Z207" i="56"/>
  <c r="Z208" i="56"/>
  <c r="Z209" i="56"/>
  <c r="Z210" i="56"/>
  <c r="Z211" i="56"/>
  <c r="Z212" i="56"/>
  <c r="Z213" i="56"/>
  <c r="Z214" i="56"/>
  <c r="Z215" i="56"/>
  <c r="Z216" i="56"/>
  <c r="Z217" i="56"/>
  <c r="Z218" i="56"/>
  <c r="Z219" i="56"/>
  <c r="Z220" i="56"/>
  <c r="Z221" i="56"/>
  <c r="Z222" i="56"/>
  <c r="Z223" i="56"/>
  <c r="Z224" i="56"/>
  <c r="Z225" i="56"/>
  <c r="Z226" i="56"/>
  <c r="Z227" i="56"/>
  <c r="Z228" i="56"/>
  <c r="Z151" i="56"/>
  <c r="Z185" i="56"/>
  <c r="Z192" i="56"/>
  <c r="Z229" i="56"/>
  <c r="Z230" i="56"/>
  <c r="Z231" i="56"/>
  <c r="Z232" i="56"/>
  <c r="Z233" i="56"/>
  <c r="Z234" i="56"/>
  <c r="Z235" i="56"/>
  <c r="Z236" i="56"/>
  <c r="Z237" i="56"/>
  <c r="Z238" i="56"/>
  <c r="Z239" i="56"/>
  <c r="Z240" i="56"/>
  <c r="Z241" i="56"/>
  <c r="Z242" i="56"/>
  <c r="Z243" i="56"/>
  <c r="Z244" i="56"/>
  <c r="Z245" i="56"/>
  <c r="Z246" i="56"/>
  <c r="Z247" i="56"/>
  <c r="Z249" i="56"/>
  <c r="Z257" i="56"/>
  <c r="Z252" i="56"/>
  <c r="Z187" i="56"/>
  <c r="Z250" i="56"/>
  <c r="Z258" i="56"/>
  <c r="Z253" i="56"/>
  <c r="Z255" i="56"/>
  <c r="Z259" i="56"/>
  <c r="Z261" i="56"/>
  <c r="Z262" i="56"/>
  <c r="Z266" i="56"/>
  <c r="Z263" i="56"/>
  <c r="Z264" i="56"/>
  <c r="Z265" i="56"/>
  <c r="Z269" i="56"/>
  <c r="Z272" i="56"/>
  <c r="Z251" i="56"/>
  <c r="Z256" i="56"/>
  <c r="Z254" i="56"/>
  <c r="Z248" i="56"/>
  <c r="Z268" i="56"/>
  <c r="Z270" i="56"/>
  <c r="Z267" i="56"/>
  <c r="Z260" i="56"/>
  <c r="Z271" i="56"/>
  <c r="Y9" i="56"/>
  <c r="Z101" i="56"/>
  <c r="Z44" i="56"/>
  <c r="Z17" i="56"/>
  <c r="Z54" i="56"/>
  <c r="Z20" i="56"/>
  <c r="Z32" i="56"/>
  <c r="Z15" i="56"/>
  <c r="Z22" i="56"/>
  <c r="Z21" i="56"/>
  <c r="Z23" i="56"/>
  <c r="Z99" i="56"/>
  <c r="Z64" i="56"/>
  <c r="Z104" i="56"/>
  <c r="Z97" i="56"/>
  <c r="Z88" i="56"/>
  <c r="Z51" i="56"/>
  <c r="Z58" i="56"/>
  <c r="Z74" i="56"/>
  <c r="Z68" i="56"/>
  <c r="Z76" i="56"/>
  <c r="Z14" i="56"/>
  <c r="Z55" i="56"/>
  <c r="Z48" i="56"/>
  <c r="Z45" i="56"/>
  <c r="Z26" i="56"/>
  <c r="Z25" i="56"/>
  <c r="Z59" i="56"/>
  <c r="Z71" i="56"/>
  <c r="Z73" i="56"/>
  <c r="Z24" i="56"/>
  <c r="Z65" i="56"/>
  <c r="Z72" i="56"/>
  <c r="Z50" i="56"/>
  <c r="AA10" i="56"/>
  <c r="Z41" i="56"/>
  <c r="Z49" i="56"/>
  <c r="Z46" i="56"/>
  <c r="Z36" i="56"/>
  <c r="Z18" i="56"/>
  <c r="Z37" i="56"/>
  <c r="Z29" i="56"/>
  <c r="Z62" i="56"/>
  <c r="Z106" i="56"/>
  <c r="Z92" i="56"/>
  <c r="Z66" i="56"/>
  <c r="Z100" i="56"/>
  <c r="Z81" i="56"/>
  <c r="Z78" i="56"/>
  <c r="Z85" i="56"/>
  <c r="Z53" i="56"/>
  <c r="Z56" i="56"/>
  <c r="Z40" i="56"/>
  <c r="Z93" i="56"/>
  <c r="Z70" i="56"/>
  <c r="Z95" i="56"/>
  <c r="Z60" i="56"/>
  <c r="Z57" i="56"/>
  <c r="Z87" i="56"/>
  <c r="Z13" i="56"/>
  <c r="Z94" i="56"/>
  <c r="Z33" i="56"/>
  <c r="Z19" i="56"/>
  <c r="Z16" i="56"/>
  <c r="Z39" i="56"/>
  <c r="Z28" i="56"/>
  <c r="Z30" i="56"/>
  <c r="Z91" i="56"/>
  <c r="Z98" i="56"/>
  <c r="Z105" i="56"/>
  <c r="Z107" i="56"/>
  <c r="Z69" i="56"/>
  <c r="Z108" i="56"/>
  <c r="Z89" i="56"/>
  <c r="Z75" i="56"/>
  <c r="Z83" i="56"/>
  <c r="Z79" i="56"/>
  <c r="Z27" i="56"/>
  <c r="Z63" i="56"/>
  <c r="Z84" i="56"/>
  <c r="Z90" i="56"/>
  <c r="Z80" i="56"/>
  <c r="Z96" i="56"/>
  <c r="Z67" i="56"/>
  <c r="Z82" i="56"/>
  <c r="Z31" i="56"/>
  <c r="Z34" i="56"/>
  <c r="Z47" i="56"/>
  <c r="Z61" i="56"/>
  <c r="Z86" i="56"/>
  <c r="Z38" i="56"/>
  <c r="Z77" i="56"/>
  <c r="Z103" i="56"/>
  <c r="Z43" i="56"/>
  <c r="Z52" i="56"/>
  <c r="Z42" i="56"/>
  <c r="Z102" i="56"/>
  <c r="Z35" i="56"/>
  <c r="AA109" i="56" l="1"/>
  <c r="AA112" i="56"/>
  <c r="AA111" i="56"/>
  <c r="AA116" i="56"/>
  <c r="AA114" i="56"/>
  <c r="AA115" i="56"/>
  <c r="AA118" i="56"/>
  <c r="AA110" i="56"/>
  <c r="AA113" i="56"/>
  <c r="AA120" i="56"/>
  <c r="AA124" i="56"/>
  <c r="AA125" i="56"/>
  <c r="AA126" i="56"/>
  <c r="AA122" i="56"/>
  <c r="AA128" i="56"/>
  <c r="AA132" i="56"/>
  <c r="AA123" i="56"/>
  <c r="AA127" i="56"/>
  <c r="AA117" i="56"/>
  <c r="AA130" i="56"/>
  <c r="AA136" i="56"/>
  <c r="AA129" i="56"/>
  <c r="AA131" i="56"/>
  <c r="AA119" i="56"/>
  <c r="AA135" i="56"/>
  <c r="AA134" i="56"/>
  <c r="AA141" i="56"/>
  <c r="AA143" i="56"/>
  <c r="AA121" i="56"/>
  <c r="AA138" i="56"/>
  <c r="AA145" i="56"/>
  <c r="AA146" i="56"/>
  <c r="AA150" i="56"/>
  <c r="AA139" i="56"/>
  <c r="AA144" i="56"/>
  <c r="AA133" i="56"/>
  <c r="AA137" i="56"/>
  <c r="AA140" i="56"/>
  <c r="AA148" i="56"/>
  <c r="AA151" i="56"/>
  <c r="AA154" i="56"/>
  <c r="AA158" i="56"/>
  <c r="AA147" i="56"/>
  <c r="AA157" i="56"/>
  <c r="AA142" i="56"/>
  <c r="AA161" i="56"/>
  <c r="AA163" i="56"/>
  <c r="AA165" i="56"/>
  <c r="AA167" i="56"/>
  <c r="AA169" i="56"/>
  <c r="AA173" i="56"/>
  <c r="AA178" i="56"/>
  <c r="AA182" i="56"/>
  <c r="AA183" i="56"/>
  <c r="AA181" i="56"/>
  <c r="AA159" i="56"/>
  <c r="AA168" i="56"/>
  <c r="AA172" i="56"/>
  <c r="AA176" i="56"/>
  <c r="AA153" i="56"/>
  <c r="AA156" i="56"/>
  <c r="AA160" i="56"/>
  <c r="AA162" i="56"/>
  <c r="AA164" i="56"/>
  <c r="AA166" i="56"/>
  <c r="AA171" i="56"/>
  <c r="AA180" i="56"/>
  <c r="AA186" i="56"/>
  <c r="AA152" i="56"/>
  <c r="AA155" i="56"/>
  <c r="AA149" i="56"/>
  <c r="AA179" i="56"/>
  <c r="AA187" i="56"/>
  <c r="AA184" i="56"/>
  <c r="AA170" i="56"/>
  <c r="AA193" i="56"/>
  <c r="AA177" i="56"/>
  <c r="AA189" i="56"/>
  <c r="AA190" i="56"/>
  <c r="AA188" i="56"/>
  <c r="AA191" i="56"/>
  <c r="AA175" i="56"/>
  <c r="AA174" i="56"/>
  <c r="AA195" i="56"/>
  <c r="AA197" i="56"/>
  <c r="AA199" i="56"/>
  <c r="AA201" i="56"/>
  <c r="AA203" i="56"/>
  <c r="AA205" i="56"/>
  <c r="AA207" i="56"/>
  <c r="AA209" i="56"/>
  <c r="AA211" i="56"/>
  <c r="AA214" i="56"/>
  <c r="AA218" i="56"/>
  <c r="AA222" i="56"/>
  <c r="AA227" i="56"/>
  <c r="AA185" i="56"/>
  <c r="AA192" i="56"/>
  <c r="AA217" i="56"/>
  <c r="AA221" i="56"/>
  <c r="AA225" i="56"/>
  <c r="AA229" i="56"/>
  <c r="AA230" i="56"/>
  <c r="AA231" i="56"/>
  <c r="AA232" i="56"/>
  <c r="AA233" i="56"/>
  <c r="AA234" i="56"/>
  <c r="AA235" i="56"/>
  <c r="AA236" i="56"/>
  <c r="AA237" i="56"/>
  <c r="AA238" i="56"/>
  <c r="AA239" i="56"/>
  <c r="AA240" i="56"/>
  <c r="AA241" i="56"/>
  <c r="AA242" i="56"/>
  <c r="AA243" i="56"/>
  <c r="AA244" i="56"/>
  <c r="AA245" i="56"/>
  <c r="AA246" i="56"/>
  <c r="AA247" i="56"/>
  <c r="AA248" i="56"/>
  <c r="AA249" i="56"/>
  <c r="AA250" i="56"/>
  <c r="AA251" i="56"/>
  <c r="AA252" i="56"/>
  <c r="AA253" i="56"/>
  <c r="AA254" i="56"/>
  <c r="AA255" i="56"/>
  <c r="AA256" i="56"/>
  <c r="AA257" i="56"/>
  <c r="AA258" i="56"/>
  <c r="AA259" i="56"/>
  <c r="AA228" i="56"/>
  <c r="AA196" i="56"/>
  <c r="AA200" i="56"/>
  <c r="AA204" i="56"/>
  <c r="AA208" i="56"/>
  <c r="AA220" i="56"/>
  <c r="AA212" i="56"/>
  <c r="AA219" i="56"/>
  <c r="AA194" i="56"/>
  <c r="AA198" i="56"/>
  <c r="AA202" i="56"/>
  <c r="AA206" i="56"/>
  <c r="AA210" i="56"/>
  <c r="AA216" i="56"/>
  <c r="AA224" i="56"/>
  <c r="AA260" i="56"/>
  <c r="AA267" i="56"/>
  <c r="AA213" i="56"/>
  <c r="AA226" i="56"/>
  <c r="AA261" i="56"/>
  <c r="AA223" i="56"/>
  <c r="AA262" i="56"/>
  <c r="AA263" i="56"/>
  <c r="AA264" i="56"/>
  <c r="AA265" i="56"/>
  <c r="AA269" i="56"/>
  <c r="AA272" i="56"/>
  <c r="AA268" i="56"/>
  <c r="AA266" i="56"/>
  <c r="AA271" i="56"/>
  <c r="AA270" i="56"/>
  <c r="AA215" i="56"/>
  <c r="Z9" i="56"/>
  <c r="AA70" i="56"/>
  <c r="AB10" i="56"/>
  <c r="AA100" i="56"/>
  <c r="AA62" i="56"/>
  <c r="AA22" i="56"/>
  <c r="AA21" i="56"/>
  <c r="AA31" i="56"/>
  <c r="AA30" i="56"/>
  <c r="AA43" i="56"/>
  <c r="AA39" i="56"/>
  <c r="AA41" i="56"/>
  <c r="AA44" i="56"/>
  <c r="AA29" i="56"/>
  <c r="AA69" i="56"/>
  <c r="AA92" i="56"/>
  <c r="AA87" i="56"/>
  <c r="AA101" i="56"/>
  <c r="AA99" i="56"/>
  <c r="AA96" i="56"/>
  <c r="AA34" i="56"/>
  <c r="AA67" i="56"/>
  <c r="AA86" i="56"/>
  <c r="AA80" i="56"/>
  <c r="AA49" i="56"/>
  <c r="AA50" i="56"/>
  <c r="AA56" i="56"/>
  <c r="AA59" i="56"/>
  <c r="AA45" i="56"/>
  <c r="AA35" i="56"/>
  <c r="AA17" i="56"/>
  <c r="AA19" i="56"/>
  <c r="AA18" i="56"/>
  <c r="AA27" i="56"/>
  <c r="AA28" i="56"/>
  <c r="AA61" i="56"/>
  <c r="AA25" i="56"/>
  <c r="AA36" i="56"/>
  <c r="AA33" i="56"/>
  <c r="AA75" i="56"/>
  <c r="AA91" i="56"/>
  <c r="AA66" i="56"/>
  <c r="AA52" i="56"/>
  <c r="AA78" i="56"/>
  <c r="AA71" i="56"/>
  <c r="AA94" i="56"/>
  <c r="AA64" i="56"/>
  <c r="AA89" i="56"/>
  <c r="AA108" i="56"/>
  <c r="AA82" i="56"/>
  <c r="AA81" i="56"/>
  <c r="AA51" i="56"/>
  <c r="AA85" i="56"/>
  <c r="AA38" i="56"/>
  <c r="AA14" i="56"/>
  <c r="AA15" i="56"/>
  <c r="AA20" i="56"/>
  <c r="AA37" i="56"/>
  <c r="AA24" i="56"/>
  <c r="AA54" i="56"/>
  <c r="AA106" i="56"/>
  <c r="AA63" i="56"/>
  <c r="AA97" i="56"/>
  <c r="AA105" i="56"/>
  <c r="AA40" i="56"/>
  <c r="AA90" i="56"/>
  <c r="AA107" i="56"/>
  <c r="AA65" i="56"/>
  <c r="AA88" i="56"/>
  <c r="AA72" i="56"/>
  <c r="AA53" i="56"/>
  <c r="AA76" i="56"/>
  <c r="AA55" i="56"/>
  <c r="AA68" i="56"/>
  <c r="AA60" i="56"/>
  <c r="AA42" i="56"/>
  <c r="AA73" i="56"/>
  <c r="AA13" i="56"/>
  <c r="AA57" i="56"/>
  <c r="AA48" i="56"/>
  <c r="AA26" i="56"/>
  <c r="AA32" i="56"/>
  <c r="AA23" i="56"/>
  <c r="AA104" i="56"/>
  <c r="AA16" i="56"/>
  <c r="AA46" i="56"/>
  <c r="AA98" i="56"/>
  <c r="AA102" i="56"/>
  <c r="AA103" i="56"/>
  <c r="AA77" i="56"/>
  <c r="AA79" i="56"/>
  <c r="AA47" i="56"/>
  <c r="AA95" i="56"/>
  <c r="AA93" i="56"/>
  <c r="AA74" i="56"/>
  <c r="AA58" i="56"/>
  <c r="AA83" i="56"/>
  <c r="AA84" i="56"/>
  <c r="AB112" i="56" l="1"/>
  <c r="AB114" i="56"/>
  <c r="AB115" i="56"/>
  <c r="AB116" i="56"/>
  <c r="AB117" i="56"/>
  <c r="AB109" i="56"/>
  <c r="AB110" i="56"/>
  <c r="AB119" i="56"/>
  <c r="AB118" i="56"/>
  <c r="AB124" i="56"/>
  <c r="AB125" i="56"/>
  <c r="AB126" i="56"/>
  <c r="AB127" i="56"/>
  <c r="AB128" i="56"/>
  <c r="AB129" i="56"/>
  <c r="AB130" i="56"/>
  <c r="AB122" i="56"/>
  <c r="AB132" i="56"/>
  <c r="AB121" i="56"/>
  <c r="AB111" i="56"/>
  <c r="AB120" i="56"/>
  <c r="AB113" i="56"/>
  <c r="AB134" i="56"/>
  <c r="AB123" i="56"/>
  <c r="AB133" i="56"/>
  <c r="AB136" i="56"/>
  <c r="AB138" i="56"/>
  <c r="AB131" i="56"/>
  <c r="AB137" i="56"/>
  <c r="AB140" i="56"/>
  <c r="AB150" i="56"/>
  <c r="AB142" i="56"/>
  <c r="AB148" i="56"/>
  <c r="AB135" i="56"/>
  <c r="AB144" i="56"/>
  <c r="AB146" i="56"/>
  <c r="AB143" i="56"/>
  <c r="AB139" i="56"/>
  <c r="AB149" i="56"/>
  <c r="AB151" i="56"/>
  <c r="AB154" i="56"/>
  <c r="AB158" i="56"/>
  <c r="AB141" i="56"/>
  <c r="AB147" i="56"/>
  <c r="AB157" i="56"/>
  <c r="AB175" i="56"/>
  <c r="AB161" i="56"/>
  <c r="AB163" i="56"/>
  <c r="AB165" i="56"/>
  <c r="AB167" i="56"/>
  <c r="AB169" i="56"/>
  <c r="AB173" i="56"/>
  <c r="AB178" i="56"/>
  <c r="AB182" i="56"/>
  <c r="AB183" i="56"/>
  <c r="AB184" i="56"/>
  <c r="AB185" i="56"/>
  <c r="AB181" i="56"/>
  <c r="AB145" i="56"/>
  <c r="AB159" i="56"/>
  <c r="AB172" i="56"/>
  <c r="AB188" i="56"/>
  <c r="AB156" i="56"/>
  <c r="AB162" i="56"/>
  <c r="AB166" i="56"/>
  <c r="AB171" i="56"/>
  <c r="AB176" i="56"/>
  <c r="AB152" i="56"/>
  <c r="AB155" i="56"/>
  <c r="AB170" i="56"/>
  <c r="AB168" i="56"/>
  <c r="AB174" i="56"/>
  <c r="AB164" i="56"/>
  <c r="AB193" i="56"/>
  <c r="AB160" i="56"/>
  <c r="AB177" i="56"/>
  <c r="AB186" i="56"/>
  <c r="AB189" i="56"/>
  <c r="AB190" i="56"/>
  <c r="AB153" i="56"/>
  <c r="AB213" i="56"/>
  <c r="AB215" i="56"/>
  <c r="AB219" i="56"/>
  <c r="AB223" i="56"/>
  <c r="AB191" i="56"/>
  <c r="AB179" i="56"/>
  <c r="AB195" i="56"/>
  <c r="AB197" i="56"/>
  <c r="AB199" i="56"/>
  <c r="AB201" i="56"/>
  <c r="AB203" i="56"/>
  <c r="AB205" i="56"/>
  <c r="AB207" i="56"/>
  <c r="AB209" i="56"/>
  <c r="AB211" i="56"/>
  <c r="AB214" i="56"/>
  <c r="AB218" i="56"/>
  <c r="AB222" i="56"/>
  <c r="AB227" i="56"/>
  <c r="AB192" i="56"/>
  <c r="AB221" i="56"/>
  <c r="AB230" i="56"/>
  <c r="AB232" i="56"/>
  <c r="AB234" i="56"/>
  <c r="AB254" i="56"/>
  <c r="AB260" i="56"/>
  <c r="AB261" i="56"/>
  <c r="AB262" i="56"/>
  <c r="AB263" i="56"/>
  <c r="AB264" i="56"/>
  <c r="AB228" i="56"/>
  <c r="AB238" i="56"/>
  <c r="AB242" i="56"/>
  <c r="AB246" i="56"/>
  <c r="AB249" i="56"/>
  <c r="AB257" i="56"/>
  <c r="AB196" i="56"/>
  <c r="AB200" i="56"/>
  <c r="AB204" i="56"/>
  <c r="AB208" i="56"/>
  <c r="AB220" i="56"/>
  <c r="AB180" i="56"/>
  <c r="AB187" i="56"/>
  <c r="AB212" i="56"/>
  <c r="AB237" i="56"/>
  <c r="AB241" i="56"/>
  <c r="AB245" i="56"/>
  <c r="AB255" i="56"/>
  <c r="AB217" i="56"/>
  <c r="AB225" i="56"/>
  <c r="AB229" i="56"/>
  <c r="AB231" i="56"/>
  <c r="AB233" i="56"/>
  <c r="AB235" i="56"/>
  <c r="AB250" i="56"/>
  <c r="AB198" i="56"/>
  <c r="AB240" i="56"/>
  <c r="AB248" i="56"/>
  <c r="AB224" i="56"/>
  <c r="AB247" i="56"/>
  <c r="AB253" i="56"/>
  <c r="AB259" i="56"/>
  <c r="AB267" i="56"/>
  <c r="AB202" i="56"/>
  <c r="AB226" i="56"/>
  <c r="AB239" i="56"/>
  <c r="AB236" i="56"/>
  <c r="AB266" i="56"/>
  <c r="AB206" i="56"/>
  <c r="AB258" i="56"/>
  <c r="AB244" i="56"/>
  <c r="AB251" i="56"/>
  <c r="AB256" i="56"/>
  <c r="AB265" i="56"/>
  <c r="AB268" i="56"/>
  <c r="AB216" i="56"/>
  <c r="AB252" i="56"/>
  <c r="AB194" i="56"/>
  <c r="AB272" i="56"/>
  <c r="AB210" i="56"/>
  <c r="AB270" i="56"/>
  <c r="AB269" i="56"/>
  <c r="AB243" i="56"/>
  <c r="AB271" i="56"/>
  <c r="AA9" i="56"/>
  <c r="U8" i="56" s="1"/>
  <c r="AB68" i="56"/>
  <c r="AB73" i="56"/>
  <c r="AB81" i="56"/>
  <c r="AB63" i="56"/>
  <c r="AB106" i="56"/>
  <c r="AB43" i="56"/>
  <c r="AB94" i="56"/>
  <c r="AB37" i="56"/>
  <c r="AB107" i="56"/>
  <c r="AB13" i="56"/>
  <c r="AB98" i="56"/>
  <c r="AB17" i="56"/>
  <c r="AB53" i="56"/>
  <c r="AB35" i="56"/>
  <c r="AB75" i="56"/>
  <c r="AB61" i="56"/>
  <c r="AB45" i="56"/>
  <c r="AB85" i="56"/>
  <c r="AB91" i="56"/>
  <c r="AB55" i="56"/>
  <c r="AB88" i="56"/>
  <c r="AB99" i="56"/>
  <c r="AB64" i="56"/>
  <c r="AB62" i="56"/>
  <c r="AC10" i="56"/>
  <c r="AB101" i="56"/>
  <c r="AB20" i="56"/>
  <c r="AB34" i="56"/>
  <c r="AB39" i="56"/>
  <c r="AB25" i="56"/>
  <c r="AB38" i="56"/>
  <c r="AB18" i="56"/>
  <c r="AB51" i="56"/>
  <c r="AB102" i="56"/>
  <c r="AB97" i="56"/>
  <c r="AB82" i="56"/>
  <c r="AB104" i="56"/>
  <c r="AB42" i="56"/>
  <c r="AB56" i="56"/>
  <c r="AB54" i="56"/>
  <c r="AB74" i="56"/>
  <c r="AB100" i="56"/>
  <c r="AB52" i="56"/>
  <c r="AB67" i="56"/>
  <c r="AB96" i="56"/>
  <c r="AB87" i="56"/>
  <c r="AB86" i="56"/>
  <c r="AB44" i="56"/>
  <c r="AB30" i="56"/>
  <c r="AB76" i="56"/>
  <c r="AB12" i="56"/>
  <c r="AB19" i="56"/>
  <c r="AB15" i="56"/>
  <c r="AB36" i="56"/>
  <c r="AB24" i="56"/>
  <c r="AB33" i="56"/>
  <c r="AB31" i="56"/>
  <c r="AB16" i="56"/>
  <c r="AB48" i="56"/>
  <c r="AB22" i="56"/>
  <c r="AB95" i="56"/>
  <c r="AB21" i="56"/>
  <c r="AB89" i="56"/>
  <c r="AB103" i="56"/>
  <c r="AB60" i="56"/>
  <c r="AB78" i="56"/>
  <c r="AB50" i="56"/>
  <c r="AB108" i="56"/>
  <c r="AB83" i="56"/>
  <c r="AB57" i="56"/>
  <c r="AB26" i="56"/>
  <c r="AB92" i="56"/>
  <c r="AB84" i="56"/>
  <c r="AB93" i="56"/>
  <c r="AB59" i="56"/>
  <c r="AB70" i="56"/>
  <c r="AB11" i="56"/>
  <c r="AB14" i="56"/>
  <c r="AB40" i="56"/>
  <c r="AB66" i="56"/>
  <c r="AB32" i="56"/>
  <c r="AB29" i="56"/>
  <c r="AB27" i="56"/>
  <c r="AB28" i="56"/>
  <c r="AB46" i="56"/>
  <c r="AB105" i="56"/>
  <c r="AB49" i="56"/>
  <c r="AB71" i="56"/>
  <c r="AB65" i="56"/>
  <c r="AB69" i="56"/>
  <c r="AB47" i="56"/>
  <c r="AB72" i="56"/>
  <c r="AB23" i="56"/>
  <c r="AB77" i="56"/>
  <c r="AB41" i="56"/>
  <c r="AB80" i="56"/>
  <c r="AB79" i="56"/>
  <c r="AB90" i="56"/>
  <c r="AB58" i="56"/>
  <c r="AC111" i="56" l="1"/>
  <c r="AC113" i="56"/>
  <c r="AC112" i="56"/>
  <c r="AC114" i="56"/>
  <c r="AC115" i="56"/>
  <c r="AC116" i="56"/>
  <c r="AC117" i="56"/>
  <c r="AC118" i="56"/>
  <c r="AC109" i="56"/>
  <c r="AC110" i="56"/>
  <c r="AC119" i="56"/>
  <c r="AC121" i="56"/>
  <c r="AC122" i="56"/>
  <c r="AC123" i="56"/>
  <c r="AC124" i="56"/>
  <c r="AC125" i="56"/>
  <c r="AC126" i="56"/>
  <c r="AC127" i="56"/>
  <c r="AC128" i="56"/>
  <c r="AC129" i="56"/>
  <c r="AC130" i="56"/>
  <c r="AC131" i="56"/>
  <c r="AC132" i="56"/>
  <c r="AC133" i="56"/>
  <c r="AC120" i="56"/>
  <c r="AC136" i="56"/>
  <c r="AC138" i="56"/>
  <c r="AC139" i="56"/>
  <c r="AC147" i="56"/>
  <c r="AC141" i="56"/>
  <c r="AC143" i="56"/>
  <c r="AC142" i="56"/>
  <c r="AC151" i="56"/>
  <c r="AC154" i="56"/>
  <c r="AC155" i="56"/>
  <c r="AC156" i="56"/>
  <c r="AC157" i="56"/>
  <c r="AC158" i="56"/>
  <c r="AC159" i="56"/>
  <c r="AC146" i="56"/>
  <c r="AC144" i="56"/>
  <c r="AC152" i="56"/>
  <c r="AC135" i="56"/>
  <c r="AC149" i="56"/>
  <c r="AC140" i="56"/>
  <c r="AC148" i="56"/>
  <c r="AC134" i="56"/>
  <c r="AC170" i="56"/>
  <c r="AC174" i="56"/>
  <c r="AC180" i="56"/>
  <c r="AC175" i="56"/>
  <c r="AC161" i="56"/>
  <c r="AC163" i="56"/>
  <c r="AC165" i="56"/>
  <c r="AC167" i="56"/>
  <c r="AC169" i="56"/>
  <c r="AC173" i="56"/>
  <c r="AC178" i="56"/>
  <c r="AC182" i="56"/>
  <c r="AC183" i="56"/>
  <c r="AC184" i="56"/>
  <c r="AC185" i="56"/>
  <c r="AC186" i="56"/>
  <c r="AC187" i="56"/>
  <c r="AC188" i="56"/>
  <c r="AC189" i="56"/>
  <c r="AC190" i="56"/>
  <c r="AC191" i="56"/>
  <c r="AC192" i="56"/>
  <c r="AC193" i="56"/>
  <c r="AC137" i="56"/>
  <c r="AC168" i="56"/>
  <c r="AC172" i="56"/>
  <c r="AC145" i="56"/>
  <c r="AC162" i="56"/>
  <c r="AC166" i="56"/>
  <c r="AC153" i="56"/>
  <c r="AC181" i="56"/>
  <c r="AC150" i="56"/>
  <c r="AC171" i="56"/>
  <c r="AC164" i="56"/>
  <c r="AC160" i="56"/>
  <c r="AC177" i="56"/>
  <c r="AC176" i="56"/>
  <c r="AC212" i="56"/>
  <c r="AC226" i="56"/>
  <c r="AC213" i="56"/>
  <c r="AC215" i="56"/>
  <c r="AC219" i="56"/>
  <c r="AC223" i="56"/>
  <c r="AC179" i="56"/>
  <c r="AC195" i="56"/>
  <c r="AC197" i="56"/>
  <c r="AC199" i="56"/>
  <c r="AC201" i="56"/>
  <c r="AC203" i="56"/>
  <c r="AC205" i="56"/>
  <c r="AC207" i="56"/>
  <c r="AC209" i="56"/>
  <c r="AC211" i="56"/>
  <c r="AC214" i="56"/>
  <c r="AC218" i="56"/>
  <c r="AC222" i="56"/>
  <c r="AC227" i="56"/>
  <c r="AC239" i="56"/>
  <c r="AC243" i="56"/>
  <c r="AC247" i="56"/>
  <c r="AC251" i="56"/>
  <c r="AC259" i="56"/>
  <c r="AC221" i="56"/>
  <c r="AC230" i="56"/>
  <c r="AC232" i="56"/>
  <c r="AC234" i="56"/>
  <c r="AC254" i="56"/>
  <c r="AC260" i="56"/>
  <c r="AC261" i="56"/>
  <c r="AC262" i="56"/>
  <c r="AC263" i="56"/>
  <c r="AC264" i="56"/>
  <c r="AC265" i="56"/>
  <c r="AC266" i="56"/>
  <c r="AC267" i="56"/>
  <c r="AC268" i="56"/>
  <c r="AC269" i="56"/>
  <c r="AC270" i="56"/>
  <c r="AC271" i="56"/>
  <c r="AC272" i="56"/>
  <c r="AC228" i="56"/>
  <c r="AC238" i="56"/>
  <c r="AC242" i="56"/>
  <c r="AC196" i="56"/>
  <c r="AC200" i="56"/>
  <c r="AC204" i="56"/>
  <c r="AC208" i="56"/>
  <c r="AC220" i="56"/>
  <c r="AC252" i="56"/>
  <c r="AC237" i="56"/>
  <c r="AC241" i="56"/>
  <c r="AC245" i="56"/>
  <c r="AC225" i="56"/>
  <c r="AC198" i="56"/>
  <c r="AC235" i="56"/>
  <c r="AC240" i="56"/>
  <c r="AC248" i="56"/>
  <c r="AC255" i="56"/>
  <c r="AC257" i="56"/>
  <c r="AC224" i="56"/>
  <c r="AC233" i="56"/>
  <c r="AC246" i="56"/>
  <c r="AC249" i="56"/>
  <c r="AC253" i="56"/>
  <c r="AC202" i="56"/>
  <c r="AC217" i="56"/>
  <c r="AC231" i="56"/>
  <c r="AC250" i="56"/>
  <c r="AC229" i="56"/>
  <c r="AC236" i="56"/>
  <c r="AC206" i="56"/>
  <c r="AC258" i="56"/>
  <c r="AC210" i="56"/>
  <c r="AC244" i="56"/>
  <c r="AC256" i="56"/>
  <c r="AC216" i="56"/>
  <c r="AC194" i="56"/>
  <c r="AB9" i="56"/>
  <c r="AD10" i="56"/>
  <c r="AC24" i="56"/>
  <c r="AC21" i="56"/>
  <c r="AC61" i="56"/>
  <c r="AC56" i="56"/>
  <c r="AC25" i="56"/>
  <c r="AC34" i="56"/>
  <c r="AC43" i="56"/>
  <c r="AC35" i="56"/>
  <c r="AC72" i="56"/>
  <c r="AC52" i="56"/>
  <c r="AC47" i="56"/>
  <c r="AC89" i="56"/>
  <c r="AC90" i="56"/>
  <c r="AC55" i="56"/>
  <c r="AC82" i="56"/>
  <c r="AC62" i="56"/>
  <c r="AC54" i="56"/>
  <c r="AC59" i="56"/>
  <c r="AC37" i="56"/>
  <c r="AC74" i="56"/>
  <c r="AC87" i="56"/>
  <c r="AC102" i="56"/>
  <c r="AC32" i="56"/>
  <c r="AC46" i="56"/>
  <c r="AC44" i="56"/>
  <c r="AC67" i="56"/>
  <c r="AC104" i="56"/>
  <c r="AC65" i="56"/>
  <c r="AC99" i="56"/>
  <c r="AC57" i="56"/>
  <c r="AC78" i="56"/>
  <c r="AC73" i="56"/>
  <c r="AC69" i="56"/>
  <c r="AC13" i="56"/>
  <c r="AC92" i="56"/>
  <c r="AC20" i="56"/>
  <c r="AC42" i="56"/>
  <c r="AC29" i="56"/>
  <c r="AC28" i="56"/>
  <c r="AC40" i="56"/>
  <c r="AC27" i="56"/>
  <c r="AC22" i="56"/>
  <c r="AC48" i="56"/>
  <c r="AC26" i="56"/>
  <c r="AC53" i="56"/>
  <c r="AC106" i="56"/>
  <c r="AC84" i="56"/>
  <c r="AC76" i="56"/>
  <c r="AC68" i="56"/>
  <c r="AC103" i="56"/>
  <c r="AC80" i="56"/>
  <c r="AC14" i="56"/>
  <c r="AC105" i="56"/>
  <c r="AC49" i="56"/>
  <c r="AC85" i="56"/>
  <c r="AC71" i="56"/>
  <c r="AC107" i="56"/>
  <c r="AC93" i="56"/>
  <c r="AC77" i="56"/>
  <c r="AC70" i="56"/>
  <c r="AC95" i="56"/>
  <c r="AC58" i="56"/>
  <c r="AC16" i="56"/>
  <c r="AC17" i="56"/>
  <c r="AC15" i="56"/>
  <c r="AC94" i="56"/>
  <c r="AC108" i="56"/>
  <c r="AC100" i="56"/>
  <c r="AC97" i="56"/>
  <c r="AC79" i="56"/>
  <c r="AC45" i="56"/>
  <c r="AC36" i="56"/>
  <c r="AC30" i="56"/>
  <c r="AC23" i="56"/>
  <c r="AC41" i="56"/>
  <c r="AC63" i="56"/>
  <c r="AC31" i="56"/>
  <c r="AC33" i="56"/>
  <c r="AC18" i="56"/>
  <c r="AC19" i="56"/>
  <c r="AC38" i="56"/>
  <c r="AC39" i="56"/>
  <c r="AC75" i="56"/>
  <c r="AC91" i="56"/>
  <c r="AC66" i="56"/>
  <c r="AC64" i="56"/>
  <c r="AC98" i="56"/>
  <c r="AC101" i="56"/>
  <c r="AC86" i="56"/>
  <c r="AC51" i="56"/>
  <c r="AC81" i="56"/>
  <c r="AC60" i="56"/>
  <c r="AC83" i="56"/>
  <c r="AC88" i="56"/>
  <c r="AC96" i="56"/>
  <c r="AC50" i="56"/>
  <c r="AD110" i="56" l="1"/>
  <c r="AD111" i="56"/>
  <c r="AD113" i="56"/>
  <c r="AD112" i="56"/>
  <c r="AD114" i="56"/>
  <c r="AD117" i="56"/>
  <c r="AD115" i="56"/>
  <c r="AD118" i="56"/>
  <c r="AD119" i="56"/>
  <c r="AD121" i="56"/>
  <c r="AD116" i="56"/>
  <c r="AD134" i="56"/>
  <c r="AD135" i="56"/>
  <c r="AD136" i="56"/>
  <c r="AD137" i="56"/>
  <c r="AD138" i="56"/>
  <c r="AD120" i="56"/>
  <c r="AD128" i="56"/>
  <c r="AD109" i="56"/>
  <c r="AD124" i="56"/>
  <c r="AD125" i="56"/>
  <c r="AD131" i="56"/>
  <c r="AD133" i="56"/>
  <c r="AD126" i="56"/>
  <c r="AD130" i="56"/>
  <c r="AD132" i="56"/>
  <c r="AD122" i="56"/>
  <c r="AD129" i="56"/>
  <c r="AD127" i="56"/>
  <c r="AD139" i="56"/>
  <c r="AD140" i="56"/>
  <c r="AD141" i="56"/>
  <c r="AD142" i="56"/>
  <c r="AD143" i="56"/>
  <c r="AD144" i="56"/>
  <c r="AD145" i="56"/>
  <c r="AD150" i="56"/>
  <c r="AD147" i="56"/>
  <c r="AD146" i="56"/>
  <c r="AD152" i="56"/>
  <c r="AD155" i="56"/>
  <c r="AD159" i="56"/>
  <c r="AD149" i="56"/>
  <c r="AD148" i="56"/>
  <c r="AD151" i="56"/>
  <c r="AD154" i="56"/>
  <c r="AD158" i="56"/>
  <c r="AD123" i="56"/>
  <c r="AD177" i="56"/>
  <c r="AD170" i="56"/>
  <c r="AD174" i="56"/>
  <c r="AD180" i="56"/>
  <c r="AD175" i="56"/>
  <c r="AD157" i="56"/>
  <c r="AD161" i="56"/>
  <c r="AD165" i="56"/>
  <c r="AD173" i="56"/>
  <c r="AD172" i="56"/>
  <c r="AD182" i="56"/>
  <c r="AD188" i="56"/>
  <c r="AD156" i="56"/>
  <c r="AD162" i="56"/>
  <c r="AD166" i="56"/>
  <c r="AD171" i="56"/>
  <c r="AD176" i="56"/>
  <c r="AD163" i="56"/>
  <c r="AD167" i="56"/>
  <c r="AD169" i="56"/>
  <c r="AD185" i="56"/>
  <c r="AD179" i="56"/>
  <c r="AD183" i="56"/>
  <c r="AD187" i="56"/>
  <c r="AD192" i="56"/>
  <c r="AD153" i="56"/>
  <c r="AD178" i="56"/>
  <c r="AD181" i="56"/>
  <c r="AD184" i="56"/>
  <c r="AD193" i="56"/>
  <c r="AD164" i="56"/>
  <c r="AD186" i="56"/>
  <c r="AD160" i="56"/>
  <c r="AD168" i="56"/>
  <c r="AD194" i="56"/>
  <c r="AD196" i="56"/>
  <c r="AD198" i="56"/>
  <c r="AD200" i="56"/>
  <c r="AD202" i="56"/>
  <c r="AD204" i="56"/>
  <c r="AD206" i="56"/>
  <c r="AD208" i="56"/>
  <c r="AD210" i="56"/>
  <c r="AD216" i="56"/>
  <c r="AD220" i="56"/>
  <c r="AD224" i="56"/>
  <c r="AD189" i="56"/>
  <c r="AD190" i="56"/>
  <c r="AD212" i="56"/>
  <c r="AD226" i="56"/>
  <c r="AD191" i="56"/>
  <c r="AD213" i="56"/>
  <c r="AD215" i="56"/>
  <c r="AD219" i="56"/>
  <c r="AD223" i="56"/>
  <c r="AD195" i="56"/>
  <c r="AD199" i="56"/>
  <c r="AD203" i="56"/>
  <c r="AD207" i="56"/>
  <c r="AD211" i="56"/>
  <c r="AD214" i="56"/>
  <c r="AD222" i="56"/>
  <c r="AD227" i="56"/>
  <c r="AD248" i="56"/>
  <c r="AD256" i="56"/>
  <c r="AD239" i="56"/>
  <c r="AD243" i="56"/>
  <c r="AD247" i="56"/>
  <c r="AD251" i="56"/>
  <c r="AD259" i="56"/>
  <c r="AD221" i="56"/>
  <c r="AD230" i="56"/>
  <c r="AD232" i="56"/>
  <c r="AD234" i="56"/>
  <c r="AD228" i="56"/>
  <c r="AD238" i="56"/>
  <c r="AD242" i="56"/>
  <c r="AD246" i="56"/>
  <c r="AD249" i="56"/>
  <c r="AD257" i="56"/>
  <c r="AD197" i="56"/>
  <c r="AD201" i="56"/>
  <c r="AD205" i="56"/>
  <c r="AD209" i="56"/>
  <c r="AD218" i="56"/>
  <c r="AD252" i="56"/>
  <c r="AD241" i="56"/>
  <c r="AD225" i="56"/>
  <c r="AD260" i="56"/>
  <c r="AD235" i="56"/>
  <c r="AD240" i="56"/>
  <c r="AD255" i="56"/>
  <c r="AD261" i="56"/>
  <c r="AD233" i="56"/>
  <c r="AD237" i="56"/>
  <c r="AD245" i="56"/>
  <c r="AD253" i="56"/>
  <c r="AD262" i="56"/>
  <c r="AD271" i="56"/>
  <c r="AD217" i="56"/>
  <c r="AD231" i="56"/>
  <c r="AD250" i="56"/>
  <c r="AD263" i="56"/>
  <c r="AD266" i="56"/>
  <c r="AD264" i="56"/>
  <c r="AD229" i="56"/>
  <c r="AD236" i="56"/>
  <c r="AD258" i="56"/>
  <c r="AD269" i="56"/>
  <c r="AD268" i="56"/>
  <c r="AD244" i="56"/>
  <c r="AD254" i="56"/>
  <c r="AD265" i="56"/>
  <c r="AD267" i="56"/>
  <c r="AD270" i="56"/>
  <c r="AD272" i="56"/>
  <c r="AC9" i="56"/>
  <c r="AD13" i="56"/>
  <c r="AD14" i="56"/>
  <c r="AD30" i="56"/>
  <c r="AD15" i="56"/>
  <c r="AD22" i="56"/>
  <c r="AD98" i="56"/>
  <c r="AD93" i="56"/>
  <c r="AD105" i="56"/>
  <c r="AD91" i="56"/>
  <c r="AD68" i="56"/>
  <c r="AD85" i="56"/>
  <c r="AD51" i="56"/>
  <c r="AD40" i="56"/>
  <c r="AD56" i="56"/>
  <c r="AD90" i="56"/>
  <c r="AD97" i="56"/>
  <c r="AD96" i="56"/>
  <c r="AD17" i="56"/>
  <c r="AD77" i="56"/>
  <c r="AD53" i="56"/>
  <c r="AE10" i="56"/>
  <c r="AD102" i="56"/>
  <c r="AD24" i="56"/>
  <c r="AD19" i="56"/>
  <c r="AD38" i="56"/>
  <c r="AD25" i="56"/>
  <c r="AD36" i="56"/>
  <c r="AD26" i="56"/>
  <c r="AD37" i="56"/>
  <c r="AD50" i="56"/>
  <c r="AD41" i="56"/>
  <c r="AD103" i="56"/>
  <c r="AD80" i="56"/>
  <c r="AD86" i="56"/>
  <c r="AD35" i="56"/>
  <c r="AD108" i="56"/>
  <c r="AD89" i="56"/>
  <c r="AD58" i="56"/>
  <c r="AD94" i="56"/>
  <c r="AD72" i="56"/>
  <c r="AD107" i="56"/>
  <c r="AD78" i="56"/>
  <c r="AD71" i="56"/>
  <c r="AD66" i="56"/>
  <c r="AD92" i="56"/>
  <c r="AD39" i="56"/>
  <c r="AD47" i="56"/>
  <c r="AD55" i="56"/>
  <c r="AD99" i="56"/>
  <c r="AD84" i="56"/>
  <c r="AD31" i="56"/>
  <c r="AD70" i="56"/>
  <c r="AD87" i="56"/>
  <c r="AD62" i="56"/>
  <c r="AD101" i="56"/>
  <c r="AD43" i="56"/>
  <c r="AD49" i="56"/>
  <c r="AD18" i="56"/>
  <c r="AD16" i="56"/>
  <c r="AD29" i="56"/>
  <c r="AD20" i="56"/>
  <c r="AD27" i="56"/>
  <c r="AD21" i="56"/>
  <c r="AD104" i="56"/>
  <c r="AD61" i="56"/>
  <c r="AD73" i="56"/>
  <c r="AD74" i="56"/>
  <c r="AD69" i="56"/>
  <c r="AD65" i="56"/>
  <c r="AD60" i="56"/>
  <c r="AD81" i="56"/>
  <c r="AD28" i="56"/>
  <c r="AD59" i="56"/>
  <c r="AD63" i="56"/>
  <c r="AD83" i="56"/>
  <c r="AD48" i="56"/>
  <c r="AD46" i="56"/>
  <c r="AD45" i="56"/>
  <c r="AD34" i="56"/>
  <c r="AD33" i="56"/>
  <c r="AD57" i="56"/>
  <c r="AD100" i="56"/>
  <c r="AD106" i="56"/>
  <c r="AD52" i="56"/>
  <c r="AD67" i="56"/>
  <c r="AD79" i="56"/>
  <c r="AD42" i="56"/>
  <c r="AD82" i="56"/>
  <c r="AD88" i="56"/>
  <c r="AD75" i="56"/>
  <c r="AD23" i="56"/>
  <c r="AD76" i="56"/>
  <c r="AD95" i="56"/>
  <c r="AD64" i="56"/>
  <c r="AD32" i="56"/>
  <c r="AD44" i="56"/>
  <c r="AD54" i="56"/>
  <c r="AE109" i="56" l="1"/>
  <c r="AE110" i="56"/>
  <c r="AE113" i="56"/>
  <c r="AE111" i="56"/>
  <c r="AE119" i="56"/>
  <c r="AE120" i="56"/>
  <c r="AE112" i="56"/>
  <c r="AE114" i="56"/>
  <c r="AE117" i="56"/>
  <c r="AE116" i="56"/>
  <c r="AE115" i="56"/>
  <c r="AE118" i="56"/>
  <c r="AE121" i="56"/>
  <c r="AE122" i="56"/>
  <c r="AE129" i="56"/>
  <c r="AE131" i="56"/>
  <c r="AE134" i="56"/>
  <c r="AE128" i="56"/>
  <c r="AE125" i="56"/>
  <c r="AE123" i="56"/>
  <c r="AE133" i="56"/>
  <c r="AE135" i="56"/>
  <c r="AE126" i="56"/>
  <c r="AE130" i="56"/>
  <c r="AE132" i="56"/>
  <c r="AE136" i="56"/>
  <c r="AE139" i="56"/>
  <c r="AE140" i="56"/>
  <c r="AE141" i="56"/>
  <c r="AE142" i="56"/>
  <c r="AE143" i="56"/>
  <c r="AE144" i="56"/>
  <c r="AE145" i="56"/>
  <c r="AE146" i="56"/>
  <c r="AE147" i="56"/>
  <c r="AE148" i="56"/>
  <c r="AE149" i="56"/>
  <c r="AE150" i="56"/>
  <c r="AE138" i="56"/>
  <c r="AE124" i="56"/>
  <c r="AE137" i="56"/>
  <c r="AE151" i="56"/>
  <c r="AE152" i="56"/>
  <c r="AE153" i="56"/>
  <c r="AE160" i="56"/>
  <c r="AE161" i="56"/>
  <c r="AE162" i="56"/>
  <c r="AE163" i="56"/>
  <c r="AE164" i="56"/>
  <c r="AE165" i="56"/>
  <c r="AE166" i="56"/>
  <c r="AE167" i="56"/>
  <c r="AE155" i="56"/>
  <c r="AE159" i="56"/>
  <c r="AE154" i="56"/>
  <c r="AE158" i="56"/>
  <c r="AE171" i="56"/>
  <c r="AE177" i="56"/>
  <c r="AE170" i="56"/>
  <c r="AE174" i="56"/>
  <c r="AE180" i="56"/>
  <c r="AE169" i="56"/>
  <c r="AE173" i="56"/>
  <c r="AE175" i="56"/>
  <c r="AE179" i="56"/>
  <c r="AE190" i="56"/>
  <c r="AE127" i="56"/>
  <c r="AE157" i="56"/>
  <c r="AE156" i="56"/>
  <c r="AE178" i="56"/>
  <c r="AE176" i="56"/>
  <c r="AE186" i="56"/>
  <c r="AE168" i="56"/>
  <c r="AE185" i="56"/>
  <c r="AE194" i="56"/>
  <c r="AE195" i="56"/>
  <c r="AE196" i="56"/>
  <c r="AE197" i="56"/>
  <c r="AE198" i="56"/>
  <c r="AE199" i="56"/>
  <c r="AE200" i="56"/>
  <c r="AE201" i="56"/>
  <c r="AE202" i="56"/>
  <c r="AE203" i="56"/>
  <c r="AE204" i="56"/>
  <c r="AE205" i="56"/>
  <c r="AE206" i="56"/>
  <c r="AE207" i="56"/>
  <c r="AE208" i="56"/>
  <c r="AE209" i="56"/>
  <c r="AE210" i="56"/>
  <c r="AE211" i="56"/>
  <c r="AE172" i="56"/>
  <c r="AE183" i="56"/>
  <c r="AE187" i="56"/>
  <c r="AE192" i="56"/>
  <c r="AE181" i="56"/>
  <c r="AE184" i="56"/>
  <c r="AE188" i="56"/>
  <c r="AE228" i="56"/>
  <c r="AE216" i="56"/>
  <c r="AE220" i="56"/>
  <c r="AE224" i="56"/>
  <c r="AE189" i="56"/>
  <c r="AE212" i="56"/>
  <c r="AE226" i="56"/>
  <c r="AE191" i="56"/>
  <c r="AE213" i="56"/>
  <c r="AE215" i="56"/>
  <c r="AE219" i="56"/>
  <c r="AE223" i="56"/>
  <c r="AE236" i="56"/>
  <c r="AE240" i="56"/>
  <c r="AE244" i="56"/>
  <c r="AE253" i="56"/>
  <c r="AE182" i="56"/>
  <c r="AE214" i="56"/>
  <c r="AE222" i="56"/>
  <c r="AE227" i="56"/>
  <c r="AE248" i="56"/>
  <c r="AE256" i="56"/>
  <c r="AE239" i="56"/>
  <c r="AE243" i="56"/>
  <c r="AE221" i="56"/>
  <c r="AE230" i="56"/>
  <c r="AE232" i="56"/>
  <c r="AE234" i="56"/>
  <c r="AE254" i="56"/>
  <c r="AE260" i="56"/>
  <c r="AE261" i="56"/>
  <c r="AE262" i="56"/>
  <c r="AE263" i="56"/>
  <c r="AE264" i="56"/>
  <c r="AE265" i="56"/>
  <c r="AE266" i="56"/>
  <c r="AE267" i="56"/>
  <c r="AE268" i="56"/>
  <c r="AE269" i="56"/>
  <c r="AE238" i="56"/>
  <c r="AE242" i="56"/>
  <c r="AE246" i="56"/>
  <c r="AE249" i="56"/>
  <c r="AE193" i="56"/>
  <c r="AE241" i="56"/>
  <c r="AE270" i="56"/>
  <c r="AE225" i="56"/>
  <c r="AE247" i="56"/>
  <c r="AE257" i="56"/>
  <c r="AE259" i="56"/>
  <c r="AE218" i="56"/>
  <c r="AE235" i="56"/>
  <c r="AE255" i="56"/>
  <c r="AE233" i="56"/>
  <c r="AE237" i="56"/>
  <c r="AE245" i="56"/>
  <c r="AE271" i="56"/>
  <c r="AE217" i="56"/>
  <c r="AE231" i="56"/>
  <c r="AE250" i="56"/>
  <c r="AE251" i="56"/>
  <c r="AE258" i="56"/>
  <c r="AE229" i="56"/>
  <c r="AE252" i="56"/>
  <c r="AE272" i="56"/>
  <c r="AD9" i="56"/>
  <c r="AE75" i="56"/>
  <c r="AE38" i="56"/>
  <c r="AE20" i="56"/>
  <c r="AE37" i="56"/>
  <c r="AE86" i="56"/>
  <c r="AE40" i="56"/>
  <c r="AE48" i="56"/>
  <c r="AE52" i="56"/>
  <c r="AE18" i="56"/>
  <c r="AE85" i="56"/>
  <c r="AE81" i="56"/>
  <c r="AE104" i="56"/>
  <c r="AE107" i="56"/>
  <c r="AE44" i="56"/>
  <c r="AE78" i="56"/>
  <c r="AE67" i="56"/>
  <c r="AE105" i="56"/>
  <c r="AE26" i="56"/>
  <c r="AE87" i="56"/>
  <c r="AE19" i="56"/>
  <c r="AE14" i="56"/>
  <c r="AE16" i="56"/>
  <c r="AE28" i="56"/>
  <c r="AE29" i="56"/>
  <c r="AE23" i="56"/>
  <c r="AE98" i="56"/>
  <c r="AE89" i="56"/>
  <c r="AE74" i="56"/>
  <c r="AE94" i="56"/>
  <c r="AE68" i="56"/>
  <c r="AE92" i="56"/>
  <c r="AE100" i="56"/>
  <c r="AE17" i="56"/>
  <c r="AE65" i="56"/>
  <c r="AE96" i="56"/>
  <c r="AE71" i="56"/>
  <c r="AE43" i="56"/>
  <c r="AE72" i="56"/>
  <c r="AE84" i="56"/>
  <c r="AE56" i="56"/>
  <c r="AE30" i="56"/>
  <c r="AE32" i="56"/>
  <c r="AE47" i="56"/>
  <c r="AE49" i="56"/>
  <c r="AE58" i="56"/>
  <c r="AE88" i="56"/>
  <c r="AE57" i="56"/>
  <c r="AE93" i="56"/>
  <c r="AE82" i="56"/>
  <c r="AE51" i="56"/>
  <c r="AE102" i="56"/>
  <c r="AE62" i="56"/>
  <c r="AE83" i="56"/>
  <c r="AE61" i="56"/>
  <c r="AE59" i="56"/>
  <c r="AE70" i="56"/>
  <c r="AE53" i="56"/>
  <c r="AE97" i="56"/>
  <c r="AE80" i="56"/>
  <c r="AE21" i="56"/>
  <c r="AE63" i="56"/>
  <c r="AE13" i="56"/>
  <c r="AE90" i="56"/>
  <c r="AE24" i="56"/>
  <c r="AE31" i="56"/>
  <c r="AE25" i="56"/>
  <c r="AE60" i="56"/>
  <c r="AE36" i="56"/>
  <c r="AE42" i="56"/>
  <c r="AE46" i="56"/>
  <c r="AE39" i="56"/>
  <c r="AE106" i="56"/>
  <c r="AE99" i="56"/>
  <c r="AE50" i="56"/>
  <c r="AE73" i="56"/>
  <c r="AE91" i="56"/>
  <c r="AE77" i="56"/>
  <c r="AE45" i="56"/>
  <c r="AE33" i="56"/>
  <c r="AE66" i="56"/>
  <c r="AE108" i="56"/>
  <c r="AE27" i="56"/>
  <c r="AF10" i="56"/>
  <c r="AE22" i="56"/>
  <c r="AE35" i="56"/>
  <c r="AE34" i="56"/>
  <c r="AE15" i="56"/>
  <c r="AE55" i="56"/>
  <c r="AE103" i="56"/>
  <c r="AE69" i="56"/>
  <c r="AE101" i="56"/>
  <c r="AE79" i="56"/>
  <c r="AE64" i="56"/>
  <c r="AE54" i="56"/>
  <c r="AE41" i="56"/>
  <c r="AE95" i="56"/>
  <c r="AE76" i="56"/>
  <c r="AF109" i="56" l="1"/>
  <c r="AF110" i="56"/>
  <c r="AF111" i="56"/>
  <c r="AF115" i="56"/>
  <c r="AF113" i="56"/>
  <c r="AF112" i="56"/>
  <c r="AF114" i="56"/>
  <c r="AF116" i="56"/>
  <c r="AF117" i="56"/>
  <c r="AF120" i="56"/>
  <c r="AF123" i="56"/>
  <c r="AF118" i="56"/>
  <c r="AF121" i="56"/>
  <c r="AF122" i="56"/>
  <c r="AF129" i="56"/>
  <c r="AF131" i="56"/>
  <c r="AF127" i="56"/>
  <c r="AF126" i="56"/>
  <c r="AF124" i="56"/>
  <c r="AF125" i="56"/>
  <c r="AF130" i="56"/>
  <c r="AF132" i="56"/>
  <c r="AF128" i="56"/>
  <c r="AF133" i="56"/>
  <c r="AF134" i="56"/>
  <c r="AF137" i="56"/>
  <c r="AF136" i="56"/>
  <c r="AF139" i="56"/>
  <c r="AF140" i="56"/>
  <c r="AF141" i="56"/>
  <c r="AF142" i="56"/>
  <c r="AF143" i="56"/>
  <c r="AF144" i="56"/>
  <c r="AF145" i="56"/>
  <c r="AF149" i="56"/>
  <c r="AF147" i="56"/>
  <c r="AF153" i="56"/>
  <c r="AF150" i="56"/>
  <c r="AF154" i="56"/>
  <c r="AF155" i="56"/>
  <c r="AF156" i="56"/>
  <c r="AF157" i="56"/>
  <c r="AF158" i="56"/>
  <c r="AF159" i="56"/>
  <c r="AF119" i="56"/>
  <c r="AF146" i="56"/>
  <c r="AF135" i="56"/>
  <c r="AF138" i="56"/>
  <c r="AF152" i="56"/>
  <c r="AF160" i="56"/>
  <c r="AF161" i="56"/>
  <c r="AF162" i="56"/>
  <c r="AF163" i="56"/>
  <c r="AF164" i="56"/>
  <c r="AF165" i="56"/>
  <c r="AF166" i="56"/>
  <c r="AF167" i="56"/>
  <c r="AF148" i="56"/>
  <c r="AF151" i="56"/>
  <c r="AF179" i="56"/>
  <c r="AF171" i="56"/>
  <c r="AF177" i="56"/>
  <c r="AF175" i="56"/>
  <c r="AF174" i="56"/>
  <c r="AF181" i="56"/>
  <c r="AF184" i="56"/>
  <c r="AF187" i="56"/>
  <c r="AF173" i="56"/>
  <c r="AF172" i="56"/>
  <c r="AF170" i="56"/>
  <c r="AF178" i="56"/>
  <c r="AF183" i="56"/>
  <c r="AF180" i="56"/>
  <c r="AF182" i="56"/>
  <c r="AF168" i="56"/>
  <c r="AF185" i="56"/>
  <c r="AF194" i="56"/>
  <c r="AF195" i="56"/>
  <c r="AF196" i="56"/>
  <c r="AF197" i="56"/>
  <c r="AF198" i="56"/>
  <c r="AF199" i="56"/>
  <c r="AF200" i="56"/>
  <c r="AF201" i="56"/>
  <c r="AF202" i="56"/>
  <c r="AF203" i="56"/>
  <c r="AF204" i="56"/>
  <c r="AF205" i="56"/>
  <c r="AF206" i="56"/>
  <c r="AF207" i="56"/>
  <c r="AF208" i="56"/>
  <c r="AF209" i="56"/>
  <c r="AF210" i="56"/>
  <c r="AF211" i="56"/>
  <c r="AF212" i="56"/>
  <c r="AF213" i="56"/>
  <c r="AF192" i="56"/>
  <c r="AF186" i="56"/>
  <c r="AF176" i="56"/>
  <c r="AF217" i="56"/>
  <c r="AF221" i="56"/>
  <c r="AF225" i="56"/>
  <c r="AF229" i="56"/>
  <c r="AF230" i="56"/>
  <c r="AF231" i="56"/>
  <c r="AF232" i="56"/>
  <c r="AF233" i="56"/>
  <c r="AF234" i="56"/>
  <c r="AF235" i="56"/>
  <c r="AF228" i="56"/>
  <c r="AF190" i="56"/>
  <c r="AF216" i="56"/>
  <c r="AF220" i="56"/>
  <c r="AF224" i="56"/>
  <c r="AF189" i="56"/>
  <c r="AF226" i="56"/>
  <c r="AF215" i="56"/>
  <c r="AF223" i="56"/>
  <c r="AF250" i="56"/>
  <c r="AF258" i="56"/>
  <c r="AF236" i="56"/>
  <c r="AF240" i="56"/>
  <c r="AF244" i="56"/>
  <c r="AF253" i="56"/>
  <c r="AF214" i="56"/>
  <c r="AF222" i="56"/>
  <c r="AF227" i="56"/>
  <c r="AF239" i="56"/>
  <c r="AF243" i="56"/>
  <c r="AF247" i="56"/>
  <c r="AF251" i="56"/>
  <c r="AF259" i="56"/>
  <c r="AF191" i="56"/>
  <c r="AF219" i="56"/>
  <c r="AF169" i="56"/>
  <c r="AF242" i="56"/>
  <c r="AF252" i="56"/>
  <c r="AF268" i="56"/>
  <c r="AF241" i="56"/>
  <c r="AF248" i="56"/>
  <c r="AF260" i="56"/>
  <c r="AF238" i="56"/>
  <c r="AF246" i="56"/>
  <c r="AF249" i="56"/>
  <c r="AF257" i="56"/>
  <c r="AF261" i="56"/>
  <c r="AF267" i="56"/>
  <c r="AF188" i="56"/>
  <c r="AF193" i="56"/>
  <c r="AF218" i="56"/>
  <c r="AF255" i="56"/>
  <c r="AF262" i="56"/>
  <c r="AF237" i="56"/>
  <c r="AF245" i="56"/>
  <c r="AF263" i="56"/>
  <c r="AF266" i="56"/>
  <c r="AF270" i="56"/>
  <c r="AF271" i="56"/>
  <c r="AF256" i="56"/>
  <c r="AF269" i="56"/>
  <c r="AF264" i="56"/>
  <c r="AF272" i="56"/>
  <c r="AF254" i="56"/>
  <c r="AF265" i="56"/>
  <c r="AE9" i="56"/>
  <c r="AF13" i="56"/>
  <c r="AF27" i="56"/>
  <c r="AF28" i="56"/>
  <c r="AF40" i="56"/>
  <c r="AF24" i="56"/>
  <c r="AF57" i="56"/>
  <c r="AF42" i="56"/>
  <c r="AF18" i="56"/>
  <c r="AF32" i="56"/>
  <c r="AF97" i="56"/>
  <c r="AF64" i="56"/>
  <c r="AF102" i="56"/>
  <c r="AF79" i="56"/>
  <c r="AF104" i="56"/>
  <c r="AF62" i="56"/>
  <c r="AF84" i="56"/>
  <c r="AF46" i="56"/>
  <c r="AF69" i="56"/>
  <c r="AF53" i="56"/>
  <c r="AF50" i="56"/>
  <c r="AF99" i="56"/>
  <c r="AF89" i="56"/>
  <c r="AF81" i="56"/>
  <c r="AF74" i="56"/>
  <c r="AF90" i="56"/>
  <c r="AF107" i="56"/>
  <c r="AF101" i="56"/>
  <c r="AF26" i="56"/>
  <c r="AF16" i="56"/>
  <c r="AF21" i="56"/>
  <c r="AF14" i="56"/>
  <c r="AF25" i="56"/>
  <c r="AF98" i="56"/>
  <c r="AF93" i="56"/>
  <c r="AF95" i="56"/>
  <c r="AF58" i="56"/>
  <c r="AF96" i="56"/>
  <c r="AF72" i="56"/>
  <c r="AF108" i="56"/>
  <c r="AF71" i="56"/>
  <c r="AF65" i="56"/>
  <c r="AF49" i="56"/>
  <c r="AF85" i="56"/>
  <c r="AF73" i="56"/>
  <c r="AF77" i="56"/>
  <c r="AF48" i="56"/>
  <c r="AF67" i="56"/>
  <c r="AF59" i="56"/>
  <c r="AF41" i="56"/>
  <c r="AF55" i="56"/>
  <c r="AF39" i="56"/>
  <c r="AF105" i="56"/>
  <c r="AF29" i="56"/>
  <c r="AG10" i="56"/>
  <c r="AF19" i="56"/>
  <c r="AF33" i="56"/>
  <c r="AF38" i="56"/>
  <c r="AF31" i="56"/>
  <c r="AF15" i="56"/>
  <c r="AF30" i="56"/>
  <c r="AF20" i="56"/>
  <c r="AF100" i="56"/>
  <c r="AF63" i="56"/>
  <c r="AF78" i="56"/>
  <c r="AF94" i="56"/>
  <c r="AF54" i="56"/>
  <c r="AF51" i="56"/>
  <c r="AF43" i="56"/>
  <c r="AF70" i="56"/>
  <c r="AF82" i="56"/>
  <c r="AF88" i="56"/>
  <c r="AF86" i="56"/>
  <c r="AF61" i="56"/>
  <c r="AF76" i="56"/>
  <c r="AF52" i="56"/>
  <c r="AF60" i="56"/>
  <c r="AF106" i="56"/>
  <c r="AF103" i="56"/>
  <c r="AF45" i="56"/>
  <c r="AF34" i="56"/>
  <c r="AF37" i="56"/>
  <c r="AF17" i="56"/>
  <c r="AF36" i="56"/>
  <c r="AF23" i="56"/>
  <c r="AF22" i="56"/>
  <c r="AF35" i="56"/>
  <c r="AF68" i="56"/>
  <c r="AF91" i="56"/>
  <c r="AF92" i="56"/>
  <c r="AF87" i="56"/>
  <c r="AF56" i="56"/>
  <c r="AF66" i="56"/>
  <c r="AF80" i="56"/>
  <c r="AF83" i="56"/>
  <c r="AF47" i="56"/>
  <c r="AF44" i="56"/>
  <c r="AF75" i="56"/>
  <c r="AG109" i="56" l="1"/>
  <c r="AG110" i="56"/>
  <c r="AG111" i="56"/>
  <c r="AG112" i="56"/>
  <c r="AG113" i="56"/>
  <c r="AG114" i="56"/>
  <c r="AG116" i="56"/>
  <c r="AG117" i="56"/>
  <c r="AG115" i="56"/>
  <c r="AG120" i="56"/>
  <c r="AG123" i="56"/>
  <c r="AG130" i="56"/>
  <c r="AG133" i="56"/>
  <c r="AG122" i="56"/>
  <c r="AG129" i="56"/>
  <c r="AG131" i="56"/>
  <c r="AG124" i="56"/>
  <c r="AG121" i="56"/>
  <c r="AG126" i="56"/>
  <c r="AG118" i="56"/>
  <c r="AG125" i="56"/>
  <c r="AG135" i="56"/>
  <c r="AG128" i="56"/>
  <c r="AG132" i="56"/>
  <c r="AG137" i="56"/>
  <c r="AG119" i="56"/>
  <c r="AG127" i="56"/>
  <c r="AG146" i="56"/>
  <c r="AG140" i="56"/>
  <c r="AG142" i="56"/>
  <c r="AG148" i="56"/>
  <c r="AG147" i="56"/>
  <c r="AG143" i="56"/>
  <c r="AG136" i="56"/>
  <c r="AG151" i="56"/>
  <c r="AG139" i="56"/>
  <c r="AG153" i="56"/>
  <c r="AG156" i="56"/>
  <c r="AG138" i="56"/>
  <c r="AG149" i="56"/>
  <c r="AG152" i="56"/>
  <c r="AG155" i="56"/>
  <c r="AG159" i="56"/>
  <c r="AG160" i="56"/>
  <c r="AG161" i="56"/>
  <c r="AG162" i="56"/>
  <c r="AG163" i="56"/>
  <c r="AG164" i="56"/>
  <c r="AG165" i="56"/>
  <c r="AG166" i="56"/>
  <c r="AG167" i="56"/>
  <c r="AG168" i="56"/>
  <c r="AG169" i="56"/>
  <c r="AG170" i="56"/>
  <c r="AG171" i="56"/>
  <c r="AG172" i="56"/>
  <c r="AG173" i="56"/>
  <c r="AG174" i="56"/>
  <c r="AG134" i="56"/>
  <c r="AG141" i="56"/>
  <c r="AG154" i="56"/>
  <c r="AG176" i="56"/>
  <c r="AG179" i="56"/>
  <c r="AG144" i="56"/>
  <c r="AG158" i="56"/>
  <c r="AG177" i="56"/>
  <c r="AG175" i="56"/>
  <c r="AG181" i="56"/>
  <c r="AG184" i="56"/>
  <c r="AG187" i="56"/>
  <c r="AG145" i="56"/>
  <c r="AG157" i="56"/>
  <c r="AG180" i="56"/>
  <c r="AG182" i="56"/>
  <c r="AG188" i="56"/>
  <c r="AG191" i="56"/>
  <c r="AG150" i="56"/>
  <c r="AG178" i="56"/>
  <c r="AG183" i="56"/>
  <c r="AG185" i="56"/>
  <c r="AG194" i="56"/>
  <c r="AG195" i="56"/>
  <c r="AG196" i="56"/>
  <c r="AG197" i="56"/>
  <c r="AG198" i="56"/>
  <c r="AG199" i="56"/>
  <c r="AG200" i="56"/>
  <c r="AG201" i="56"/>
  <c r="AG202" i="56"/>
  <c r="AG203" i="56"/>
  <c r="AG204" i="56"/>
  <c r="AG205" i="56"/>
  <c r="AG206" i="56"/>
  <c r="AG207" i="56"/>
  <c r="AG208" i="56"/>
  <c r="AG209" i="56"/>
  <c r="AG210" i="56"/>
  <c r="AG211" i="56"/>
  <c r="AG212" i="56"/>
  <c r="AG213" i="56"/>
  <c r="AG214" i="56"/>
  <c r="AG215" i="56"/>
  <c r="AG216" i="56"/>
  <c r="AG217" i="56"/>
  <c r="AG218" i="56"/>
  <c r="AG219" i="56"/>
  <c r="AG220" i="56"/>
  <c r="AG221" i="56"/>
  <c r="AG222" i="56"/>
  <c r="AG223" i="56"/>
  <c r="AG224" i="56"/>
  <c r="AG225" i="56"/>
  <c r="AG192" i="56"/>
  <c r="AG186" i="56"/>
  <c r="AG229" i="56"/>
  <c r="AG230" i="56"/>
  <c r="AG231" i="56"/>
  <c r="AG232" i="56"/>
  <c r="AG233" i="56"/>
  <c r="AG234" i="56"/>
  <c r="AG235" i="56"/>
  <c r="AG228" i="56"/>
  <c r="AG190" i="56"/>
  <c r="AG226" i="56"/>
  <c r="AG237" i="56"/>
  <c r="AG241" i="56"/>
  <c r="AG245" i="56"/>
  <c r="AG255" i="56"/>
  <c r="AG250" i="56"/>
  <c r="AG258" i="56"/>
  <c r="AG236" i="56"/>
  <c r="AG240" i="56"/>
  <c r="AG244" i="56"/>
  <c r="AG227" i="56"/>
  <c r="AG248" i="56"/>
  <c r="AG256" i="56"/>
  <c r="AG189" i="56"/>
  <c r="AG239" i="56"/>
  <c r="AG243" i="56"/>
  <c r="AG247" i="56"/>
  <c r="AG251" i="56"/>
  <c r="AG254" i="56"/>
  <c r="AG265" i="56"/>
  <c r="AG242" i="56"/>
  <c r="AG252" i="56"/>
  <c r="AG259" i="56"/>
  <c r="AG260" i="56"/>
  <c r="AG270" i="56"/>
  <c r="AG238" i="56"/>
  <c r="AG246" i="56"/>
  <c r="AG249" i="56"/>
  <c r="AG253" i="56"/>
  <c r="AG257" i="56"/>
  <c r="AG261" i="56"/>
  <c r="AG267" i="56"/>
  <c r="AG193" i="56"/>
  <c r="AG262" i="56"/>
  <c r="AG264" i="56"/>
  <c r="AG272" i="56"/>
  <c r="AG266" i="56"/>
  <c r="AG271" i="56"/>
  <c r="AG268" i="56"/>
  <c r="AG269" i="56"/>
  <c r="AG263" i="56"/>
  <c r="AF9" i="56"/>
  <c r="AG13" i="56"/>
  <c r="AG14" i="56"/>
  <c r="AG17" i="56"/>
  <c r="AG16" i="56"/>
  <c r="AG15" i="56"/>
  <c r="AG37" i="56"/>
  <c r="AG19" i="56"/>
  <c r="AG18" i="56"/>
  <c r="AG49" i="56"/>
  <c r="AG34" i="56"/>
  <c r="AG96" i="56"/>
  <c r="AG105" i="56"/>
  <c r="AG54" i="56"/>
  <c r="AG88" i="56"/>
  <c r="AG108" i="56"/>
  <c r="AG107" i="56"/>
  <c r="AG89" i="56"/>
  <c r="AG75" i="56"/>
  <c r="AG81" i="56"/>
  <c r="AG61" i="56"/>
  <c r="AG21" i="56"/>
  <c r="AG84" i="56"/>
  <c r="AG87" i="56"/>
  <c r="AG45" i="56"/>
  <c r="AG38" i="56"/>
  <c r="AG60" i="56"/>
  <c r="AG79" i="56"/>
  <c r="AG51" i="56"/>
  <c r="AG101" i="56"/>
  <c r="AG23" i="56"/>
  <c r="AG22" i="56"/>
  <c r="AG31" i="56"/>
  <c r="AG26" i="56"/>
  <c r="AG25" i="56"/>
  <c r="AG24" i="56"/>
  <c r="AG92" i="56"/>
  <c r="AG32" i="56"/>
  <c r="AG100" i="56"/>
  <c r="AG80" i="56"/>
  <c r="AG59" i="56"/>
  <c r="AG58" i="56"/>
  <c r="AG95" i="56"/>
  <c r="AG90" i="56"/>
  <c r="AG57" i="56"/>
  <c r="AG66" i="56"/>
  <c r="AG78" i="56"/>
  <c r="AG68" i="56"/>
  <c r="AG53" i="56"/>
  <c r="AG50" i="56"/>
  <c r="AG55" i="56"/>
  <c r="AH10" i="56"/>
  <c r="AG30" i="56"/>
  <c r="AG47" i="56"/>
  <c r="AG56" i="56"/>
  <c r="AG29" i="56"/>
  <c r="AG42" i="56"/>
  <c r="AG44" i="56"/>
  <c r="AG52" i="56"/>
  <c r="AG20" i="56"/>
  <c r="AG86" i="56"/>
  <c r="AG74" i="56"/>
  <c r="AG67" i="56"/>
  <c r="AG91" i="56"/>
  <c r="AG82" i="56"/>
  <c r="AG93" i="56"/>
  <c r="AG76" i="56"/>
  <c r="AG106" i="56"/>
  <c r="AG63" i="56"/>
  <c r="AG64" i="56"/>
  <c r="AG35" i="56"/>
  <c r="AG41" i="56"/>
  <c r="AG62" i="56"/>
  <c r="AG70" i="56"/>
  <c r="AG28" i="56"/>
  <c r="AG27" i="56"/>
  <c r="AG36" i="56"/>
  <c r="AG40" i="56"/>
  <c r="AG71" i="56"/>
  <c r="AG65" i="56"/>
  <c r="AG39" i="56"/>
  <c r="AG33" i="56"/>
  <c r="AG102" i="56"/>
  <c r="AG98" i="56"/>
  <c r="AG103" i="56"/>
  <c r="AG104" i="56"/>
  <c r="AG46" i="56"/>
  <c r="AG85" i="56"/>
  <c r="AG72" i="56"/>
  <c r="AG94" i="56"/>
  <c r="AG48" i="56"/>
  <c r="AG99" i="56"/>
  <c r="AG73" i="56"/>
  <c r="AG77" i="56"/>
  <c r="AG43" i="56"/>
  <c r="AG83" i="56"/>
  <c r="AG69" i="56"/>
  <c r="AG97" i="56"/>
  <c r="AH109" i="56" l="1"/>
  <c r="AH110" i="56"/>
  <c r="AH111" i="56"/>
  <c r="AH113" i="56"/>
  <c r="AH116" i="56"/>
  <c r="AH118" i="56"/>
  <c r="AH114" i="56"/>
  <c r="AH115" i="56"/>
  <c r="AH119" i="56"/>
  <c r="AH120" i="56"/>
  <c r="AH123" i="56"/>
  <c r="AH117" i="56"/>
  <c r="AH126" i="56"/>
  <c r="AH130" i="56"/>
  <c r="AH133" i="56"/>
  <c r="AH125" i="56"/>
  <c r="AH112" i="56"/>
  <c r="AH124" i="56"/>
  <c r="AH131" i="56"/>
  <c r="AH122" i="56"/>
  <c r="AH129" i="56"/>
  <c r="AH128" i="56"/>
  <c r="AH135" i="56"/>
  <c r="AH137" i="56"/>
  <c r="AH132" i="56"/>
  <c r="AH145" i="56"/>
  <c r="AH139" i="56"/>
  <c r="AH149" i="56"/>
  <c r="AH136" i="56"/>
  <c r="AH141" i="56"/>
  <c r="AH134" i="56"/>
  <c r="AH142" i="56"/>
  <c r="AH148" i="56"/>
  <c r="AH147" i="56"/>
  <c r="AH143" i="56"/>
  <c r="AH146" i="56"/>
  <c r="AH153" i="56"/>
  <c r="AH156" i="56"/>
  <c r="AH140" i="56"/>
  <c r="AH121" i="56"/>
  <c r="AH138" i="56"/>
  <c r="AH152" i="56"/>
  <c r="AH155" i="56"/>
  <c r="AH159" i="56"/>
  <c r="AH160" i="56"/>
  <c r="AH161" i="56"/>
  <c r="AH162" i="56"/>
  <c r="AH163" i="56"/>
  <c r="AH164" i="56"/>
  <c r="AH165" i="56"/>
  <c r="AH166" i="56"/>
  <c r="AH167" i="56"/>
  <c r="AH168" i="56"/>
  <c r="AH169" i="56"/>
  <c r="AH170" i="56"/>
  <c r="AH171" i="56"/>
  <c r="AH172" i="56"/>
  <c r="AH173" i="56"/>
  <c r="AH174" i="56"/>
  <c r="AH175" i="56"/>
  <c r="AH176" i="56"/>
  <c r="AH177" i="56"/>
  <c r="AH178" i="56"/>
  <c r="AH179" i="56"/>
  <c r="AH180" i="56"/>
  <c r="AH181" i="56"/>
  <c r="AH151" i="56"/>
  <c r="AH154" i="56"/>
  <c r="AH185" i="56"/>
  <c r="AH189" i="56"/>
  <c r="AH144" i="56"/>
  <c r="AH158" i="56"/>
  <c r="AH127" i="56"/>
  <c r="AH157" i="56"/>
  <c r="AH182" i="56"/>
  <c r="AH191" i="56"/>
  <c r="AH187" i="56"/>
  <c r="AH150" i="56"/>
  <c r="AH183" i="56"/>
  <c r="AH184" i="56"/>
  <c r="AH194" i="56"/>
  <c r="AH195" i="56"/>
  <c r="AH196" i="56"/>
  <c r="AH197" i="56"/>
  <c r="AH198" i="56"/>
  <c r="AH199" i="56"/>
  <c r="AH200" i="56"/>
  <c r="AH201" i="56"/>
  <c r="AH202" i="56"/>
  <c r="AH203" i="56"/>
  <c r="AH204" i="56"/>
  <c r="AH205" i="56"/>
  <c r="AH206" i="56"/>
  <c r="AH207" i="56"/>
  <c r="AH208" i="56"/>
  <c r="AH209" i="56"/>
  <c r="AH210" i="56"/>
  <c r="AH211" i="56"/>
  <c r="AH212" i="56"/>
  <c r="AH213" i="56"/>
  <c r="AH214" i="56"/>
  <c r="AH215" i="56"/>
  <c r="AH216" i="56"/>
  <c r="AH217" i="56"/>
  <c r="AH218" i="56"/>
  <c r="AH219" i="56"/>
  <c r="AH220" i="56"/>
  <c r="AH221" i="56"/>
  <c r="AH222" i="56"/>
  <c r="AH223" i="56"/>
  <c r="AH224" i="56"/>
  <c r="AH225" i="56"/>
  <c r="AH226" i="56"/>
  <c r="AH227" i="56"/>
  <c r="AH228" i="56"/>
  <c r="AH193" i="56"/>
  <c r="AH186" i="56"/>
  <c r="AH229" i="56"/>
  <c r="AH230" i="56"/>
  <c r="AH231" i="56"/>
  <c r="AH232" i="56"/>
  <c r="AH233" i="56"/>
  <c r="AH234" i="56"/>
  <c r="AH235" i="56"/>
  <c r="AH236" i="56"/>
  <c r="AH237" i="56"/>
  <c r="AH238" i="56"/>
  <c r="AH239" i="56"/>
  <c r="AH240" i="56"/>
  <c r="AH241" i="56"/>
  <c r="AH242" i="56"/>
  <c r="AH243" i="56"/>
  <c r="AH244" i="56"/>
  <c r="AH245" i="56"/>
  <c r="AH246" i="56"/>
  <c r="AH247" i="56"/>
  <c r="AH190" i="56"/>
  <c r="AH252" i="56"/>
  <c r="AH192" i="56"/>
  <c r="AH255" i="56"/>
  <c r="AH253" i="56"/>
  <c r="AH248" i="56"/>
  <c r="AH256" i="56"/>
  <c r="AH258" i="56"/>
  <c r="AH264" i="56"/>
  <c r="AH254" i="56"/>
  <c r="AH265" i="56"/>
  <c r="AH269" i="56"/>
  <c r="AH268" i="56"/>
  <c r="AH259" i="56"/>
  <c r="AH260" i="56"/>
  <c r="AH270" i="56"/>
  <c r="AH261" i="56"/>
  <c r="AH188" i="56"/>
  <c r="AH249" i="56"/>
  <c r="AH257" i="56"/>
  <c r="AH267" i="56"/>
  <c r="AH251" i="56"/>
  <c r="AH272" i="56"/>
  <c r="AH266" i="56"/>
  <c r="AH271" i="56"/>
  <c r="AH262" i="56"/>
  <c r="AH263" i="56"/>
  <c r="AH250" i="56"/>
  <c r="AG9" i="56"/>
  <c r="AH13" i="56"/>
  <c r="AH30" i="56"/>
  <c r="AH42" i="56"/>
  <c r="AH62" i="56"/>
  <c r="AH28" i="56"/>
  <c r="AH23" i="56"/>
  <c r="AH22" i="56"/>
  <c r="AH59" i="56"/>
  <c r="AH34" i="56"/>
  <c r="AH36" i="56"/>
  <c r="AH98" i="56"/>
  <c r="AH91" i="56"/>
  <c r="AH93" i="56"/>
  <c r="AH55" i="56"/>
  <c r="AH65" i="56"/>
  <c r="AH72" i="56"/>
  <c r="AH63" i="56"/>
  <c r="AH69" i="56"/>
  <c r="AH74" i="56"/>
  <c r="AH83" i="56"/>
  <c r="AH40" i="56"/>
  <c r="AH82" i="56"/>
  <c r="AH49" i="56"/>
  <c r="AH100" i="56"/>
  <c r="AH79" i="56"/>
  <c r="AH70" i="56"/>
  <c r="AH57" i="56"/>
  <c r="AH48" i="56"/>
  <c r="AH95" i="56"/>
  <c r="AH106" i="56"/>
  <c r="AH78" i="56"/>
  <c r="AH53" i="56"/>
  <c r="AH54" i="56"/>
  <c r="AH21" i="56"/>
  <c r="AH29" i="56"/>
  <c r="AH19" i="56"/>
  <c r="AH38" i="56"/>
  <c r="AH17" i="56"/>
  <c r="AH20" i="56"/>
  <c r="AH52" i="56"/>
  <c r="AH86" i="56"/>
  <c r="AH103" i="56"/>
  <c r="AH101" i="56"/>
  <c r="AH104" i="56"/>
  <c r="AH61" i="56"/>
  <c r="AH51" i="56"/>
  <c r="AH94" i="56"/>
  <c r="AH105" i="56"/>
  <c r="AH89" i="56"/>
  <c r="AH37" i="56"/>
  <c r="AH75" i="56"/>
  <c r="AH71" i="56"/>
  <c r="AH87" i="56"/>
  <c r="AH90" i="56"/>
  <c r="AH107" i="56"/>
  <c r="AH25" i="56"/>
  <c r="AH14" i="56"/>
  <c r="AH31" i="56"/>
  <c r="AH47" i="56"/>
  <c r="AH27" i="56"/>
  <c r="AH16" i="56"/>
  <c r="AH15" i="56"/>
  <c r="AH44" i="56"/>
  <c r="AH24" i="56"/>
  <c r="AH97" i="56"/>
  <c r="AH50" i="56"/>
  <c r="AH67" i="56"/>
  <c r="AH81" i="56"/>
  <c r="AH102" i="56"/>
  <c r="AH43" i="56"/>
  <c r="AH77" i="56"/>
  <c r="AH58" i="56"/>
  <c r="AH64" i="56"/>
  <c r="AH26" i="56"/>
  <c r="AH60" i="56"/>
  <c r="AH99" i="56"/>
  <c r="AH92" i="56"/>
  <c r="AH66" i="56"/>
  <c r="AH85" i="56"/>
  <c r="AH73" i="56"/>
  <c r="AH33" i="56"/>
  <c r="AH108" i="56"/>
  <c r="AI10" i="56"/>
  <c r="AH96" i="56"/>
  <c r="AH41" i="56"/>
  <c r="AH35" i="56"/>
  <c r="AH18" i="56"/>
  <c r="AH56" i="56"/>
  <c r="AH39" i="56"/>
  <c r="AH46" i="56"/>
  <c r="AH32" i="56"/>
  <c r="AH68" i="56"/>
  <c r="AH88" i="56"/>
  <c r="AH76" i="56"/>
  <c r="AH45" i="56"/>
  <c r="AH84" i="56"/>
  <c r="AH80" i="56"/>
  <c r="AI109" i="56" l="1"/>
  <c r="AI112" i="56"/>
  <c r="AI111" i="56"/>
  <c r="AI113" i="56"/>
  <c r="AI114" i="56"/>
  <c r="AI115" i="56"/>
  <c r="AI110" i="56"/>
  <c r="AI120" i="56"/>
  <c r="AI122" i="56"/>
  <c r="AI124" i="56"/>
  <c r="AI125" i="56"/>
  <c r="AI126" i="56"/>
  <c r="AI119" i="56"/>
  <c r="AI116" i="56"/>
  <c r="AI118" i="56"/>
  <c r="AI127" i="56"/>
  <c r="AI117" i="56"/>
  <c r="AI130" i="56"/>
  <c r="AI123" i="56"/>
  <c r="AI134" i="56"/>
  <c r="AI131" i="56"/>
  <c r="AI133" i="56"/>
  <c r="AI129" i="56"/>
  <c r="AI128" i="56"/>
  <c r="AI135" i="56"/>
  <c r="AI138" i="56"/>
  <c r="AI144" i="56"/>
  <c r="AI148" i="56"/>
  <c r="AI146" i="56"/>
  <c r="AI140" i="56"/>
  <c r="AI121" i="56"/>
  <c r="AI141" i="56"/>
  <c r="AI152" i="56"/>
  <c r="AI142" i="56"/>
  <c r="AI147" i="56"/>
  <c r="AI153" i="56"/>
  <c r="AI150" i="56"/>
  <c r="AI157" i="56"/>
  <c r="AI139" i="56"/>
  <c r="AI132" i="56"/>
  <c r="AI156" i="56"/>
  <c r="AI149" i="56"/>
  <c r="AI136" i="56"/>
  <c r="AI155" i="56"/>
  <c r="AI160" i="56"/>
  <c r="AI162" i="56"/>
  <c r="AI164" i="56"/>
  <c r="AI166" i="56"/>
  <c r="AI168" i="56"/>
  <c r="AI172" i="56"/>
  <c r="AI181" i="56"/>
  <c r="AI182" i="56"/>
  <c r="AI183" i="56"/>
  <c r="AI151" i="56"/>
  <c r="AI176" i="56"/>
  <c r="AI154" i="56"/>
  <c r="AI171" i="56"/>
  <c r="AI179" i="56"/>
  <c r="AI143" i="56"/>
  <c r="AI159" i="56"/>
  <c r="AI161" i="56"/>
  <c r="AI163" i="56"/>
  <c r="AI165" i="56"/>
  <c r="AI167" i="56"/>
  <c r="AI170" i="56"/>
  <c r="AI174" i="56"/>
  <c r="AI186" i="56"/>
  <c r="AI137" i="56"/>
  <c r="AI177" i="56"/>
  <c r="AI185" i="56"/>
  <c r="AI189" i="56"/>
  <c r="AI158" i="56"/>
  <c r="AI145" i="56"/>
  <c r="AI169" i="56"/>
  <c r="AI190" i="56"/>
  <c r="AI193" i="56"/>
  <c r="AI173" i="56"/>
  <c r="AI180" i="56"/>
  <c r="AI191" i="56"/>
  <c r="AI178" i="56"/>
  <c r="AI187" i="56"/>
  <c r="AI175" i="56"/>
  <c r="AI184" i="56"/>
  <c r="AI188" i="56"/>
  <c r="AI227" i="56"/>
  <c r="AI194" i="56"/>
  <c r="AI196" i="56"/>
  <c r="AI198" i="56"/>
  <c r="AI200" i="56"/>
  <c r="AI202" i="56"/>
  <c r="AI204" i="56"/>
  <c r="AI206" i="56"/>
  <c r="AI208" i="56"/>
  <c r="AI210" i="56"/>
  <c r="AI217" i="56"/>
  <c r="AI221" i="56"/>
  <c r="AI225" i="56"/>
  <c r="AI212" i="56"/>
  <c r="AI216" i="56"/>
  <c r="AI220" i="56"/>
  <c r="AI224" i="56"/>
  <c r="AI228" i="56"/>
  <c r="AI229" i="56"/>
  <c r="AI230" i="56"/>
  <c r="AI231" i="56"/>
  <c r="AI232" i="56"/>
  <c r="AI233" i="56"/>
  <c r="AI234" i="56"/>
  <c r="AI235" i="56"/>
  <c r="AI236" i="56"/>
  <c r="AI237" i="56"/>
  <c r="AI238" i="56"/>
  <c r="AI239" i="56"/>
  <c r="AI240" i="56"/>
  <c r="AI241" i="56"/>
  <c r="AI242" i="56"/>
  <c r="AI243" i="56"/>
  <c r="AI244" i="56"/>
  <c r="AI245" i="56"/>
  <c r="AI246" i="56"/>
  <c r="AI247" i="56"/>
  <c r="AI248" i="56"/>
  <c r="AI249" i="56"/>
  <c r="AI250" i="56"/>
  <c r="AI251" i="56"/>
  <c r="AI252" i="56"/>
  <c r="AI253" i="56"/>
  <c r="AI254" i="56"/>
  <c r="AI255" i="56"/>
  <c r="AI256" i="56"/>
  <c r="AI257" i="56"/>
  <c r="AI258" i="56"/>
  <c r="AI259" i="56"/>
  <c r="AI213" i="56"/>
  <c r="AI195" i="56"/>
  <c r="AI199" i="56"/>
  <c r="AI203" i="56"/>
  <c r="AI207" i="56"/>
  <c r="AI211" i="56"/>
  <c r="AI215" i="56"/>
  <c r="AI223" i="56"/>
  <c r="AI226" i="56"/>
  <c r="AI192" i="56"/>
  <c r="AI214" i="56"/>
  <c r="AI222" i="56"/>
  <c r="AI197" i="56"/>
  <c r="AI201" i="56"/>
  <c r="AI205" i="56"/>
  <c r="AI209" i="56"/>
  <c r="AI263" i="56"/>
  <c r="AI266" i="56"/>
  <c r="AI264" i="56"/>
  <c r="AI219" i="56"/>
  <c r="AI272" i="56"/>
  <c r="AI268" i="56"/>
  <c r="AI218" i="56"/>
  <c r="AI260" i="56"/>
  <c r="AI269" i="56"/>
  <c r="AI271" i="56"/>
  <c r="AI267" i="56"/>
  <c r="AI270" i="56"/>
  <c r="AI261" i="56"/>
  <c r="AI262" i="56"/>
  <c r="AI265" i="56"/>
  <c r="AH9" i="56"/>
  <c r="AB8" i="56" s="1"/>
  <c r="AI11" i="56"/>
  <c r="AI104" i="56"/>
  <c r="AI26" i="56"/>
  <c r="AI36" i="56"/>
  <c r="AI28" i="56"/>
  <c r="AI34" i="56"/>
  <c r="AI47" i="56"/>
  <c r="AI21" i="56"/>
  <c r="AI33" i="56"/>
  <c r="AI49" i="56"/>
  <c r="AI95" i="56"/>
  <c r="AI100" i="56"/>
  <c r="AI94" i="56"/>
  <c r="AI41" i="56"/>
  <c r="AI90" i="56"/>
  <c r="AI54" i="56"/>
  <c r="AI82" i="56"/>
  <c r="AI86" i="56"/>
  <c r="AI105" i="56"/>
  <c r="AI83" i="56"/>
  <c r="AI56" i="56"/>
  <c r="AI99" i="56"/>
  <c r="AI81" i="56"/>
  <c r="AI93" i="56"/>
  <c r="AI79" i="56"/>
  <c r="AI55" i="56"/>
  <c r="AI13" i="56"/>
  <c r="AI20" i="56"/>
  <c r="AI39" i="56"/>
  <c r="AI29" i="56"/>
  <c r="AI45" i="56"/>
  <c r="AI46" i="56"/>
  <c r="AI27" i="56"/>
  <c r="AI51" i="56"/>
  <c r="AI103" i="56"/>
  <c r="AI101" i="56"/>
  <c r="AI78" i="56"/>
  <c r="AI85" i="56"/>
  <c r="AI98" i="56"/>
  <c r="AI61" i="56"/>
  <c r="AI74" i="56"/>
  <c r="AI75" i="56"/>
  <c r="AI58" i="56"/>
  <c r="AI63" i="56"/>
  <c r="AI52" i="56"/>
  <c r="AI30" i="56"/>
  <c r="AI87" i="56"/>
  <c r="AI64" i="56"/>
  <c r="AI77" i="56"/>
  <c r="AJ10" i="56"/>
  <c r="AI14" i="56"/>
  <c r="AI24" i="56"/>
  <c r="AI17" i="56"/>
  <c r="AI18" i="56"/>
  <c r="AI35" i="56"/>
  <c r="AI44" i="56"/>
  <c r="AI19" i="56"/>
  <c r="AI50" i="56"/>
  <c r="AI40" i="56"/>
  <c r="AI97" i="56"/>
  <c r="AI53" i="56"/>
  <c r="AI42" i="56"/>
  <c r="AI16" i="56"/>
  <c r="AI72" i="56"/>
  <c r="AI108" i="56"/>
  <c r="AI59" i="56"/>
  <c r="AI80" i="56"/>
  <c r="AI48" i="56"/>
  <c r="AI102" i="56"/>
  <c r="AI57" i="56"/>
  <c r="AI71" i="56"/>
  <c r="AI107" i="56"/>
  <c r="AI70" i="56"/>
  <c r="AI73" i="56"/>
  <c r="AI76" i="56"/>
  <c r="AI12" i="56"/>
  <c r="AI22" i="56"/>
  <c r="AI62" i="56"/>
  <c r="AI38" i="56"/>
  <c r="AI25" i="56"/>
  <c r="AI31" i="56"/>
  <c r="AI43" i="56"/>
  <c r="AI15" i="56"/>
  <c r="AI32" i="56"/>
  <c r="AI106" i="56"/>
  <c r="AI91" i="56"/>
  <c r="AI67" i="56"/>
  <c r="AI60" i="56"/>
  <c r="AI96" i="56"/>
  <c r="AI23" i="56"/>
  <c r="AI68" i="56"/>
  <c r="AI92" i="56"/>
  <c r="AI88" i="56"/>
  <c r="AI65" i="56"/>
  <c r="AI89" i="56"/>
  <c r="AI66" i="56"/>
  <c r="AI84" i="56"/>
  <c r="AI37" i="56"/>
  <c r="AI69" i="56"/>
  <c r="AJ109" i="56" l="1"/>
  <c r="AJ114" i="56"/>
  <c r="AJ115" i="56"/>
  <c r="AJ116" i="56"/>
  <c r="AJ117" i="56"/>
  <c r="AJ112" i="56"/>
  <c r="AJ113" i="56"/>
  <c r="AJ120" i="56"/>
  <c r="AJ122" i="56"/>
  <c r="AJ124" i="56"/>
  <c r="AJ125" i="56"/>
  <c r="AJ126" i="56"/>
  <c r="AJ127" i="56"/>
  <c r="AJ128" i="56"/>
  <c r="AJ129" i="56"/>
  <c r="AJ130" i="56"/>
  <c r="AJ119" i="56"/>
  <c r="AJ121" i="56"/>
  <c r="AJ132" i="56"/>
  <c r="AJ118" i="56"/>
  <c r="AJ123" i="56"/>
  <c r="AJ110" i="56"/>
  <c r="AJ134" i="56"/>
  <c r="AJ136" i="56"/>
  <c r="AJ111" i="56"/>
  <c r="AJ131" i="56"/>
  <c r="AJ133" i="56"/>
  <c r="AJ135" i="56"/>
  <c r="AJ143" i="56"/>
  <c r="AJ145" i="56"/>
  <c r="AJ137" i="56"/>
  <c r="AJ139" i="56"/>
  <c r="AJ138" i="56"/>
  <c r="AJ149" i="56"/>
  <c r="AJ141" i="56"/>
  <c r="AJ148" i="56"/>
  <c r="AJ142" i="56"/>
  <c r="AJ150" i="56"/>
  <c r="AJ157" i="56"/>
  <c r="AJ146" i="56"/>
  <c r="AJ153" i="56"/>
  <c r="AJ140" i="56"/>
  <c r="AJ156" i="56"/>
  <c r="AJ147" i="56"/>
  <c r="AJ152" i="56"/>
  <c r="AJ178" i="56"/>
  <c r="AJ155" i="56"/>
  <c r="AJ160" i="56"/>
  <c r="AJ162" i="56"/>
  <c r="AJ164" i="56"/>
  <c r="AJ166" i="56"/>
  <c r="AJ168" i="56"/>
  <c r="AJ172" i="56"/>
  <c r="AJ181" i="56"/>
  <c r="AJ182" i="56"/>
  <c r="AJ183" i="56"/>
  <c r="AJ184" i="56"/>
  <c r="AJ185" i="56"/>
  <c r="AJ151" i="56"/>
  <c r="AJ176" i="56"/>
  <c r="AJ159" i="56"/>
  <c r="AJ161" i="56"/>
  <c r="AJ165" i="56"/>
  <c r="AJ174" i="56"/>
  <c r="AJ179" i="56"/>
  <c r="AJ186" i="56"/>
  <c r="AJ144" i="56"/>
  <c r="AJ158" i="56"/>
  <c r="AJ173" i="56"/>
  <c r="AJ175" i="56"/>
  <c r="AJ154" i="56"/>
  <c r="AJ171" i="56"/>
  <c r="AJ187" i="56"/>
  <c r="AJ188" i="56"/>
  <c r="AJ189" i="56"/>
  <c r="AJ169" i="56"/>
  <c r="AJ190" i="56"/>
  <c r="AJ193" i="56"/>
  <c r="AJ167" i="56"/>
  <c r="AJ170" i="56"/>
  <c r="AJ180" i="56"/>
  <c r="AJ163" i="56"/>
  <c r="AJ191" i="56"/>
  <c r="AJ177" i="56"/>
  <c r="AJ214" i="56"/>
  <c r="AJ218" i="56"/>
  <c r="AJ222" i="56"/>
  <c r="AJ227" i="56"/>
  <c r="AJ194" i="56"/>
  <c r="AJ196" i="56"/>
  <c r="AJ198" i="56"/>
  <c r="AJ200" i="56"/>
  <c r="AJ202" i="56"/>
  <c r="AJ204" i="56"/>
  <c r="AJ206" i="56"/>
  <c r="AJ208" i="56"/>
  <c r="AJ210" i="56"/>
  <c r="AJ217" i="56"/>
  <c r="AJ221" i="56"/>
  <c r="AJ225" i="56"/>
  <c r="AJ216" i="56"/>
  <c r="AJ224" i="56"/>
  <c r="AJ229" i="56"/>
  <c r="AJ231" i="56"/>
  <c r="AJ233" i="56"/>
  <c r="AJ235" i="56"/>
  <c r="AJ249" i="56"/>
  <c r="AJ257" i="56"/>
  <c r="AJ260" i="56"/>
  <c r="AJ261" i="56"/>
  <c r="AJ262" i="56"/>
  <c r="AJ263" i="56"/>
  <c r="AJ264" i="56"/>
  <c r="AJ213" i="56"/>
  <c r="AJ237" i="56"/>
  <c r="AJ241" i="56"/>
  <c r="AJ245" i="56"/>
  <c r="AJ252" i="56"/>
  <c r="AJ195" i="56"/>
  <c r="AJ199" i="56"/>
  <c r="AJ203" i="56"/>
  <c r="AJ207" i="56"/>
  <c r="AJ211" i="56"/>
  <c r="AJ215" i="56"/>
  <c r="AJ223" i="56"/>
  <c r="AJ226" i="56"/>
  <c r="AJ192" i="56"/>
  <c r="AJ236" i="56"/>
  <c r="AJ240" i="56"/>
  <c r="AJ244" i="56"/>
  <c r="AJ250" i="56"/>
  <c r="AJ258" i="56"/>
  <c r="AJ212" i="56"/>
  <c r="AJ220" i="56"/>
  <c r="AJ228" i="56"/>
  <c r="AJ230" i="56"/>
  <c r="AJ232" i="56"/>
  <c r="AJ234" i="56"/>
  <c r="AJ201" i="56"/>
  <c r="AJ243" i="56"/>
  <c r="AJ251" i="56"/>
  <c r="AJ256" i="56"/>
  <c r="AJ266" i="56"/>
  <c r="AJ205" i="56"/>
  <c r="AJ242" i="56"/>
  <c r="AJ254" i="56"/>
  <c r="AJ239" i="56"/>
  <c r="AJ247" i="56"/>
  <c r="AJ248" i="56"/>
  <c r="AJ265" i="56"/>
  <c r="AJ269" i="56"/>
  <c r="AJ209" i="56"/>
  <c r="AJ219" i="56"/>
  <c r="AJ272" i="56"/>
  <c r="AJ238" i="56"/>
  <c r="AJ246" i="56"/>
  <c r="AJ253" i="56"/>
  <c r="AJ255" i="56"/>
  <c r="AJ259" i="56"/>
  <c r="AJ267" i="56"/>
  <c r="AJ270" i="56"/>
  <c r="AJ197" i="56"/>
  <c r="AJ268" i="56"/>
  <c r="AJ271" i="56"/>
  <c r="AI9" i="56"/>
  <c r="AJ30" i="56"/>
  <c r="AJ26" i="56"/>
  <c r="AJ29" i="56"/>
  <c r="AJ51" i="56"/>
  <c r="AJ68" i="56"/>
  <c r="AJ87" i="56"/>
  <c r="AJ63" i="56"/>
  <c r="AJ95" i="56"/>
  <c r="AJ101" i="56"/>
  <c r="AJ48" i="56"/>
  <c r="AJ99" i="56"/>
  <c r="AJ80" i="56"/>
  <c r="AJ13" i="56"/>
  <c r="AJ14" i="56"/>
  <c r="AJ37" i="56"/>
  <c r="AJ32" i="56"/>
  <c r="AJ38" i="56"/>
  <c r="AJ40" i="56"/>
  <c r="AJ98" i="56"/>
  <c r="AJ67" i="56"/>
  <c r="AJ41" i="56"/>
  <c r="AJ44" i="56"/>
  <c r="AJ88" i="56"/>
  <c r="AJ70" i="56"/>
  <c r="AJ100" i="56"/>
  <c r="AJ39" i="56"/>
  <c r="AJ49" i="56"/>
  <c r="AJ69" i="56"/>
  <c r="AJ65" i="56"/>
  <c r="AJ103" i="56"/>
  <c r="AJ94" i="56"/>
  <c r="AJ75" i="56"/>
  <c r="AJ53" i="56"/>
  <c r="AJ54" i="56"/>
  <c r="AJ42" i="56"/>
  <c r="AJ77" i="56"/>
  <c r="AJ105" i="56"/>
  <c r="AJ93" i="56"/>
  <c r="AJ64" i="56"/>
  <c r="AJ56" i="56"/>
  <c r="AJ81" i="56"/>
  <c r="AJ78" i="56"/>
  <c r="AJ85" i="56"/>
  <c r="AJ74" i="56"/>
  <c r="AJ107" i="56"/>
  <c r="AJ33" i="56"/>
  <c r="AJ31" i="56"/>
  <c r="AJ36" i="56"/>
  <c r="AJ19" i="56"/>
  <c r="AJ16" i="56"/>
  <c r="AJ28" i="56"/>
  <c r="AJ50" i="56"/>
  <c r="AJ25" i="56"/>
  <c r="AJ34" i="56"/>
  <c r="AJ17" i="56"/>
  <c r="AJ45" i="56"/>
  <c r="AJ61" i="56"/>
  <c r="AJ104" i="56"/>
  <c r="AJ43" i="56"/>
  <c r="AJ15" i="56"/>
  <c r="AJ35" i="56"/>
  <c r="AJ20" i="56"/>
  <c r="AJ46" i="56"/>
  <c r="AJ27" i="56"/>
  <c r="AJ22" i="56"/>
  <c r="AJ18" i="56"/>
  <c r="AJ60" i="56"/>
  <c r="AJ83" i="56"/>
  <c r="AJ21" i="56"/>
  <c r="AJ89" i="56"/>
  <c r="AJ66" i="56"/>
  <c r="AJ106" i="56"/>
  <c r="AJ108" i="56"/>
  <c r="AJ82" i="56"/>
  <c r="AJ79" i="56"/>
  <c r="AJ24" i="56"/>
  <c r="AJ57" i="56"/>
  <c r="AJ73" i="56"/>
  <c r="AJ52" i="56"/>
  <c r="AJ76" i="56"/>
  <c r="AJ86" i="56"/>
  <c r="AJ62" i="56"/>
  <c r="AJ72" i="56"/>
  <c r="AK10" i="56"/>
  <c r="AJ102" i="56"/>
  <c r="AJ23" i="56"/>
  <c r="AJ91" i="56"/>
  <c r="AJ59" i="56"/>
  <c r="AJ96" i="56"/>
  <c r="AJ90" i="56"/>
  <c r="AJ92" i="56"/>
  <c r="AJ55" i="56"/>
  <c r="AJ47" i="56"/>
  <c r="AJ97" i="56"/>
  <c r="AJ58" i="56"/>
  <c r="AJ71" i="56"/>
  <c r="AJ84" i="56"/>
  <c r="AK112" i="56" l="1"/>
  <c r="AK113" i="56"/>
  <c r="AK110" i="56"/>
  <c r="AK109" i="56"/>
  <c r="AK114" i="56"/>
  <c r="AK115" i="56"/>
  <c r="AK116" i="56"/>
  <c r="AK117" i="56"/>
  <c r="AK118" i="56"/>
  <c r="AK119" i="56"/>
  <c r="AK121" i="56"/>
  <c r="AK122" i="56"/>
  <c r="AK123" i="56"/>
  <c r="AK124" i="56"/>
  <c r="AK125" i="56"/>
  <c r="AK126" i="56"/>
  <c r="AK127" i="56"/>
  <c r="AK128" i="56"/>
  <c r="AK129" i="56"/>
  <c r="AK130" i="56"/>
  <c r="AK131" i="56"/>
  <c r="AK132" i="56"/>
  <c r="AK133" i="56"/>
  <c r="AK120" i="56"/>
  <c r="AK111" i="56"/>
  <c r="AK134" i="56"/>
  <c r="AK138" i="56"/>
  <c r="AK142" i="56"/>
  <c r="AK150" i="56"/>
  <c r="AK144" i="56"/>
  <c r="AK148" i="56"/>
  <c r="AK146" i="56"/>
  <c r="AK140" i="56"/>
  <c r="AK145" i="56"/>
  <c r="AK154" i="56"/>
  <c r="AK155" i="56"/>
  <c r="AK156" i="56"/>
  <c r="AK157" i="56"/>
  <c r="AK158" i="56"/>
  <c r="AK159" i="56"/>
  <c r="AK149" i="56"/>
  <c r="AK141" i="56"/>
  <c r="AK135" i="56"/>
  <c r="AK139" i="56"/>
  <c r="AK153" i="56"/>
  <c r="AK169" i="56"/>
  <c r="AK173" i="56"/>
  <c r="AK175" i="56"/>
  <c r="AK136" i="56"/>
  <c r="AK147" i="56"/>
  <c r="AK152" i="56"/>
  <c r="AK178" i="56"/>
  <c r="AK160" i="56"/>
  <c r="AK162" i="56"/>
  <c r="AK164" i="56"/>
  <c r="AK166" i="56"/>
  <c r="AK168" i="56"/>
  <c r="AK172" i="56"/>
  <c r="AK181" i="56"/>
  <c r="AK182" i="56"/>
  <c r="AK183" i="56"/>
  <c r="AK184" i="56"/>
  <c r="AK185" i="56"/>
  <c r="AK186" i="56"/>
  <c r="AK187" i="56"/>
  <c r="AK188" i="56"/>
  <c r="AK189" i="56"/>
  <c r="AK190" i="56"/>
  <c r="AK191" i="56"/>
  <c r="AK192" i="56"/>
  <c r="AK193" i="56"/>
  <c r="AK171" i="56"/>
  <c r="AK151" i="56"/>
  <c r="AK143" i="56"/>
  <c r="AK137" i="56"/>
  <c r="AK161" i="56"/>
  <c r="AK165" i="56"/>
  <c r="AK177" i="56"/>
  <c r="AK174" i="56"/>
  <c r="AK179" i="56"/>
  <c r="AK167" i="56"/>
  <c r="AK170" i="56"/>
  <c r="AK180" i="56"/>
  <c r="AK163" i="56"/>
  <c r="AK176" i="56"/>
  <c r="AK214" i="56"/>
  <c r="AK218" i="56"/>
  <c r="AK222" i="56"/>
  <c r="AK227" i="56"/>
  <c r="AK194" i="56"/>
  <c r="AK196" i="56"/>
  <c r="AK198" i="56"/>
  <c r="AK200" i="56"/>
  <c r="AK202" i="56"/>
  <c r="AK204" i="56"/>
  <c r="AK206" i="56"/>
  <c r="AK208" i="56"/>
  <c r="AK210" i="56"/>
  <c r="AK217" i="56"/>
  <c r="AK221" i="56"/>
  <c r="AK225" i="56"/>
  <c r="AK238" i="56"/>
  <c r="AK242" i="56"/>
  <c r="AK246" i="56"/>
  <c r="AK254" i="56"/>
  <c r="AK216" i="56"/>
  <c r="AK224" i="56"/>
  <c r="AK229" i="56"/>
  <c r="AK231" i="56"/>
  <c r="AK233" i="56"/>
  <c r="AK235" i="56"/>
  <c r="AK249" i="56"/>
  <c r="AK257" i="56"/>
  <c r="AK260" i="56"/>
  <c r="AK261" i="56"/>
  <c r="AK262" i="56"/>
  <c r="AK263" i="56"/>
  <c r="AK264" i="56"/>
  <c r="AK265" i="56"/>
  <c r="AK266" i="56"/>
  <c r="AK267" i="56"/>
  <c r="AK268" i="56"/>
  <c r="AK269" i="56"/>
  <c r="AK270" i="56"/>
  <c r="AK271" i="56"/>
  <c r="AK272" i="56"/>
  <c r="AK213" i="56"/>
  <c r="AK237" i="56"/>
  <c r="AK241" i="56"/>
  <c r="AK195" i="56"/>
  <c r="AK199" i="56"/>
  <c r="AK203" i="56"/>
  <c r="AK207" i="56"/>
  <c r="AK211" i="56"/>
  <c r="AK215" i="56"/>
  <c r="AK223" i="56"/>
  <c r="AK226" i="56"/>
  <c r="AK255" i="56"/>
  <c r="AK236" i="56"/>
  <c r="AK240" i="56"/>
  <c r="AK244" i="56"/>
  <c r="AK250" i="56"/>
  <c r="AK212" i="56"/>
  <c r="AK201" i="56"/>
  <c r="AK228" i="56"/>
  <c r="AK243" i="56"/>
  <c r="AK251" i="56"/>
  <c r="AK258" i="56"/>
  <c r="AK252" i="56"/>
  <c r="AK256" i="56"/>
  <c r="AK205" i="56"/>
  <c r="AK220" i="56"/>
  <c r="AK234" i="56"/>
  <c r="AK232" i="56"/>
  <c r="AK239" i="56"/>
  <c r="AK247" i="56"/>
  <c r="AK248" i="56"/>
  <c r="AK209" i="56"/>
  <c r="AK219" i="56"/>
  <c r="AK230" i="56"/>
  <c r="AK245" i="56"/>
  <c r="AK259" i="56"/>
  <c r="AK253" i="56"/>
  <c r="AK197" i="56"/>
  <c r="AJ9" i="56"/>
  <c r="AK60" i="56"/>
  <c r="AK30" i="56"/>
  <c r="AK99" i="56"/>
  <c r="AK37" i="56"/>
  <c r="AK48" i="56"/>
  <c r="AK35" i="56"/>
  <c r="AK41" i="56"/>
  <c r="AK25" i="56"/>
  <c r="AK40" i="56"/>
  <c r="AK31" i="56"/>
  <c r="AK65" i="56"/>
  <c r="AK97" i="56"/>
  <c r="AK105" i="56"/>
  <c r="AK83" i="56"/>
  <c r="AK42" i="56"/>
  <c r="AK58" i="56"/>
  <c r="AK66" i="56"/>
  <c r="AK59" i="56"/>
  <c r="AK87" i="56"/>
  <c r="AK70" i="56"/>
  <c r="AK89" i="56"/>
  <c r="AK85" i="56"/>
  <c r="AK74" i="56"/>
  <c r="AK81" i="56"/>
  <c r="AK72" i="56"/>
  <c r="AK75" i="56"/>
  <c r="AK47" i="56"/>
  <c r="AK39" i="56"/>
  <c r="AK33" i="56"/>
  <c r="AK27" i="56"/>
  <c r="AK24" i="56"/>
  <c r="AK96" i="56"/>
  <c r="AK49" i="56"/>
  <c r="AK101" i="56"/>
  <c r="AK108" i="56"/>
  <c r="AK69" i="56"/>
  <c r="AK93" i="56"/>
  <c r="AK71" i="56"/>
  <c r="AK68" i="56"/>
  <c r="AK13" i="56"/>
  <c r="AK19" i="56"/>
  <c r="AK50" i="56"/>
  <c r="AK43" i="56"/>
  <c r="AK15" i="56"/>
  <c r="AK18" i="56"/>
  <c r="AK45" i="56"/>
  <c r="AK64" i="56"/>
  <c r="AK67" i="56"/>
  <c r="AK55" i="56"/>
  <c r="AK95" i="56"/>
  <c r="AK94" i="56"/>
  <c r="AK103" i="56"/>
  <c r="AK20" i="56"/>
  <c r="AK84" i="56"/>
  <c r="AK92" i="56"/>
  <c r="AK104" i="56"/>
  <c r="AK32" i="56"/>
  <c r="AK88" i="56"/>
  <c r="AK44" i="56"/>
  <c r="AK52" i="56"/>
  <c r="AK79" i="56"/>
  <c r="AK63" i="56"/>
  <c r="AL10" i="56"/>
  <c r="AK14" i="56"/>
  <c r="AK21" i="56"/>
  <c r="AK38" i="56"/>
  <c r="AK34" i="56"/>
  <c r="AK16" i="56"/>
  <c r="AK22" i="56"/>
  <c r="AK23" i="56"/>
  <c r="AK98" i="56"/>
  <c r="AK78" i="56"/>
  <c r="AK90" i="56"/>
  <c r="AK57" i="56"/>
  <c r="AK62" i="56"/>
  <c r="AK82" i="56"/>
  <c r="AK91" i="56"/>
  <c r="AK76" i="56"/>
  <c r="AK54" i="56"/>
  <c r="AK86" i="56"/>
  <c r="AK80" i="56"/>
  <c r="AK77" i="56"/>
  <c r="AK17" i="56"/>
  <c r="AK51" i="56"/>
  <c r="AK106" i="56"/>
  <c r="AK26" i="56"/>
  <c r="AK46" i="56"/>
  <c r="AK28" i="56"/>
  <c r="AK29" i="56"/>
  <c r="AK102" i="56"/>
  <c r="AK107" i="56"/>
  <c r="AK100" i="56"/>
  <c r="AK56" i="56"/>
  <c r="AK61" i="56"/>
  <c r="AK73" i="56"/>
  <c r="AK36" i="56"/>
  <c r="AK53" i="56"/>
  <c r="AL112" i="56" l="1"/>
  <c r="AL111" i="56"/>
  <c r="AL110" i="56"/>
  <c r="AL117" i="56"/>
  <c r="AL114" i="56"/>
  <c r="AL115" i="56"/>
  <c r="AL118" i="56"/>
  <c r="AL119" i="56"/>
  <c r="AL122" i="56"/>
  <c r="AL123" i="56"/>
  <c r="AL125" i="56"/>
  <c r="AL134" i="56"/>
  <c r="AL135" i="56"/>
  <c r="AL136" i="56"/>
  <c r="AL137" i="56"/>
  <c r="AL138" i="56"/>
  <c r="AL121" i="56"/>
  <c r="AL126" i="56"/>
  <c r="AL127" i="56"/>
  <c r="AL132" i="56"/>
  <c r="AL116" i="56"/>
  <c r="AL109" i="56"/>
  <c r="AL113" i="56"/>
  <c r="AL128" i="56"/>
  <c r="AL124" i="56"/>
  <c r="AL120" i="56"/>
  <c r="AL130" i="56"/>
  <c r="AL129" i="56"/>
  <c r="AL131" i="56"/>
  <c r="AL139" i="56"/>
  <c r="AL140" i="56"/>
  <c r="AL141" i="56"/>
  <c r="AL142" i="56"/>
  <c r="AL143" i="56"/>
  <c r="AL144" i="56"/>
  <c r="AL145" i="56"/>
  <c r="AL133" i="56"/>
  <c r="AL147" i="56"/>
  <c r="AL150" i="56"/>
  <c r="AL151" i="56"/>
  <c r="AL148" i="56"/>
  <c r="AL152" i="56"/>
  <c r="AL154" i="56"/>
  <c r="AL158" i="56"/>
  <c r="AL157" i="56"/>
  <c r="AL146" i="56"/>
  <c r="AL153" i="56"/>
  <c r="AL156" i="56"/>
  <c r="AL180" i="56"/>
  <c r="AL169" i="56"/>
  <c r="AL173" i="56"/>
  <c r="AL175" i="56"/>
  <c r="AL155" i="56"/>
  <c r="AL178" i="56"/>
  <c r="AL149" i="56"/>
  <c r="AL160" i="56"/>
  <c r="AL164" i="56"/>
  <c r="AL168" i="56"/>
  <c r="AL188" i="56"/>
  <c r="AL159" i="56"/>
  <c r="AL161" i="56"/>
  <c r="AL165" i="56"/>
  <c r="AL174" i="56"/>
  <c r="AL179" i="56"/>
  <c r="AL162" i="56"/>
  <c r="AL166" i="56"/>
  <c r="AL172" i="56"/>
  <c r="AL177" i="56"/>
  <c r="AL184" i="56"/>
  <c r="AL176" i="56"/>
  <c r="AL186" i="56"/>
  <c r="AL189" i="56"/>
  <c r="AL171" i="56"/>
  <c r="AL182" i="56"/>
  <c r="AL190" i="56"/>
  <c r="AL193" i="56"/>
  <c r="AL181" i="56"/>
  <c r="AL185" i="56"/>
  <c r="AL170" i="56"/>
  <c r="AL183" i="56"/>
  <c r="AL167" i="56"/>
  <c r="AL187" i="56"/>
  <c r="AL163" i="56"/>
  <c r="AL192" i="56"/>
  <c r="AL195" i="56"/>
  <c r="AL197" i="56"/>
  <c r="AL199" i="56"/>
  <c r="AL201" i="56"/>
  <c r="AL203" i="56"/>
  <c r="AL205" i="56"/>
  <c r="AL207" i="56"/>
  <c r="AL209" i="56"/>
  <c r="AL211" i="56"/>
  <c r="AL215" i="56"/>
  <c r="AL219" i="56"/>
  <c r="AL223" i="56"/>
  <c r="AL226" i="56"/>
  <c r="AL214" i="56"/>
  <c r="AL218" i="56"/>
  <c r="AL222" i="56"/>
  <c r="AL227" i="56"/>
  <c r="AL194" i="56"/>
  <c r="AL198" i="56"/>
  <c r="AL202" i="56"/>
  <c r="AL206" i="56"/>
  <c r="AL210" i="56"/>
  <c r="AL217" i="56"/>
  <c r="AL225" i="56"/>
  <c r="AL251" i="56"/>
  <c r="AL259" i="56"/>
  <c r="AL238" i="56"/>
  <c r="AL242" i="56"/>
  <c r="AL246" i="56"/>
  <c r="AL254" i="56"/>
  <c r="AL216" i="56"/>
  <c r="AL224" i="56"/>
  <c r="AL229" i="56"/>
  <c r="AL231" i="56"/>
  <c r="AL233" i="56"/>
  <c r="AL235" i="56"/>
  <c r="AL213" i="56"/>
  <c r="AL237" i="56"/>
  <c r="AL241" i="56"/>
  <c r="AL245" i="56"/>
  <c r="AL252" i="56"/>
  <c r="AL196" i="56"/>
  <c r="AL200" i="56"/>
  <c r="AL204" i="56"/>
  <c r="AL208" i="56"/>
  <c r="AL221" i="56"/>
  <c r="AL191" i="56"/>
  <c r="AL244" i="56"/>
  <c r="AL262" i="56"/>
  <c r="AL267" i="56"/>
  <c r="AL263" i="56"/>
  <c r="AL228" i="56"/>
  <c r="AL243" i="56"/>
  <c r="AL258" i="56"/>
  <c r="AL240" i="56"/>
  <c r="AL256" i="56"/>
  <c r="AL212" i="56"/>
  <c r="AL220" i="56"/>
  <c r="AL234" i="56"/>
  <c r="AL265" i="56"/>
  <c r="AL269" i="56"/>
  <c r="AL232" i="56"/>
  <c r="AL239" i="56"/>
  <c r="AL247" i="56"/>
  <c r="AL248" i="56"/>
  <c r="AL260" i="56"/>
  <c r="AL266" i="56"/>
  <c r="AL253" i="56"/>
  <c r="AL264" i="56"/>
  <c r="AL230" i="56"/>
  <c r="AL257" i="56"/>
  <c r="AL272" i="56"/>
  <c r="AL261" i="56"/>
  <c r="AL270" i="56"/>
  <c r="AL236" i="56"/>
  <c r="AL249" i="56"/>
  <c r="AL255" i="56"/>
  <c r="AL250" i="56"/>
  <c r="AL268" i="56"/>
  <c r="AL271" i="56"/>
  <c r="AK9" i="56"/>
  <c r="AM10" i="56"/>
  <c r="AL36" i="56"/>
  <c r="AL15" i="56"/>
  <c r="AL38" i="56"/>
  <c r="AL37" i="56"/>
  <c r="AL42" i="56"/>
  <c r="AL19" i="56"/>
  <c r="AL22" i="56"/>
  <c r="AL92" i="56"/>
  <c r="AL93" i="56"/>
  <c r="AL31" i="56"/>
  <c r="AL78" i="56"/>
  <c r="AL82" i="56"/>
  <c r="AL49" i="56"/>
  <c r="AL29" i="56"/>
  <c r="AL83" i="56"/>
  <c r="AL100" i="56"/>
  <c r="AL51" i="56"/>
  <c r="AL104" i="56"/>
  <c r="AL71" i="56"/>
  <c r="AL44" i="56"/>
  <c r="AL63" i="56"/>
  <c r="AL108" i="56"/>
  <c r="AL64" i="56"/>
  <c r="AL74" i="56"/>
  <c r="AL75" i="56"/>
  <c r="AL13" i="56"/>
  <c r="AL55" i="56"/>
  <c r="AL21" i="56"/>
  <c r="AL33" i="56"/>
  <c r="AL35" i="56"/>
  <c r="AL17" i="56"/>
  <c r="AL48" i="56"/>
  <c r="AL34" i="56"/>
  <c r="AL25" i="56"/>
  <c r="AL73" i="56"/>
  <c r="AL65" i="56"/>
  <c r="AL80" i="56"/>
  <c r="AL103" i="56"/>
  <c r="AL47" i="56"/>
  <c r="AL105" i="56"/>
  <c r="AL97" i="56"/>
  <c r="AL88" i="56"/>
  <c r="AL94" i="56"/>
  <c r="AL77" i="56"/>
  <c r="AL66" i="56"/>
  <c r="AL70" i="56"/>
  <c r="AL85" i="56"/>
  <c r="AL20" i="56"/>
  <c r="AL24" i="56"/>
  <c r="AL27" i="56"/>
  <c r="AL57" i="56"/>
  <c r="AL23" i="56"/>
  <c r="AL14" i="56"/>
  <c r="AL46" i="56"/>
  <c r="AL95" i="56"/>
  <c r="AL16" i="56"/>
  <c r="AL32" i="56"/>
  <c r="AL59" i="56"/>
  <c r="AL39" i="56"/>
  <c r="AL98" i="56"/>
  <c r="AL18" i="56"/>
  <c r="AL99" i="56"/>
  <c r="AL26" i="56"/>
  <c r="AL50" i="56"/>
  <c r="AL91" i="56"/>
  <c r="AL56" i="56"/>
  <c r="AL87" i="56"/>
  <c r="AL54" i="56"/>
  <c r="AL62" i="56"/>
  <c r="AL68" i="56"/>
  <c r="AL52" i="56"/>
  <c r="AL53" i="56"/>
  <c r="AL102" i="56"/>
  <c r="AL28" i="56"/>
  <c r="AL41" i="56"/>
  <c r="AL45" i="56"/>
  <c r="AL40" i="56"/>
  <c r="AL43" i="56"/>
  <c r="AL30" i="56"/>
  <c r="AL107" i="56"/>
  <c r="AL60" i="56"/>
  <c r="AL106" i="56"/>
  <c r="AL79" i="56"/>
  <c r="AL76" i="56"/>
  <c r="AL86" i="56"/>
  <c r="AL69" i="56"/>
  <c r="AL101" i="56"/>
  <c r="AL67" i="56"/>
  <c r="AL89" i="56"/>
  <c r="AL58" i="56"/>
  <c r="AL96" i="56"/>
  <c r="AL81" i="56"/>
  <c r="AL84" i="56"/>
  <c r="AL72" i="56"/>
  <c r="AL90" i="56"/>
  <c r="AL61" i="56"/>
  <c r="AM113" i="56" l="1"/>
  <c r="AM111" i="56"/>
  <c r="AM110" i="56"/>
  <c r="AM119" i="56"/>
  <c r="AM120" i="56"/>
  <c r="AM112" i="56"/>
  <c r="AM118" i="56"/>
  <c r="AM114" i="56"/>
  <c r="AM117" i="56"/>
  <c r="AM121" i="56"/>
  <c r="AM115" i="56"/>
  <c r="AM124" i="56"/>
  <c r="AM128" i="56"/>
  <c r="AM123" i="56"/>
  <c r="AM125" i="56"/>
  <c r="AM134" i="56"/>
  <c r="AM126" i="56"/>
  <c r="AM127" i="56"/>
  <c r="AM116" i="56"/>
  <c r="AM109" i="56"/>
  <c r="AM136" i="56"/>
  <c r="AM130" i="56"/>
  <c r="AM122" i="56"/>
  <c r="AM133" i="56"/>
  <c r="AM135" i="56"/>
  <c r="AM138" i="56"/>
  <c r="AM139" i="56"/>
  <c r="AM140" i="56"/>
  <c r="AM141" i="56"/>
  <c r="AM142" i="56"/>
  <c r="AM143" i="56"/>
  <c r="AM144" i="56"/>
  <c r="AM145" i="56"/>
  <c r="AM146" i="56"/>
  <c r="AM147" i="56"/>
  <c r="AM148" i="56"/>
  <c r="AM149" i="56"/>
  <c r="AM132" i="56"/>
  <c r="AM150" i="56"/>
  <c r="AM151" i="56"/>
  <c r="AM152" i="56"/>
  <c r="AM153" i="56"/>
  <c r="AM160" i="56"/>
  <c r="AM161" i="56"/>
  <c r="AM162" i="56"/>
  <c r="AM163" i="56"/>
  <c r="AM164" i="56"/>
  <c r="AM165" i="56"/>
  <c r="AM166" i="56"/>
  <c r="AM167" i="56"/>
  <c r="AM154" i="56"/>
  <c r="AM158" i="56"/>
  <c r="AM157" i="56"/>
  <c r="AM129" i="56"/>
  <c r="AM170" i="56"/>
  <c r="AM174" i="56"/>
  <c r="AM177" i="56"/>
  <c r="AM156" i="56"/>
  <c r="AM180" i="56"/>
  <c r="AM169" i="56"/>
  <c r="AM173" i="56"/>
  <c r="AM175" i="56"/>
  <c r="AM131" i="56"/>
  <c r="AM168" i="56"/>
  <c r="AM172" i="56"/>
  <c r="AM176" i="56"/>
  <c r="AM183" i="56"/>
  <c r="AM188" i="56"/>
  <c r="AM137" i="56"/>
  <c r="AM159" i="56"/>
  <c r="AM155" i="56"/>
  <c r="AM179" i="56"/>
  <c r="AM192" i="56"/>
  <c r="AM194" i="56"/>
  <c r="AM195" i="56"/>
  <c r="AM196" i="56"/>
  <c r="AM197" i="56"/>
  <c r="AM198" i="56"/>
  <c r="AM199" i="56"/>
  <c r="AM200" i="56"/>
  <c r="AM201" i="56"/>
  <c r="AM202" i="56"/>
  <c r="AM203" i="56"/>
  <c r="AM204" i="56"/>
  <c r="AM205" i="56"/>
  <c r="AM206" i="56"/>
  <c r="AM207" i="56"/>
  <c r="AM208" i="56"/>
  <c r="AM209" i="56"/>
  <c r="AM210" i="56"/>
  <c r="AM211" i="56"/>
  <c r="AM186" i="56"/>
  <c r="AM189" i="56"/>
  <c r="AM171" i="56"/>
  <c r="AM182" i="56"/>
  <c r="AM190" i="56"/>
  <c r="AM193" i="56"/>
  <c r="AM181" i="56"/>
  <c r="AM178" i="56"/>
  <c r="AM185" i="56"/>
  <c r="AM184" i="56"/>
  <c r="AM187" i="56"/>
  <c r="AM213" i="56"/>
  <c r="AM215" i="56"/>
  <c r="AM219" i="56"/>
  <c r="AM223" i="56"/>
  <c r="AM226" i="56"/>
  <c r="AM214" i="56"/>
  <c r="AM218" i="56"/>
  <c r="AM222" i="56"/>
  <c r="AM239" i="56"/>
  <c r="AM243" i="56"/>
  <c r="AM247" i="56"/>
  <c r="AM248" i="56"/>
  <c r="AM256" i="56"/>
  <c r="AM217" i="56"/>
  <c r="AM225" i="56"/>
  <c r="AM251" i="56"/>
  <c r="AM259" i="56"/>
  <c r="AM238" i="56"/>
  <c r="AM242" i="56"/>
  <c r="AM216" i="56"/>
  <c r="AM224" i="56"/>
  <c r="AM229" i="56"/>
  <c r="AM231" i="56"/>
  <c r="AM233" i="56"/>
  <c r="AM235" i="56"/>
  <c r="AM249" i="56"/>
  <c r="AM257" i="56"/>
  <c r="AM260" i="56"/>
  <c r="AM261" i="56"/>
  <c r="AM262" i="56"/>
  <c r="AM263" i="56"/>
  <c r="AM264" i="56"/>
  <c r="AM265" i="56"/>
  <c r="AM266" i="56"/>
  <c r="AM267" i="56"/>
  <c r="AM268" i="56"/>
  <c r="AM269" i="56"/>
  <c r="AM227" i="56"/>
  <c r="AM237" i="56"/>
  <c r="AM241" i="56"/>
  <c r="AM245" i="56"/>
  <c r="AM252" i="56"/>
  <c r="AM250" i="56"/>
  <c r="AM253" i="56"/>
  <c r="AM244" i="56"/>
  <c r="AM191" i="56"/>
  <c r="AM221" i="56"/>
  <c r="AM228" i="56"/>
  <c r="AM254" i="56"/>
  <c r="AM258" i="56"/>
  <c r="AM271" i="56"/>
  <c r="AM240" i="56"/>
  <c r="AM212" i="56"/>
  <c r="AM220" i="56"/>
  <c r="AM234" i="56"/>
  <c r="AM246" i="56"/>
  <c r="AM232" i="56"/>
  <c r="AM230" i="56"/>
  <c r="AM272" i="56"/>
  <c r="AM270" i="56"/>
  <c r="AM236" i="56"/>
  <c r="AM255" i="56"/>
  <c r="AL9" i="56"/>
  <c r="AM13" i="56"/>
  <c r="AM96" i="56"/>
  <c r="AM45" i="56"/>
  <c r="AM57" i="56"/>
  <c r="AM16" i="56"/>
  <c r="AM15" i="56"/>
  <c r="AM34" i="56"/>
  <c r="AM24" i="56"/>
  <c r="AM46" i="56"/>
  <c r="AM88" i="56"/>
  <c r="AM97" i="56"/>
  <c r="AM51" i="56"/>
  <c r="AM94" i="56"/>
  <c r="AM89" i="56"/>
  <c r="AM38" i="56"/>
  <c r="AM95" i="56"/>
  <c r="AM58" i="56"/>
  <c r="AM75" i="56"/>
  <c r="AM70" i="56"/>
  <c r="AM90" i="56"/>
  <c r="AM101" i="56"/>
  <c r="AM69" i="56"/>
  <c r="AM103" i="56"/>
  <c r="AM105" i="56"/>
  <c r="AM98" i="56"/>
  <c r="AM29" i="56"/>
  <c r="AM48" i="56"/>
  <c r="AM26" i="56"/>
  <c r="AM42" i="56"/>
  <c r="AM19" i="56"/>
  <c r="AM17" i="56"/>
  <c r="AM49" i="56"/>
  <c r="AM54" i="56"/>
  <c r="AM59" i="56"/>
  <c r="AM93" i="56"/>
  <c r="AM86" i="56"/>
  <c r="AM31" i="56"/>
  <c r="AM71" i="56"/>
  <c r="AM80" i="56"/>
  <c r="AM100" i="56"/>
  <c r="AM73" i="56"/>
  <c r="AM92" i="56"/>
  <c r="AM56" i="56"/>
  <c r="AM76" i="56"/>
  <c r="AM60" i="56"/>
  <c r="AM50" i="56"/>
  <c r="AM108" i="56"/>
  <c r="AM78" i="56"/>
  <c r="AM91" i="56"/>
  <c r="AM67" i="56"/>
  <c r="AM68" i="56"/>
  <c r="AM72" i="56"/>
  <c r="AM14" i="56"/>
  <c r="AM104" i="56"/>
  <c r="AM40" i="56"/>
  <c r="AM39" i="56"/>
  <c r="AM53" i="56"/>
  <c r="AM25" i="56"/>
  <c r="AM37" i="56"/>
  <c r="AM21" i="56"/>
  <c r="AM22" i="56"/>
  <c r="AM52" i="56"/>
  <c r="AM18" i="56"/>
  <c r="AM20" i="56"/>
  <c r="AM55" i="56"/>
  <c r="AM87" i="56"/>
  <c r="AM36" i="56"/>
  <c r="AM107" i="56"/>
  <c r="AM79" i="56"/>
  <c r="AM41" i="56"/>
  <c r="AM84" i="56"/>
  <c r="AM77" i="56"/>
  <c r="AM85" i="56"/>
  <c r="AM74" i="56"/>
  <c r="AM66" i="56"/>
  <c r="AM83" i="56"/>
  <c r="AM64" i="56"/>
  <c r="AM102" i="56"/>
  <c r="AM65" i="56"/>
  <c r="AN10" i="56"/>
  <c r="AM106" i="56"/>
  <c r="AM47" i="56"/>
  <c r="AM35" i="56"/>
  <c r="AM33" i="56"/>
  <c r="AM32" i="56"/>
  <c r="AM28" i="56"/>
  <c r="AM44" i="56"/>
  <c r="AM23" i="56"/>
  <c r="AM30" i="56"/>
  <c r="AM27" i="56"/>
  <c r="AM43" i="56"/>
  <c r="AM82" i="56"/>
  <c r="AM99" i="56"/>
  <c r="AM81" i="56"/>
  <c r="AM63" i="56"/>
  <c r="AM61" i="56"/>
  <c r="AM62" i="56"/>
  <c r="AN109" i="56" l="1"/>
  <c r="AN110" i="56"/>
  <c r="AN111" i="56"/>
  <c r="AN113" i="56"/>
  <c r="AN114" i="56"/>
  <c r="AN116" i="56"/>
  <c r="AN112" i="56"/>
  <c r="AN118" i="56"/>
  <c r="AN119" i="56"/>
  <c r="AN117" i="56"/>
  <c r="AN121" i="56"/>
  <c r="AN115" i="56"/>
  <c r="AN131" i="56"/>
  <c r="AN124" i="56"/>
  <c r="AN128" i="56"/>
  <c r="AN123" i="56"/>
  <c r="AN125" i="56"/>
  <c r="AN122" i="56"/>
  <c r="AN127" i="56"/>
  <c r="AN129" i="56"/>
  <c r="AN132" i="56"/>
  <c r="AN135" i="56"/>
  <c r="AN126" i="56"/>
  <c r="AN134" i="56"/>
  <c r="AN130" i="56"/>
  <c r="AN120" i="56"/>
  <c r="AN133" i="56"/>
  <c r="AN138" i="56"/>
  <c r="AN139" i="56"/>
  <c r="AN140" i="56"/>
  <c r="AN141" i="56"/>
  <c r="AN142" i="56"/>
  <c r="AN143" i="56"/>
  <c r="AN144" i="56"/>
  <c r="AN145" i="56"/>
  <c r="AN137" i="56"/>
  <c r="AN146" i="56"/>
  <c r="AN149" i="56"/>
  <c r="AN154" i="56"/>
  <c r="AN155" i="56"/>
  <c r="AN156" i="56"/>
  <c r="AN157" i="56"/>
  <c r="AN158" i="56"/>
  <c r="AN159" i="56"/>
  <c r="AN151" i="56"/>
  <c r="AN160" i="56"/>
  <c r="AN161" i="56"/>
  <c r="AN162" i="56"/>
  <c r="AN163" i="56"/>
  <c r="AN164" i="56"/>
  <c r="AN165" i="56"/>
  <c r="AN166" i="56"/>
  <c r="AN167" i="56"/>
  <c r="AN150" i="56"/>
  <c r="AN153" i="56"/>
  <c r="AN170" i="56"/>
  <c r="AN174" i="56"/>
  <c r="AN177" i="56"/>
  <c r="AN136" i="56"/>
  <c r="AN147" i="56"/>
  <c r="AN152" i="56"/>
  <c r="AN180" i="56"/>
  <c r="AN148" i="56"/>
  <c r="AN169" i="56"/>
  <c r="AN178" i="56"/>
  <c r="AN182" i="56"/>
  <c r="AN190" i="56"/>
  <c r="AN168" i="56"/>
  <c r="AN176" i="56"/>
  <c r="AN183" i="56"/>
  <c r="AN173" i="56"/>
  <c r="AN175" i="56"/>
  <c r="AN181" i="56"/>
  <c r="AN185" i="56"/>
  <c r="AN186" i="56"/>
  <c r="AN188" i="56"/>
  <c r="AN192" i="56"/>
  <c r="AN194" i="56"/>
  <c r="AN195" i="56"/>
  <c r="AN196" i="56"/>
  <c r="AN197" i="56"/>
  <c r="AN198" i="56"/>
  <c r="AN199" i="56"/>
  <c r="AN200" i="56"/>
  <c r="AN201" i="56"/>
  <c r="AN202" i="56"/>
  <c r="AN203" i="56"/>
  <c r="AN204" i="56"/>
  <c r="AN205" i="56"/>
  <c r="AN206" i="56"/>
  <c r="AN207" i="56"/>
  <c r="AN208" i="56"/>
  <c r="AN209" i="56"/>
  <c r="AN210" i="56"/>
  <c r="AN211" i="56"/>
  <c r="AN212" i="56"/>
  <c r="AN213" i="56"/>
  <c r="AN172" i="56"/>
  <c r="AN179" i="56"/>
  <c r="AN189" i="56"/>
  <c r="AN171" i="56"/>
  <c r="AN184" i="56"/>
  <c r="AN187" i="56"/>
  <c r="AN216" i="56"/>
  <c r="AN220" i="56"/>
  <c r="AN224" i="56"/>
  <c r="AN228" i="56"/>
  <c r="AN229" i="56"/>
  <c r="AN230" i="56"/>
  <c r="AN231" i="56"/>
  <c r="AN232" i="56"/>
  <c r="AN233" i="56"/>
  <c r="AN234" i="56"/>
  <c r="AN235" i="56"/>
  <c r="AN193" i="56"/>
  <c r="AN215" i="56"/>
  <c r="AN219" i="56"/>
  <c r="AN223" i="56"/>
  <c r="AN226" i="56"/>
  <c r="AN218" i="56"/>
  <c r="AN253" i="56"/>
  <c r="AN239" i="56"/>
  <c r="AN243" i="56"/>
  <c r="AN247" i="56"/>
  <c r="AN248" i="56"/>
  <c r="AN256" i="56"/>
  <c r="AN217" i="56"/>
  <c r="AN225" i="56"/>
  <c r="AN238" i="56"/>
  <c r="AN242" i="56"/>
  <c r="AN246" i="56"/>
  <c r="AN254" i="56"/>
  <c r="AN214" i="56"/>
  <c r="AN222" i="56"/>
  <c r="AN249" i="56"/>
  <c r="AN236" i="56"/>
  <c r="AN255" i="56"/>
  <c r="AN261" i="56"/>
  <c r="AN250" i="56"/>
  <c r="AN262" i="56"/>
  <c r="AN267" i="56"/>
  <c r="AN270" i="56"/>
  <c r="AN244" i="56"/>
  <c r="AN251" i="56"/>
  <c r="AN263" i="56"/>
  <c r="AN191" i="56"/>
  <c r="AN241" i="56"/>
  <c r="AN252" i="56"/>
  <c r="AN264" i="56"/>
  <c r="AN266" i="56"/>
  <c r="AN221" i="56"/>
  <c r="AN258" i="56"/>
  <c r="AN271" i="56"/>
  <c r="AN265" i="56"/>
  <c r="AN240" i="56"/>
  <c r="AN237" i="56"/>
  <c r="AN257" i="56"/>
  <c r="AN245" i="56"/>
  <c r="AN259" i="56"/>
  <c r="AN260" i="56"/>
  <c r="AN227" i="56"/>
  <c r="AN269" i="56"/>
  <c r="AN272" i="56"/>
  <c r="AN268" i="56"/>
  <c r="AM9" i="56"/>
  <c r="AO10" i="56"/>
  <c r="AN18" i="56"/>
  <c r="AN35" i="56"/>
  <c r="AN46" i="56"/>
  <c r="AN33" i="56"/>
  <c r="AN20" i="56"/>
  <c r="AN24" i="56"/>
  <c r="AN100" i="56"/>
  <c r="AN37" i="56"/>
  <c r="AN34" i="56"/>
  <c r="AN16" i="56"/>
  <c r="AN91" i="56"/>
  <c r="AN60" i="56"/>
  <c r="AN108" i="56"/>
  <c r="AN96" i="56"/>
  <c r="AN43" i="56"/>
  <c r="AN77" i="56"/>
  <c r="AN87" i="56"/>
  <c r="AN71" i="56"/>
  <c r="AN68" i="56"/>
  <c r="AN74" i="56"/>
  <c r="AN56" i="56"/>
  <c r="AN51" i="56"/>
  <c r="AN13" i="56"/>
  <c r="AN30" i="56"/>
  <c r="AN47" i="56"/>
  <c r="AN21" i="56"/>
  <c r="AN22" i="56"/>
  <c r="AN27" i="56"/>
  <c r="AN29" i="56"/>
  <c r="AN102" i="56"/>
  <c r="AN36" i="56"/>
  <c r="AN89" i="56"/>
  <c r="AN92" i="56"/>
  <c r="AN49" i="56"/>
  <c r="AN86" i="56"/>
  <c r="AN69" i="56"/>
  <c r="AN93" i="56"/>
  <c r="AN88" i="56"/>
  <c r="AN81" i="56"/>
  <c r="AN76" i="56"/>
  <c r="AN23" i="56"/>
  <c r="AN83" i="56"/>
  <c r="AN70" i="56"/>
  <c r="AN63" i="56"/>
  <c r="AN78" i="56"/>
  <c r="AN64" i="56"/>
  <c r="AN26" i="56"/>
  <c r="AN25" i="56"/>
  <c r="AN31" i="56"/>
  <c r="AN53" i="56"/>
  <c r="AN98" i="56"/>
  <c r="AN95" i="56"/>
  <c r="AN79" i="56"/>
  <c r="AN97" i="56"/>
  <c r="AN52" i="56"/>
  <c r="AN82" i="56"/>
  <c r="AN62" i="56"/>
  <c r="AN94" i="56"/>
  <c r="AN105" i="56"/>
  <c r="AN104" i="56"/>
  <c r="AN106" i="56"/>
  <c r="AN28" i="56"/>
  <c r="AN44" i="56"/>
  <c r="AN42" i="56"/>
  <c r="AN41" i="56"/>
  <c r="AN17" i="56"/>
  <c r="AN72" i="56"/>
  <c r="AN58" i="56"/>
  <c r="AN80" i="56"/>
  <c r="AN66" i="56"/>
  <c r="AN67" i="56"/>
  <c r="AN107" i="56"/>
  <c r="AN14" i="56"/>
  <c r="AN45" i="56"/>
  <c r="AN15" i="56"/>
  <c r="AN32" i="56"/>
  <c r="AN48" i="56"/>
  <c r="AN39" i="56"/>
  <c r="AN61" i="56"/>
  <c r="AN101" i="56"/>
  <c r="AN50" i="56"/>
  <c r="AN57" i="56"/>
  <c r="AN73" i="56"/>
  <c r="AN99" i="56"/>
  <c r="AN55" i="56"/>
  <c r="AN65" i="56"/>
  <c r="AN84" i="56"/>
  <c r="AN90" i="56"/>
  <c r="AN38" i="56"/>
  <c r="AN40" i="56"/>
  <c r="AN75" i="56"/>
  <c r="AN19" i="56"/>
  <c r="AN103" i="56"/>
  <c r="AN54" i="56"/>
  <c r="AN59" i="56"/>
  <c r="AN85" i="56"/>
  <c r="AO109" i="56" l="1"/>
  <c r="AO110" i="56"/>
  <c r="AO111" i="56"/>
  <c r="AO112" i="56"/>
  <c r="AO114" i="56"/>
  <c r="AO123" i="56"/>
  <c r="AO117" i="56"/>
  <c r="AO121" i="56"/>
  <c r="AO129" i="56"/>
  <c r="AO131" i="56"/>
  <c r="AO118" i="56"/>
  <c r="AO124" i="56"/>
  <c r="AO128" i="56"/>
  <c r="AO119" i="56"/>
  <c r="AO113" i="56"/>
  <c r="AO116" i="56"/>
  <c r="AO122" i="56"/>
  <c r="AO125" i="56"/>
  <c r="AO127" i="56"/>
  <c r="AO133" i="56"/>
  <c r="AO132" i="56"/>
  <c r="AO115" i="56"/>
  <c r="AO126" i="56"/>
  <c r="AO130" i="56"/>
  <c r="AO136" i="56"/>
  <c r="AO137" i="56"/>
  <c r="AO120" i="56"/>
  <c r="AO134" i="56"/>
  <c r="AO135" i="56"/>
  <c r="AO141" i="56"/>
  <c r="AO149" i="56"/>
  <c r="AO138" i="56"/>
  <c r="AO143" i="56"/>
  <c r="AO147" i="56"/>
  <c r="AO145" i="56"/>
  <c r="AO153" i="56"/>
  <c r="AO140" i="56"/>
  <c r="AO146" i="56"/>
  <c r="AO155" i="56"/>
  <c r="AO159" i="56"/>
  <c r="AO151" i="56"/>
  <c r="AO154" i="56"/>
  <c r="AO158" i="56"/>
  <c r="AO160" i="56"/>
  <c r="AO161" i="56"/>
  <c r="AO162" i="56"/>
  <c r="AO163" i="56"/>
  <c r="AO164" i="56"/>
  <c r="AO165" i="56"/>
  <c r="AO166" i="56"/>
  <c r="AO167" i="56"/>
  <c r="AO168" i="56"/>
  <c r="AO169" i="56"/>
  <c r="AO170" i="56"/>
  <c r="AO171" i="56"/>
  <c r="AO172" i="56"/>
  <c r="AO173" i="56"/>
  <c r="AO174" i="56"/>
  <c r="AO139" i="56"/>
  <c r="AO150" i="56"/>
  <c r="AO157" i="56"/>
  <c r="AO179" i="56"/>
  <c r="AO156" i="56"/>
  <c r="AO177" i="56"/>
  <c r="AO142" i="56"/>
  <c r="AO175" i="56"/>
  <c r="AO180" i="56"/>
  <c r="AO187" i="56"/>
  <c r="AO178" i="56"/>
  <c r="AO182" i="56"/>
  <c r="AO144" i="56"/>
  <c r="AO152" i="56"/>
  <c r="AO176" i="56"/>
  <c r="AO186" i="56"/>
  <c r="AO188" i="56"/>
  <c r="AO192" i="56"/>
  <c r="AO194" i="56"/>
  <c r="AO195" i="56"/>
  <c r="AO196" i="56"/>
  <c r="AO197" i="56"/>
  <c r="AO198" i="56"/>
  <c r="AO199" i="56"/>
  <c r="AO200" i="56"/>
  <c r="AO201" i="56"/>
  <c r="AO202" i="56"/>
  <c r="AO203" i="56"/>
  <c r="AO204" i="56"/>
  <c r="AO205" i="56"/>
  <c r="AO206" i="56"/>
  <c r="AO207" i="56"/>
  <c r="AO208" i="56"/>
  <c r="AO209" i="56"/>
  <c r="AO210" i="56"/>
  <c r="AO211" i="56"/>
  <c r="AO212" i="56"/>
  <c r="AO213" i="56"/>
  <c r="AO214" i="56"/>
  <c r="AO215" i="56"/>
  <c r="AO216" i="56"/>
  <c r="AO217" i="56"/>
  <c r="AO218" i="56"/>
  <c r="AO219" i="56"/>
  <c r="AO220" i="56"/>
  <c r="AO221" i="56"/>
  <c r="AO222" i="56"/>
  <c r="AO223" i="56"/>
  <c r="AO224" i="56"/>
  <c r="AO225" i="56"/>
  <c r="AO181" i="56"/>
  <c r="AO183" i="56"/>
  <c r="AO148" i="56"/>
  <c r="AO185" i="56"/>
  <c r="AO191" i="56"/>
  <c r="AO184" i="56"/>
  <c r="AO228" i="56"/>
  <c r="AO229" i="56"/>
  <c r="AO230" i="56"/>
  <c r="AO231" i="56"/>
  <c r="AO232" i="56"/>
  <c r="AO233" i="56"/>
  <c r="AO234" i="56"/>
  <c r="AO235" i="56"/>
  <c r="AO193" i="56"/>
  <c r="AO226" i="56"/>
  <c r="AO236" i="56"/>
  <c r="AO240" i="56"/>
  <c r="AO244" i="56"/>
  <c r="AO250" i="56"/>
  <c r="AO258" i="56"/>
  <c r="AO190" i="56"/>
  <c r="AO253" i="56"/>
  <c r="AO239" i="56"/>
  <c r="AO243" i="56"/>
  <c r="AO251" i="56"/>
  <c r="AO259" i="56"/>
  <c r="AO238" i="56"/>
  <c r="AO242" i="56"/>
  <c r="AO246" i="56"/>
  <c r="AO189" i="56"/>
  <c r="AO245" i="56"/>
  <c r="AO257" i="56"/>
  <c r="AO260" i="56"/>
  <c r="AO255" i="56"/>
  <c r="AO261" i="56"/>
  <c r="AO262" i="56"/>
  <c r="AO263" i="56"/>
  <c r="AO241" i="56"/>
  <c r="AO252" i="56"/>
  <c r="AO254" i="56"/>
  <c r="AO256" i="56"/>
  <c r="AO264" i="56"/>
  <c r="AO266" i="56"/>
  <c r="AO247" i="56"/>
  <c r="AO268" i="56"/>
  <c r="AO237" i="56"/>
  <c r="AO265" i="56"/>
  <c r="AO248" i="56"/>
  <c r="AO267" i="56"/>
  <c r="AO227" i="56"/>
  <c r="AO249" i="56"/>
  <c r="AO269" i="56"/>
  <c r="AO270" i="56"/>
  <c r="AO272" i="56"/>
  <c r="AO271" i="56"/>
  <c r="AN9" i="56"/>
  <c r="AP10" i="56"/>
  <c r="AO36" i="56"/>
  <c r="AO35" i="56"/>
  <c r="AO39" i="56"/>
  <c r="AO57" i="56"/>
  <c r="AO51" i="56"/>
  <c r="AO41" i="56"/>
  <c r="AO38" i="56"/>
  <c r="AO108" i="56"/>
  <c r="AO102" i="56"/>
  <c r="AO98" i="56"/>
  <c r="AO87" i="56"/>
  <c r="AO107" i="56"/>
  <c r="AO71" i="56"/>
  <c r="AO49" i="56"/>
  <c r="AO93" i="56"/>
  <c r="AO50" i="56"/>
  <c r="AO82" i="56"/>
  <c r="AO58" i="56"/>
  <c r="AO37" i="56"/>
  <c r="AO88" i="56"/>
  <c r="AO79" i="56"/>
  <c r="AO46" i="56"/>
  <c r="AO55" i="56"/>
  <c r="AO97" i="56"/>
  <c r="AO72" i="56"/>
  <c r="AO53" i="56"/>
  <c r="AO67" i="56"/>
  <c r="AO83" i="56"/>
  <c r="AO40" i="56"/>
  <c r="AO56" i="56"/>
  <c r="AO65" i="56"/>
  <c r="AO92" i="56"/>
  <c r="AO30" i="56"/>
  <c r="AO26" i="56"/>
  <c r="AO19" i="56"/>
  <c r="AO29" i="56"/>
  <c r="AO47" i="56"/>
  <c r="AO21" i="56"/>
  <c r="AO14" i="56"/>
  <c r="AO27" i="56"/>
  <c r="AO28" i="56"/>
  <c r="AO18" i="56"/>
  <c r="AO16" i="56"/>
  <c r="AO54" i="56"/>
  <c r="AO70" i="56"/>
  <c r="AO85" i="56"/>
  <c r="AO78" i="56"/>
  <c r="AO99" i="56"/>
  <c r="AO66" i="56"/>
  <c r="AO86" i="56"/>
  <c r="AO33" i="56"/>
  <c r="AO73" i="56"/>
  <c r="AO59" i="56"/>
  <c r="AO68" i="56"/>
  <c r="AO63" i="56"/>
  <c r="AO43" i="56"/>
  <c r="AO95" i="56"/>
  <c r="AO74" i="56"/>
  <c r="AO22" i="56"/>
  <c r="AO31" i="56"/>
  <c r="AO34" i="56"/>
  <c r="AO32" i="56"/>
  <c r="AO100" i="56"/>
  <c r="AO42" i="56"/>
  <c r="AO64" i="56"/>
  <c r="AO90" i="56"/>
  <c r="AO60" i="56"/>
  <c r="AO45" i="56"/>
  <c r="AO84" i="56"/>
  <c r="AO69" i="56"/>
  <c r="AO103" i="56"/>
  <c r="AO77" i="56"/>
  <c r="AO61" i="56"/>
  <c r="AO104" i="56"/>
  <c r="AO23" i="56"/>
  <c r="AO25" i="56"/>
  <c r="AO24" i="56"/>
  <c r="AO89" i="56"/>
  <c r="AO96" i="56"/>
  <c r="AO75" i="56"/>
  <c r="AO15" i="56"/>
  <c r="AO13" i="56"/>
  <c r="AO101" i="56"/>
  <c r="AO20" i="56"/>
  <c r="AO48" i="56"/>
  <c r="AO17" i="56"/>
  <c r="AO52" i="56"/>
  <c r="AO44" i="56"/>
  <c r="AO94" i="56"/>
  <c r="AO105" i="56"/>
  <c r="AO106" i="56"/>
  <c r="AO62" i="56"/>
  <c r="AO81" i="56"/>
  <c r="AO91" i="56"/>
  <c r="AO80" i="56"/>
  <c r="AO76" i="56"/>
  <c r="AP109" i="56" l="1"/>
  <c r="AP110" i="56"/>
  <c r="AP111" i="56"/>
  <c r="AP115" i="56"/>
  <c r="AP117" i="56"/>
  <c r="AP112" i="56"/>
  <c r="AP113" i="56"/>
  <c r="AP114" i="56"/>
  <c r="AP123" i="56"/>
  <c r="AP133" i="56"/>
  <c r="AP129" i="56"/>
  <c r="AP121" i="56"/>
  <c r="AP131" i="56"/>
  <c r="AP120" i="56"/>
  <c r="AP119" i="56"/>
  <c r="AP116" i="56"/>
  <c r="AP124" i="56"/>
  <c r="AP130" i="56"/>
  <c r="AP127" i="56"/>
  <c r="AP128" i="56"/>
  <c r="AP118" i="56"/>
  <c r="AP132" i="56"/>
  <c r="AP125" i="56"/>
  <c r="AP135" i="56"/>
  <c r="AP126" i="56"/>
  <c r="AP136" i="56"/>
  <c r="AP137" i="56"/>
  <c r="AP140" i="56"/>
  <c r="AP146" i="56"/>
  <c r="AP142" i="56"/>
  <c r="AP144" i="56"/>
  <c r="AP139" i="56"/>
  <c r="AP134" i="56"/>
  <c r="AP138" i="56"/>
  <c r="AP145" i="56"/>
  <c r="AP122" i="56"/>
  <c r="AP141" i="56"/>
  <c r="AP150" i="56"/>
  <c r="AP151" i="56"/>
  <c r="AP152" i="56"/>
  <c r="AP155" i="56"/>
  <c r="AP159" i="56"/>
  <c r="AP154" i="56"/>
  <c r="AP158" i="56"/>
  <c r="AP160" i="56"/>
  <c r="AP161" i="56"/>
  <c r="AP162" i="56"/>
  <c r="AP163" i="56"/>
  <c r="AP164" i="56"/>
  <c r="AP165" i="56"/>
  <c r="AP166" i="56"/>
  <c r="AP167" i="56"/>
  <c r="AP168" i="56"/>
  <c r="AP169" i="56"/>
  <c r="AP170" i="56"/>
  <c r="AP171" i="56"/>
  <c r="AP172" i="56"/>
  <c r="AP173" i="56"/>
  <c r="AP174" i="56"/>
  <c r="AP175" i="56"/>
  <c r="AP176" i="56"/>
  <c r="AP177" i="56"/>
  <c r="AP178" i="56"/>
  <c r="AP179" i="56"/>
  <c r="AP180" i="56"/>
  <c r="AP181" i="56"/>
  <c r="AP157" i="56"/>
  <c r="AP153" i="56"/>
  <c r="AP147" i="56"/>
  <c r="AP184" i="56"/>
  <c r="AP187" i="56"/>
  <c r="AP143" i="56"/>
  <c r="AP156" i="56"/>
  <c r="AP188" i="56"/>
  <c r="AP191" i="56"/>
  <c r="AP149" i="56"/>
  <c r="AP186" i="56"/>
  <c r="AP192" i="56"/>
  <c r="AP194" i="56"/>
  <c r="AP195" i="56"/>
  <c r="AP196" i="56"/>
  <c r="AP197" i="56"/>
  <c r="AP198" i="56"/>
  <c r="AP199" i="56"/>
  <c r="AP200" i="56"/>
  <c r="AP201" i="56"/>
  <c r="AP202" i="56"/>
  <c r="AP203" i="56"/>
  <c r="AP204" i="56"/>
  <c r="AP205" i="56"/>
  <c r="AP206" i="56"/>
  <c r="AP207" i="56"/>
  <c r="AP208" i="56"/>
  <c r="AP209" i="56"/>
  <c r="AP210" i="56"/>
  <c r="AP211" i="56"/>
  <c r="AP212" i="56"/>
  <c r="AP213" i="56"/>
  <c r="AP214" i="56"/>
  <c r="AP215" i="56"/>
  <c r="AP216" i="56"/>
  <c r="AP217" i="56"/>
  <c r="AP218" i="56"/>
  <c r="AP219" i="56"/>
  <c r="AP220" i="56"/>
  <c r="AP221" i="56"/>
  <c r="AP222" i="56"/>
  <c r="AP223" i="56"/>
  <c r="AP224" i="56"/>
  <c r="AP225" i="56"/>
  <c r="AP226" i="56"/>
  <c r="AP227" i="56"/>
  <c r="AP228" i="56"/>
  <c r="AP182" i="56"/>
  <c r="AP148" i="56"/>
  <c r="AP229" i="56"/>
  <c r="AP230" i="56"/>
  <c r="AP231" i="56"/>
  <c r="AP232" i="56"/>
  <c r="AP233" i="56"/>
  <c r="AP234" i="56"/>
  <c r="AP235" i="56"/>
  <c r="AP236" i="56"/>
  <c r="AP237" i="56"/>
  <c r="AP238" i="56"/>
  <c r="AP239" i="56"/>
  <c r="AP240" i="56"/>
  <c r="AP241" i="56"/>
  <c r="AP242" i="56"/>
  <c r="AP243" i="56"/>
  <c r="AP244" i="56"/>
  <c r="AP245" i="56"/>
  <c r="AP246" i="56"/>
  <c r="AP247" i="56"/>
  <c r="AP193" i="56"/>
  <c r="AP255" i="56"/>
  <c r="AP250" i="56"/>
  <c r="AP258" i="56"/>
  <c r="AP183" i="56"/>
  <c r="AP190" i="56"/>
  <c r="AP248" i="56"/>
  <c r="AP256" i="56"/>
  <c r="AP185" i="56"/>
  <c r="AP251" i="56"/>
  <c r="AP249" i="56"/>
  <c r="AP259" i="56"/>
  <c r="AP253" i="56"/>
  <c r="AP257" i="56"/>
  <c r="AP260" i="56"/>
  <c r="AP268" i="56"/>
  <c r="AP189" i="56"/>
  <c r="AP261" i="56"/>
  <c r="AP262" i="56"/>
  <c r="AP267" i="56"/>
  <c r="AP270" i="56"/>
  <c r="AP263" i="56"/>
  <c r="AP264" i="56"/>
  <c r="AP252" i="56"/>
  <c r="AP254" i="56"/>
  <c r="AP265" i="56"/>
  <c r="AP271" i="56"/>
  <c r="AP266" i="56"/>
  <c r="AP269" i="56"/>
  <c r="AP272" i="56"/>
  <c r="AO9" i="56"/>
  <c r="AI8" i="56" s="1"/>
  <c r="AP13" i="56"/>
  <c r="AP22" i="56"/>
  <c r="AP34" i="56"/>
  <c r="AP23" i="56"/>
  <c r="AP41" i="56"/>
  <c r="AP32" i="56"/>
  <c r="AP59" i="56"/>
  <c r="AP29" i="56"/>
  <c r="AP93" i="56"/>
  <c r="AP89" i="56"/>
  <c r="AP96" i="56"/>
  <c r="AP97" i="56"/>
  <c r="AP85" i="56"/>
  <c r="AP71" i="56"/>
  <c r="AP83" i="56"/>
  <c r="AP66" i="56"/>
  <c r="AP88" i="56"/>
  <c r="AP80" i="56"/>
  <c r="AP19" i="56"/>
  <c r="AP67" i="56"/>
  <c r="AP107" i="56"/>
  <c r="AP98" i="56"/>
  <c r="AP74" i="56"/>
  <c r="AP43" i="56"/>
  <c r="AP52" i="56"/>
  <c r="AP12" i="56"/>
  <c r="AP25" i="56"/>
  <c r="AP47" i="56"/>
  <c r="AP28" i="56"/>
  <c r="AP17" i="56"/>
  <c r="AP33" i="56"/>
  <c r="AP30" i="56"/>
  <c r="AP108" i="56"/>
  <c r="AP100" i="56"/>
  <c r="AP106" i="56"/>
  <c r="AP75" i="56"/>
  <c r="AP103" i="56"/>
  <c r="AP69" i="56"/>
  <c r="AP64" i="56"/>
  <c r="AP58" i="56"/>
  <c r="AP105" i="56"/>
  <c r="AP57" i="56"/>
  <c r="AP102" i="56"/>
  <c r="AP104" i="56"/>
  <c r="AP26" i="56"/>
  <c r="AP101" i="56"/>
  <c r="AP51" i="56"/>
  <c r="AP65" i="56"/>
  <c r="AP49" i="56"/>
  <c r="AP55" i="56"/>
  <c r="AP53" i="56"/>
  <c r="AP11" i="56"/>
  <c r="AP35" i="56"/>
  <c r="AP24" i="56"/>
  <c r="AP21" i="56"/>
  <c r="AP27" i="56"/>
  <c r="AP56" i="56"/>
  <c r="AP82" i="56"/>
  <c r="AP38" i="56"/>
  <c r="AP94" i="56"/>
  <c r="AP81" i="56"/>
  <c r="AP16" i="56"/>
  <c r="AP90" i="56"/>
  <c r="AP77" i="56"/>
  <c r="AP78" i="56"/>
  <c r="AP95" i="56"/>
  <c r="AP72" i="56"/>
  <c r="AP87" i="56"/>
  <c r="AP68" i="56"/>
  <c r="AP61" i="56"/>
  <c r="AP79" i="56"/>
  <c r="AP70" i="56"/>
  <c r="AP14" i="56"/>
  <c r="AP45" i="56"/>
  <c r="AP31" i="56"/>
  <c r="AQ10" i="56"/>
  <c r="AP36" i="56"/>
  <c r="AP46" i="56"/>
  <c r="AP18" i="56"/>
  <c r="AP20" i="56"/>
  <c r="AP99" i="56"/>
  <c r="AP50" i="56"/>
  <c r="AP15" i="56"/>
  <c r="AP39" i="56"/>
  <c r="AP60" i="56"/>
  <c r="AP48" i="56"/>
  <c r="AP40" i="56"/>
  <c r="AP73" i="56"/>
  <c r="AP76" i="56"/>
  <c r="AP86" i="56"/>
  <c r="AP91" i="56"/>
  <c r="AP62" i="56"/>
  <c r="AP44" i="56"/>
  <c r="AP42" i="56"/>
  <c r="AP92" i="56"/>
  <c r="AP37" i="56"/>
  <c r="AP54" i="56"/>
  <c r="AP84" i="56"/>
  <c r="AP63" i="56"/>
  <c r="AQ111" i="56" l="1"/>
  <c r="AQ118" i="56"/>
  <c r="AQ110" i="56"/>
  <c r="AQ116" i="56"/>
  <c r="AQ117" i="56"/>
  <c r="AQ109" i="56"/>
  <c r="AQ120" i="56"/>
  <c r="AQ124" i="56"/>
  <c r="AQ125" i="56"/>
  <c r="AQ126" i="56"/>
  <c r="AQ113" i="56"/>
  <c r="AQ114" i="56"/>
  <c r="AQ123" i="56"/>
  <c r="AQ119" i="56"/>
  <c r="AQ122" i="56"/>
  <c r="AQ130" i="56"/>
  <c r="AQ133" i="56"/>
  <c r="AQ129" i="56"/>
  <c r="AQ121" i="56"/>
  <c r="AQ127" i="56"/>
  <c r="AQ128" i="56"/>
  <c r="AQ132" i="56"/>
  <c r="AQ112" i="56"/>
  <c r="AQ115" i="56"/>
  <c r="AQ134" i="56"/>
  <c r="AQ136" i="56"/>
  <c r="AQ137" i="56"/>
  <c r="AQ139" i="56"/>
  <c r="AQ131" i="56"/>
  <c r="AQ141" i="56"/>
  <c r="AQ149" i="56"/>
  <c r="AQ138" i="56"/>
  <c r="AQ143" i="56"/>
  <c r="AQ144" i="56"/>
  <c r="AQ147" i="56"/>
  <c r="AQ140" i="56"/>
  <c r="AQ145" i="56"/>
  <c r="AQ146" i="56"/>
  <c r="AQ156" i="56"/>
  <c r="AQ152" i="56"/>
  <c r="AQ151" i="56"/>
  <c r="AQ155" i="56"/>
  <c r="AQ159" i="56"/>
  <c r="AQ135" i="56"/>
  <c r="AQ150" i="56"/>
  <c r="AQ158" i="56"/>
  <c r="AQ161" i="56"/>
  <c r="AQ163" i="56"/>
  <c r="AQ165" i="56"/>
  <c r="AQ167" i="56"/>
  <c r="AQ171" i="56"/>
  <c r="AQ176" i="56"/>
  <c r="AQ182" i="56"/>
  <c r="AQ183" i="56"/>
  <c r="AQ179" i="56"/>
  <c r="AQ157" i="56"/>
  <c r="AQ170" i="56"/>
  <c r="AQ174" i="56"/>
  <c r="AQ154" i="56"/>
  <c r="AQ160" i="56"/>
  <c r="AQ162" i="56"/>
  <c r="AQ164" i="56"/>
  <c r="AQ166" i="56"/>
  <c r="AQ169" i="56"/>
  <c r="AQ173" i="56"/>
  <c r="AQ153" i="56"/>
  <c r="AQ189" i="56"/>
  <c r="AQ142" i="56"/>
  <c r="AQ180" i="56"/>
  <c r="AQ184" i="56"/>
  <c r="AQ168" i="56"/>
  <c r="AQ191" i="56"/>
  <c r="AQ172" i="56"/>
  <c r="AQ188" i="56"/>
  <c r="AQ186" i="56"/>
  <c r="AQ178" i="56"/>
  <c r="AQ148" i="56"/>
  <c r="AQ175" i="56"/>
  <c r="AQ212" i="56"/>
  <c r="AQ187" i="56"/>
  <c r="AQ192" i="56"/>
  <c r="AQ195" i="56"/>
  <c r="AQ197" i="56"/>
  <c r="AQ199" i="56"/>
  <c r="AQ201" i="56"/>
  <c r="AQ203" i="56"/>
  <c r="AQ205" i="56"/>
  <c r="AQ207" i="56"/>
  <c r="AQ209" i="56"/>
  <c r="AQ211" i="56"/>
  <c r="AQ213" i="56"/>
  <c r="AQ216" i="56"/>
  <c r="AQ220" i="56"/>
  <c r="AQ224" i="56"/>
  <c r="AQ228" i="56"/>
  <c r="AQ215" i="56"/>
  <c r="AQ219" i="56"/>
  <c r="AQ223" i="56"/>
  <c r="AQ229" i="56"/>
  <c r="AQ230" i="56"/>
  <c r="AQ231" i="56"/>
  <c r="AQ232" i="56"/>
  <c r="AQ233" i="56"/>
  <c r="AQ234" i="56"/>
  <c r="AQ235" i="56"/>
  <c r="AQ236" i="56"/>
  <c r="AQ237" i="56"/>
  <c r="AQ238" i="56"/>
  <c r="AQ239" i="56"/>
  <c r="AQ240" i="56"/>
  <c r="AQ241" i="56"/>
  <c r="AQ242" i="56"/>
  <c r="AQ243" i="56"/>
  <c r="AQ244" i="56"/>
  <c r="AQ245" i="56"/>
  <c r="AQ246" i="56"/>
  <c r="AQ247" i="56"/>
  <c r="AQ248" i="56"/>
  <c r="AQ249" i="56"/>
  <c r="AQ250" i="56"/>
  <c r="AQ251" i="56"/>
  <c r="AQ252" i="56"/>
  <c r="AQ253" i="56"/>
  <c r="AQ254" i="56"/>
  <c r="AQ255" i="56"/>
  <c r="AQ256" i="56"/>
  <c r="AQ257" i="56"/>
  <c r="AQ258" i="56"/>
  <c r="AQ259" i="56"/>
  <c r="AQ177" i="56"/>
  <c r="AQ193" i="56"/>
  <c r="AQ194" i="56"/>
  <c r="AQ198" i="56"/>
  <c r="AQ202" i="56"/>
  <c r="AQ206" i="56"/>
  <c r="AQ210" i="56"/>
  <c r="AQ218" i="56"/>
  <c r="AQ181" i="56"/>
  <c r="AQ190" i="56"/>
  <c r="AQ217" i="56"/>
  <c r="AQ225" i="56"/>
  <c r="AQ226" i="56"/>
  <c r="AQ185" i="56"/>
  <c r="AQ196" i="56"/>
  <c r="AQ200" i="56"/>
  <c r="AQ204" i="56"/>
  <c r="AQ208" i="56"/>
  <c r="AQ214" i="56"/>
  <c r="AQ227" i="56"/>
  <c r="AQ265" i="56"/>
  <c r="AQ260" i="56"/>
  <c r="AQ222" i="56"/>
  <c r="AQ261" i="56"/>
  <c r="AQ262" i="56"/>
  <c r="AQ267" i="56"/>
  <c r="AQ270" i="56"/>
  <c r="AQ263" i="56"/>
  <c r="AQ221" i="56"/>
  <c r="AQ268" i="56"/>
  <c r="AQ271" i="56"/>
  <c r="AQ269" i="56"/>
  <c r="AQ272" i="56"/>
  <c r="AQ264" i="56"/>
  <c r="AQ266" i="56"/>
  <c r="AP9" i="56"/>
  <c r="AQ89" i="56"/>
  <c r="AQ102" i="56"/>
  <c r="AQ36" i="56"/>
  <c r="AQ35" i="56"/>
  <c r="AQ30" i="56"/>
  <c r="AQ51" i="56"/>
  <c r="AQ42" i="56"/>
  <c r="AQ19" i="56"/>
  <c r="AQ37" i="56"/>
  <c r="AQ16" i="56"/>
  <c r="AQ99" i="56"/>
  <c r="AQ100" i="56"/>
  <c r="AQ40" i="56"/>
  <c r="AQ52" i="56"/>
  <c r="AQ84" i="56"/>
  <c r="AQ49" i="56"/>
  <c r="AQ98" i="56"/>
  <c r="AQ55" i="56"/>
  <c r="AQ68" i="56"/>
  <c r="AQ64" i="56"/>
  <c r="AQ81" i="56"/>
  <c r="AQ26" i="56"/>
  <c r="AQ66" i="56"/>
  <c r="AQ96" i="56"/>
  <c r="AQ58" i="56"/>
  <c r="AQ57" i="56"/>
  <c r="AQ59" i="56"/>
  <c r="AQ13" i="56"/>
  <c r="AQ21" i="56"/>
  <c r="AQ38" i="56"/>
  <c r="AQ18" i="56"/>
  <c r="AQ43" i="56"/>
  <c r="AQ14" i="56"/>
  <c r="AQ33" i="56"/>
  <c r="AQ17" i="56"/>
  <c r="AQ28" i="56"/>
  <c r="AQ50" i="56"/>
  <c r="AQ69" i="56"/>
  <c r="AQ107" i="56"/>
  <c r="AQ94" i="56"/>
  <c r="AQ70" i="56"/>
  <c r="AQ93" i="56"/>
  <c r="AQ104" i="56"/>
  <c r="AQ82" i="56"/>
  <c r="AQ72" i="56"/>
  <c r="AQ101" i="56"/>
  <c r="AQ71" i="56"/>
  <c r="AQ65" i="56"/>
  <c r="AQ61" i="56"/>
  <c r="AQ77" i="56"/>
  <c r="AQ62" i="56"/>
  <c r="AQ32" i="56"/>
  <c r="AQ80" i="56"/>
  <c r="AQ48" i="56"/>
  <c r="AQ91" i="56"/>
  <c r="AQ88" i="56"/>
  <c r="AQ46" i="56"/>
  <c r="AQ15" i="56"/>
  <c r="AQ25" i="56"/>
  <c r="AQ29" i="56"/>
  <c r="AQ23" i="56"/>
  <c r="AQ24" i="56"/>
  <c r="AQ105" i="56"/>
  <c r="AQ95" i="56"/>
  <c r="AQ45" i="56"/>
  <c r="AQ92" i="56"/>
  <c r="AQ86" i="56"/>
  <c r="AQ60" i="56"/>
  <c r="AQ54" i="56"/>
  <c r="AQ73" i="56"/>
  <c r="AQ39" i="56"/>
  <c r="AQ79" i="56"/>
  <c r="AR10" i="56"/>
  <c r="AQ31" i="56"/>
  <c r="AQ44" i="56"/>
  <c r="AQ22" i="56"/>
  <c r="AQ27" i="56"/>
  <c r="AQ47" i="56"/>
  <c r="AQ41" i="56"/>
  <c r="AQ20" i="56"/>
  <c r="AQ53" i="56"/>
  <c r="AQ34" i="56"/>
  <c r="AQ103" i="56"/>
  <c r="AQ56" i="56"/>
  <c r="AQ76" i="56"/>
  <c r="AQ106" i="56"/>
  <c r="AQ67" i="56"/>
  <c r="AQ83" i="56"/>
  <c r="AQ87" i="56"/>
  <c r="AQ74" i="56"/>
  <c r="AQ90" i="56"/>
  <c r="AQ108" i="56"/>
  <c r="AQ78" i="56"/>
  <c r="AQ63" i="56"/>
  <c r="AQ97" i="56"/>
  <c r="AQ75" i="56"/>
  <c r="AQ85" i="56"/>
  <c r="AR110" i="56" l="1"/>
  <c r="AR111" i="56"/>
  <c r="AR114" i="56"/>
  <c r="AR115" i="56"/>
  <c r="AR116" i="56"/>
  <c r="AR112" i="56"/>
  <c r="AR109" i="56"/>
  <c r="AR113" i="56"/>
  <c r="AR117" i="56"/>
  <c r="AR120" i="56"/>
  <c r="AR118" i="56"/>
  <c r="AR122" i="56"/>
  <c r="AR124" i="56"/>
  <c r="AR125" i="56"/>
  <c r="AR126" i="56"/>
  <c r="AR127" i="56"/>
  <c r="AR128" i="56"/>
  <c r="AR129" i="56"/>
  <c r="AR130" i="56"/>
  <c r="AR119" i="56"/>
  <c r="AR121" i="56"/>
  <c r="AR123" i="56"/>
  <c r="AR133" i="56"/>
  <c r="AR132" i="56"/>
  <c r="AR134" i="56"/>
  <c r="AR136" i="56"/>
  <c r="AR137" i="56"/>
  <c r="AR148" i="56"/>
  <c r="AR135" i="56"/>
  <c r="AR140" i="56"/>
  <c r="AR146" i="56"/>
  <c r="AR142" i="56"/>
  <c r="AR152" i="56"/>
  <c r="AR139" i="56"/>
  <c r="AR144" i="56"/>
  <c r="AR147" i="56"/>
  <c r="AR138" i="56"/>
  <c r="AR145" i="56"/>
  <c r="AR153" i="56"/>
  <c r="AR156" i="56"/>
  <c r="AR151" i="56"/>
  <c r="AR155" i="56"/>
  <c r="AR159" i="56"/>
  <c r="AR181" i="56"/>
  <c r="AR150" i="56"/>
  <c r="AR158" i="56"/>
  <c r="AR161" i="56"/>
  <c r="AR163" i="56"/>
  <c r="AR165" i="56"/>
  <c r="AR167" i="56"/>
  <c r="AR171" i="56"/>
  <c r="AR176" i="56"/>
  <c r="AR182" i="56"/>
  <c r="AR183" i="56"/>
  <c r="AR184" i="56"/>
  <c r="AR185" i="56"/>
  <c r="AR179" i="56"/>
  <c r="AR141" i="56"/>
  <c r="AR170" i="56"/>
  <c r="AR186" i="56"/>
  <c r="AR160" i="56"/>
  <c r="AR164" i="56"/>
  <c r="AR169" i="56"/>
  <c r="AR189" i="56"/>
  <c r="AR143" i="56"/>
  <c r="AR168" i="56"/>
  <c r="AR178" i="56"/>
  <c r="AR157" i="56"/>
  <c r="AR174" i="56"/>
  <c r="AR131" i="56"/>
  <c r="AR187" i="56"/>
  <c r="AR193" i="56"/>
  <c r="AR173" i="56"/>
  <c r="AR191" i="56"/>
  <c r="AR154" i="56"/>
  <c r="AR166" i="56"/>
  <c r="AR149" i="56"/>
  <c r="AR172" i="56"/>
  <c r="AR162" i="56"/>
  <c r="AR180" i="56"/>
  <c r="AR188" i="56"/>
  <c r="AR190" i="56"/>
  <c r="AR217" i="56"/>
  <c r="AR221" i="56"/>
  <c r="AR225" i="56"/>
  <c r="AR227" i="56"/>
  <c r="AR175" i="56"/>
  <c r="AR212" i="56"/>
  <c r="AR192" i="56"/>
  <c r="AR195" i="56"/>
  <c r="AR197" i="56"/>
  <c r="AR199" i="56"/>
  <c r="AR201" i="56"/>
  <c r="AR203" i="56"/>
  <c r="AR205" i="56"/>
  <c r="AR207" i="56"/>
  <c r="AR209" i="56"/>
  <c r="AR211" i="56"/>
  <c r="AR213" i="56"/>
  <c r="AR216" i="56"/>
  <c r="AR220" i="56"/>
  <c r="AR224" i="56"/>
  <c r="AR228" i="56"/>
  <c r="AR219" i="56"/>
  <c r="AR230" i="56"/>
  <c r="AR232" i="56"/>
  <c r="AR234" i="56"/>
  <c r="AR252" i="56"/>
  <c r="AR260" i="56"/>
  <c r="AR261" i="56"/>
  <c r="AR262" i="56"/>
  <c r="AR263" i="56"/>
  <c r="AR264" i="56"/>
  <c r="AR177" i="56"/>
  <c r="AR236" i="56"/>
  <c r="AR240" i="56"/>
  <c r="AR244" i="56"/>
  <c r="AR255" i="56"/>
  <c r="AR194" i="56"/>
  <c r="AR198" i="56"/>
  <c r="AR202" i="56"/>
  <c r="AR206" i="56"/>
  <c r="AR210" i="56"/>
  <c r="AR218" i="56"/>
  <c r="AR239" i="56"/>
  <c r="AR243" i="56"/>
  <c r="AR247" i="56"/>
  <c r="AR253" i="56"/>
  <c r="AR215" i="56"/>
  <c r="AR223" i="56"/>
  <c r="AR229" i="56"/>
  <c r="AR231" i="56"/>
  <c r="AR233" i="56"/>
  <c r="AR235" i="56"/>
  <c r="AR248" i="56"/>
  <c r="AR204" i="56"/>
  <c r="AR214" i="56"/>
  <c r="AR237" i="56"/>
  <c r="AR245" i="56"/>
  <c r="AR249" i="56"/>
  <c r="AR259" i="56"/>
  <c r="AR265" i="56"/>
  <c r="AR269" i="56"/>
  <c r="AR208" i="56"/>
  <c r="AR250" i="56"/>
  <c r="AR257" i="56"/>
  <c r="AR226" i="56"/>
  <c r="AR242" i="56"/>
  <c r="AR251" i="56"/>
  <c r="AR268" i="56"/>
  <c r="AR272" i="56"/>
  <c r="AR196" i="56"/>
  <c r="AR222" i="56"/>
  <c r="AR241" i="56"/>
  <c r="AR256" i="56"/>
  <c r="AR258" i="56"/>
  <c r="AR246" i="56"/>
  <c r="AR271" i="56"/>
  <c r="AR200" i="56"/>
  <c r="AR238" i="56"/>
  <c r="AR267" i="56"/>
  <c r="AR254" i="56"/>
  <c r="AR270" i="56"/>
  <c r="AR266" i="56"/>
  <c r="AQ9" i="56"/>
  <c r="AR91" i="56"/>
  <c r="AR14" i="56"/>
  <c r="AR45" i="56"/>
  <c r="AR61" i="56"/>
  <c r="AR43" i="56"/>
  <c r="AR59" i="56"/>
  <c r="AR37" i="56"/>
  <c r="AR38" i="56"/>
  <c r="AR54" i="56"/>
  <c r="AR58" i="56"/>
  <c r="AR108" i="56"/>
  <c r="AR95" i="56"/>
  <c r="AR55" i="56"/>
  <c r="AR97" i="56"/>
  <c r="AR96" i="56"/>
  <c r="AR67" i="56"/>
  <c r="AR103" i="56"/>
  <c r="AR65" i="56"/>
  <c r="AR76" i="56"/>
  <c r="AR68" i="56"/>
  <c r="AR102" i="56"/>
  <c r="AR82" i="56"/>
  <c r="AR79" i="56"/>
  <c r="AR84" i="56"/>
  <c r="AR86" i="56"/>
  <c r="AR26" i="56"/>
  <c r="AR99" i="56"/>
  <c r="AR25" i="56"/>
  <c r="AR35" i="56"/>
  <c r="AR18" i="56"/>
  <c r="AR22" i="56"/>
  <c r="AR48" i="56"/>
  <c r="AR15" i="56"/>
  <c r="AR105" i="56"/>
  <c r="AR31" i="56"/>
  <c r="AR63" i="56"/>
  <c r="AR71" i="56"/>
  <c r="AR52" i="56"/>
  <c r="AR73" i="56"/>
  <c r="AR30" i="56"/>
  <c r="AR92" i="56"/>
  <c r="AR66" i="56"/>
  <c r="AR46" i="56"/>
  <c r="AR74" i="56"/>
  <c r="AR51" i="56"/>
  <c r="AR93" i="56"/>
  <c r="AR50" i="56"/>
  <c r="AR88" i="56"/>
  <c r="AR60" i="56"/>
  <c r="AR44" i="56"/>
  <c r="AR107" i="56"/>
  <c r="AR85" i="56"/>
  <c r="AR81" i="56"/>
  <c r="AR62" i="56"/>
  <c r="AR98" i="56"/>
  <c r="AR87" i="56"/>
  <c r="AR64" i="56"/>
  <c r="AR89" i="56"/>
  <c r="AR13" i="56"/>
  <c r="AR23" i="56"/>
  <c r="AR24" i="56"/>
  <c r="AR28" i="56"/>
  <c r="AR21" i="56"/>
  <c r="AR40" i="56"/>
  <c r="AR100" i="56"/>
  <c r="AR17" i="56"/>
  <c r="AR106" i="56"/>
  <c r="AR42" i="56"/>
  <c r="AR69" i="56"/>
  <c r="AR77" i="56"/>
  <c r="AR104" i="56"/>
  <c r="AR41" i="56"/>
  <c r="AR70" i="56"/>
  <c r="AR94" i="56"/>
  <c r="AR90" i="56"/>
  <c r="AR39" i="56"/>
  <c r="AR49" i="56"/>
  <c r="AR101" i="56"/>
  <c r="AR53" i="56"/>
  <c r="AR29" i="56"/>
  <c r="AR83" i="56"/>
  <c r="AS10" i="56"/>
  <c r="AR16" i="56"/>
  <c r="AR27" i="56"/>
  <c r="AR34" i="56"/>
  <c r="AR33" i="56"/>
  <c r="AR32" i="56"/>
  <c r="AR47" i="56"/>
  <c r="AR19" i="56"/>
  <c r="AR20" i="56"/>
  <c r="AR56" i="56"/>
  <c r="AR36" i="56"/>
  <c r="AR72" i="56"/>
  <c r="AR57" i="56"/>
  <c r="AR80" i="56"/>
  <c r="AR78" i="56"/>
  <c r="AR75" i="56"/>
  <c r="AS109" i="56" l="1"/>
  <c r="AS113" i="56"/>
  <c r="AS110" i="56"/>
  <c r="AS114" i="56"/>
  <c r="AS115" i="56"/>
  <c r="AS116" i="56"/>
  <c r="AS117" i="56"/>
  <c r="AS118" i="56"/>
  <c r="AS112" i="56"/>
  <c r="AS120" i="56"/>
  <c r="AS121" i="56"/>
  <c r="AS122" i="56"/>
  <c r="AS123" i="56"/>
  <c r="AS124" i="56"/>
  <c r="AS125" i="56"/>
  <c r="AS126" i="56"/>
  <c r="AS127" i="56"/>
  <c r="AS128" i="56"/>
  <c r="AS129" i="56"/>
  <c r="AS130" i="56"/>
  <c r="AS131" i="56"/>
  <c r="AS132" i="56"/>
  <c r="AS133" i="56"/>
  <c r="AS111" i="56"/>
  <c r="AS119" i="56"/>
  <c r="AS134" i="56"/>
  <c r="AS136" i="56"/>
  <c r="AS145" i="56"/>
  <c r="AS150" i="56"/>
  <c r="AS139" i="56"/>
  <c r="AS141" i="56"/>
  <c r="AS135" i="56"/>
  <c r="AS143" i="56"/>
  <c r="AS148" i="56"/>
  <c r="AS154" i="56"/>
  <c r="AS155" i="56"/>
  <c r="AS156" i="56"/>
  <c r="AS157" i="56"/>
  <c r="AS158" i="56"/>
  <c r="AS159" i="56"/>
  <c r="AS137" i="56"/>
  <c r="AS144" i="56"/>
  <c r="AS147" i="56"/>
  <c r="AS138" i="56"/>
  <c r="AS140" i="56"/>
  <c r="AS146" i="56"/>
  <c r="AS153" i="56"/>
  <c r="AS152" i="56"/>
  <c r="AS168" i="56"/>
  <c r="AS172" i="56"/>
  <c r="AS178" i="56"/>
  <c r="AS181" i="56"/>
  <c r="AS161" i="56"/>
  <c r="AS163" i="56"/>
  <c r="AS165" i="56"/>
  <c r="AS167" i="56"/>
  <c r="AS171" i="56"/>
  <c r="AS176" i="56"/>
  <c r="AS182" i="56"/>
  <c r="AS183" i="56"/>
  <c r="AS184" i="56"/>
  <c r="AS185" i="56"/>
  <c r="AS186" i="56"/>
  <c r="AS187" i="56"/>
  <c r="AS188" i="56"/>
  <c r="AS189" i="56"/>
  <c r="AS190" i="56"/>
  <c r="AS191" i="56"/>
  <c r="AS192" i="56"/>
  <c r="AS193" i="56"/>
  <c r="AS151" i="56"/>
  <c r="AS170" i="56"/>
  <c r="AS174" i="56"/>
  <c r="AS142" i="56"/>
  <c r="AS160" i="56"/>
  <c r="AS164" i="56"/>
  <c r="AS169" i="56"/>
  <c r="AS175" i="56"/>
  <c r="AS177" i="56"/>
  <c r="AS173" i="56"/>
  <c r="AS179" i="56"/>
  <c r="AS149" i="56"/>
  <c r="AS166" i="56"/>
  <c r="AS162" i="56"/>
  <c r="AS180" i="56"/>
  <c r="AS217" i="56"/>
  <c r="AS221" i="56"/>
  <c r="AS225" i="56"/>
  <c r="AS227" i="56"/>
  <c r="AS212" i="56"/>
  <c r="AS195" i="56"/>
  <c r="AS197" i="56"/>
  <c r="AS199" i="56"/>
  <c r="AS201" i="56"/>
  <c r="AS203" i="56"/>
  <c r="AS205" i="56"/>
  <c r="AS207" i="56"/>
  <c r="AS209" i="56"/>
  <c r="AS211" i="56"/>
  <c r="AS213" i="56"/>
  <c r="AS216" i="56"/>
  <c r="AS220" i="56"/>
  <c r="AS224" i="56"/>
  <c r="AS228" i="56"/>
  <c r="AS237" i="56"/>
  <c r="AS241" i="56"/>
  <c r="AS245" i="56"/>
  <c r="AS249" i="56"/>
  <c r="AS257" i="56"/>
  <c r="AS219" i="56"/>
  <c r="AS230" i="56"/>
  <c r="AS232" i="56"/>
  <c r="AS234" i="56"/>
  <c r="AS252" i="56"/>
  <c r="AS260" i="56"/>
  <c r="AS261" i="56"/>
  <c r="AS262" i="56"/>
  <c r="AS263" i="56"/>
  <c r="AS264" i="56"/>
  <c r="AS265" i="56"/>
  <c r="AS266" i="56"/>
  <c r="AS267" i="56"/>
  <c r="AS268" i="56"/>
  <c r="AS269" i="56"/>
  <c r="AS270" i="56"/>
  <c r="AS271" i="56"/>
  <c r="AS272" i="56"/>
  <c r="AS236" i="56"/>
  <c r="AS240" i="56"/>
  <c r="AS244" i="56"/>
  <c r="AS194" i="56"/>
  <c r="AS198" i="56"/>
  <c r="AS202" i="56"/>
  <c r="AS206" i="56"/>
  <c r="AS210" i="56"/>
  <c r="AS218" i="56"/>
  <c r="AS250" i="56"/>
  <c r="AS258" i="56"/>
  <c r="AS239" i="56"/>
  <c r="AS243" i="56"/>
  <c r="AS247" i="56"/>
  <c r="AS215" i="56"/>
  <c r="AS246" i="56"/>
  <c r="AS204" i="56"/>
  <c r="AS214" i="56"/>
  <c r="AS253" i="56"/>
  <c r="AS255" i="56"/>
  <c r="AS259" i="56"/>
  <c r="AS208" i="56"/>
  <c r="AS223" i="56"/>
  <c r="AS226" i="56"/>
  <c r="AS235" i="56"/>
  <c r="AS242" i="56"/>
  <c r="AS251" i="56"/>
  <c r="AS196" i="56"/>
  <c r="AS222" i="56"/>
  <c r="AS233" i="56"/>
  <c r="AS248" i="56"/>
  <c r="AS231" i="56"/>
  <c r="AS229" i="56"/>
  <c r="AS254" i="56"/>
  <c r="AS256" i="56"/>
  <c r="AS200" i="56"/>
  <c r="AS238" i="56"/>
  <c r="AR9" i="56"/>
  <c r="AT10" i="56"/>
  <c r="AS50" i="56"/>
  <c r="AS19" i="56"/>
  <c r="AS18" i="56"/>
  <c r="AS35" i="56"/>
  <c r="AS17" i="56"/>
  <c r="AS98" i="56"/>
  <c r="AS104" i="56"/>
  <c r="AS51" i="56"/>
  <c r="AS49" i="56"/>
  <c r="AS87" i="56"/>
  <c r="AS94" i="56"/>
  <c r="AS26" i="56"/>
  <c r="AS36" i="56"/>
  <c r="AS43" i="56"/>
  <c r="AS22" i="56"/>
  <c r="AS20" i="56"/>
  <c r="AS15" i="56"/>
  <c r="AS52" i="56"/>
  <c r="AS62" i="56"/>
  <c r="AS95" i="56"/>
  <c r="AS31" i="56"/>
  <c r="AS99" i="56"/>
  <c r="AS97" i="56"/>
  <c r="AS33" i="56"/>
  <c r="AS27" i="56"/>
  <c r="AS55" i="56"/>
  <c r="AS57" i="56"/>
  <c r="AS81" i="56"/>
  <c r="AS82" i="56"/>
  <c r="AS58" i="56"/>
  <c r="AS60" i="56"/>
  <c r="AS76" i="56"/>
  <c r="AS47" i="56"/>
  <c r="AS46" i="56"/>
  <c r="AS13" i="56"/>
  <c r="AS16" i="56"/>
  <c r="AS14" i="56"/>
  <c r="AS34" i="56"/>
  <c r="AS28" i="56"/>
  <c r="AS41" i="56"/>
  <c r="AS37" i="56"/>
  <c r="AS63" i="56"/>
  <c r="AS29" i="56"/>
  <c r="AS23" i="56"/>
  <c r="AS24" i="56"/>
  <c r="AS30" i="56"/>
  <c r="AS42" i="56"/>
  <c r="AS93" i="56"/>
  <c r="AS38" i="56"/>
  <c r="AS73" i="56"/>
  <c r="AS84" i="56"/>
  <c r="AS77" i="56"/>
  <c r="AS67" i="56"/>
  <c r="AS68" i="56"/>
  <c r="AS71" i="56"/>
  <c r="AS70" i="56"/>
  <c r="AS75" i="56"/>
  <c r="AS79" i="56"/>
  <c r="AS72" i="56"/>
  <c r="AS86" i="56"/>
  <c r="AS100" i="56"/>
  <c r="AS21" i="56"/>
  <c r="AS53" i="56"/>
  <c r="AS61" i="56"/>
  <c r="AS65" i="56"/>
  <c r="AS108" i="56"/>
  <c r="AS78" i="56"/>
  <c r="AS101" i="56"/>
  <c r="AS66" i="56"/>
  <c r="AS85" i="56"/>
  <c r="AS91" i="56"/>
  <c r="AS103" i="56"/>
  <c r="AS69" i="56"/>
  <c r="AS92" i="56"/>
  <c r="AS106" i="56"/>
  <c r="AS96" i="56"/>
  <c r="AS45" i="56"/>
  <c r="AS25" i="56"/>
  <c r="AS32" i="56"/>
  <c r="AS48" i="56"/>
  <c r="AS59" i="56"/>
  <c r="AS44" i="56"/>
  <c r="AS54" i="56"/>
  <c r="AS107" i="56"/>
  <c r="AS80" i="56"/>
  <c r="AS105" i="56"/>
  <c r="AS102" i="56"/>
  <c r="AS90" i="56"/>
  <c r="AS74" i="56"/>
  <c r="AS39" i="56"/>
  <c r="AS83" i="56"/>
  <c r="AS64" i="56"/>
  <c r="AS89" i="56"/>
  <c r="AS88" i="56"/>
  <c r="AS56" i="56"/>
  <c r="AS40" i="56"/>
  <c r="AT112" i="56" l="1"/>
  <c r="AT109" i="56"/>
  <c r="AT113" i="56"/>
  <c r="AT116" i="56"/>
  <c r="AT110" i="56"/>
  <c r="AT111" i="56"/>
  <c r="AT115" i="56"/>
  <c r="AT119" i="56"/>
  <c r="AT117" i="56"/>
  <c r="AT118" i="56"/>
  <c r="AT120" i="56"/>
  <c r="AT122" i="56"/>
  <c r="AT132" i="56"/>
  <c r="AT134" i="56"/>
  <c r="AT135" i="56"/>
  <c r="AT136" i="56"/>
  <c r="AT137" i="56"/>
  <c r="AT138" i="56"/>
  <c r="AT130" i="56"/>
  <c r="AT126" i="56"/>
  <c r="AT121" i="56"/>
  <c r="AT123" i="56"/>
  <c r="AT124" i="56"/>
  <c r="AT131" i="56"/>
  <c r="AT129" i="56"/>
  <c r="AT127" i="56"/>
  <c r="AT128" i="56"/>
  <c r="AT125" i="56"/>
  <c r="AT139" i="56"/>
  <c r="AT140" i="56"/>
  <c r="AT141" i="56"/>
  <c r="AT142" i="56"/>
  <c r="AT143" i="56"/>
  <c r="AT144" i="56"/>
  <c r="AT145" i="56"/>
  <c r="AT114" i="56"/>
  <c r="AT148" i="56"/>
  <c r="AT146" i="56"/>
  <c r="AT147" i="56"/>
  <c r="AT133" i="56"/>
  <c r="AT149" i="56"/>
  <c r="AT157" i="56"/>
  <c r="AT153" i="56"/>
  <c r="AT156" i="56"/>
  <c r="AT152" i="56"/>
  <c r="AT159" i="56"/>
  <c r="AT175" i="56"/>
  <c r="AT168" i="56"/>
  <c r="AT172" i="56"/>
  <c r="AT178" i="56"/>
  <c r="AT150" i="56"/>
  <c r="AT158" i="56"/>
  <c r="AT181" i="56"/>
  <c r="AT155" i="56"/>
  <c r="AT163" i="56"/>
  <c r="AT167" i="56"/>
  <c r="AT171" i="56"/>
  <c r="AT177" i="56"/>
  <c r="AT185" i="56"/>
  <c r="AT151" i="56"/>
  <c r="AT170" i="56"/>
  <c r="AT186" i="56"/>
  <c r="AT160" i="56"/>
  <c r="AT164" i="56"/>
  <c r="AT169" i="56"/>
  <c r="AT176" i="56"/>
  <c r="AT161" i="56"/>
  <c r="AT165" i="56"/>
  <c r="AT180" i="56"/>
  <c r="AT183" i="56"/>
  <c r="AT187" i="56"/>
  <c r="AT184" i="56"/>
  <c r="AT190" i="56"/>
  <c r="AT193" i="56"/>
  <c r="AT174" i="56"/>
  <c r="AT191" i="56"/>
  <c r="AT154" i="56"/>
  <c r="AT173" i="56"/>
  <c r="AT182" i="56"/>
  <c r="AT179" i="56"/>
  <c r="AT166" i="56"/>
  <c r="AT188" i="56"/>
  <c r="AT162" i="56"/>
  <c r="AT194" i="56"/>
  <c r="AT196" i="56"/>
  <c r="AT198" i="56"/>
  <c r="AT200" i="56"/>
  <c r="AT202" i="56"/>
  <c r="AT204" i="56"/>
  <c r="AT206" i="56"/>
  <c r="AT208" i="56"/>
  <c r="AT210" i="56"/>
  <c r="AT214" i="56"/>
  <c r="AT218" i="56"/>
  <c r="AT222" i="56"/>
  <c r="AT217" i="56"/>
  <c r="AT221" i="56"/>
  <c r="AT225" i="56"/>
  <c r="AT227" i="56"/>
  <c r="AT192" i="56"/>
  <c r="AT212" i="56"/>
  <c r="AT197" i="56"/>
  <c r="AT201" i="56"/>
  <c r="AT205" i="56"/>
  <c r="AT209" i="56"/>
  <c r="AT220" i="56"/>
  <c r="AT254" i="56"/>
  <c r="AT228" i="56"/>
  <c r="AT237" i="56"/>
  <c r="AT241" i="56"/>
  <c r="AT245" i="56"/>
  <c r="AT249" i="56"/>
  <c r="AT257" i="56"/>
  <c r="AT219" i="56"/>
  <c r="AT230" i="56"/>
  <c r="AT232" i="56"/>
  <c r="AT234" i="56"/>
  <c r="AT236" i="56"/>
  <c r="AT240" i="56"/>
  <c r="AT244" i="56"/>
  <c r="AT255" i="56"/>
  <c r="AT195" i="56"/>
  <c r="AT199" i="56"/>
  <c r="AT203" i="56"/>
  <c r="AT207" i="56"/>
  <c r="AT211" i="56"/>
  <c r="AT213" i="56"/>
  <c r="AT216" i="56"/>
  <c r="AT224" i="56"/>
  <c r="AT250" i="56"/>
  <c r="AT215" i="56"/>
  <c r="AT229" i="56"/>
  <c r="AT238" i="56"/>
  <c r="AT248" i="56"/>
  <c r="AT266" i="56"/>
  <c r="AT246" i="56"/>
  <c r="AT189" i="56"/>
  <c r="AT243" i="56"/>
  <c r="AT253" i="56"/>
  <c r="AT259" i="56"/>
  <c r="AT260" i="56"/>
  <c r="AT223" i="56"/>
  <c r="AT261" i="56"/>
  <c r="AT268" i="56"/>
  <c r="AT272" i="56"/>
  <c r="AT262" i="56"/>
  <c r="AT226" i="56"/>
  <c r="AT235" i="56"/>
  <c r="AT242" i="56"/>
  <c r="AT251" i="56"/>
  <c r="AT239" i="56"/>
  <c r="AT263" i="56"/>
  <c r="AT269" i="56"/>
  <c r="AT264" i="56"/>
  <c r="AT247" i="56"/>
  <c r="AT265" i="56"/>
  <c r="AT233" i="56"/>
  <c r="AT258" i="56"/>
  <c r="AT271" i="56"/>
  <c r="AT231" i="56"/>
  <c r="AT252" i="56"/>
  <c r="AT256" i="56"/>
  <c r="AT267" i="56"/>
  <c r="AT270" i="56"/>
  <c r="AS9" i="56"/>
  <c r="AT13" i="56"/>
  <c r="AT23" i="56"/>
  <c r="AT14" i="56"/>
  <c r="AT15" i="56"/>
  <c r="AT19" i="56"/>
  <c r="AT33" i="56"/>
  <c r="AT28" i="56"/>
  <c r="AT52" i="56"/>
  <c r="AT27" i="56"/>
  <c r="AT88" i="56"/>
  <c r="AT61" i="56"/>
  <c r="AT101" i="56"/>
  <c r="AT75" i="56"/>
  <c r="AT65" i="56"/>
  <c r="AT107" i="56"/>
  <c r="AT104" i="56"/>
  <c r="AT51" i="56"/>
  <c r="AT46" i="56"/>
  <c r="AT83" i="56"/>
  <c r="AT97" i="56"/>
  <c r="AT92" i="56"/>
  <c r="AT80" i="56"/>
  <c r="AT59" i="56"/>
  <c r="AT73" i="56"/>
  <c r="AT74" i="56"/>
  <c r="AT57" i="56"/>
  <c r="AT94" i="56"/>
  <c r="AT20" i="56"/>
  <c r="AT24" i="56"/>
  <c r="AT48" i="56"/>
  <c r="AT32" i="56"/>
  <c r="AT29" i="56"/>
  <c r="AT58" i="56"/>
  <c r="AT18" i="56"/>
  <c r="AT38" i="56"/>
  <c r="AT44" i="56"/>
  <c r="AT69" i="56"/>
  <c r="AT99" i="56"/>
  <c r="AT76" i="56"/>
  <c r="AT105" i="56"/>
  <c r="AT93" i="56"/>
  <c r="AT78" i="56"/>
  <c r="AT84" i="56"/>
  <c r="AT66" i="56"/>
  <c r="AT87" i="56"/>
  <c r="AT37" i="56"/>
  <c r="AT49" i="56"/>
  <c r="AT62" i="56"/>
  <c r="AT100" i="56"/>
  <c r="AT108" i="56"/>
  <c r="AT53" i="56"/>
  <c r="AT17" i="56"/>
  <c r="AT45" i="56"/>
  <c r="AT40" i="56"/>
  <c r="AT21" i="56"/>
  <c r="AT34" i="56"/>
  <c r="AT55" i="56"/>
  <c r="AT26" i="56"/>
  <c r="AT42" i="56"/>
  <c r="AT68" i="56"/>
  <c r="AT95" i="56"/>
  <c r="AT63" i="56"/>
  <c r="AT106" i="56"/>
  <c r="AT50" i="56"/>
  <c r="AT70" i="56"/>
  <c r="AT82" i="56"/>
  <c r="AT56" i="56"/>
  <c r="AT79" i="56"/>
  <c r="AT54" i="56"/>
  <c r="AT85" i="56"/>
  <c r="AT31" i="56"/>
  <c r="AT89" i="56"/>
  <c r="AT71" i="56"/>
  <c r="AU10" i="56"/>
  <c r="AT98" i="56"/>
  <c r="AT36" i="56"/>
  <c r="AT30" i="56"/>
  <c r="AT25" i="56"/>
  <c r="AT43" i="56"/>
  <c r="AT35" i="56"/>
  <c r="AT39" i="56"/>
  <c r="AT16" i="56"/>
  <c r="AT22" i="56"/>
  <c r="AT103" i="56"/>
  <c r="AT81" i="56"/>
  <c r="AT96" i="56"/>
  <c r="AT67" i="56"/>
  <c r="AT41" i="56"/>
  <c r="AT91" i="56"/>
  <c r="AT86" i="56"/>
  <c r="AT90" i="56"/>
  <c r="AT77" i="56"/>
  <c r="AT60" i="56"/>
  <c r="AT102" i="56"/>
  <c r="AT72" i="56"/>
  <c r="AT47" i="56"/>
  <c r="AT64" i="56"/>
  <c r="AU112" i="56" l="1"/>
  <c r="AU109" i="56"/>
  <c r="AU117" i="56"/>
  <c r="AU119" i="56"/>
  <c r="AU120" i="56"/>
  <c r="AU113" i="56"/>
  <c r="AU111" i="56"/>
  <c r="AU115" i="56"/>
  <c r="AU116" i="56"/>
  <c r="AU118" i="56"/>
  <c r="AU122" i="56"/>
  <c r="AU127" i="56"/>
  <c r="AU132" i="56"/>
  <c r="AU134" i="56"/>
  <c r="AU130" i="56"/>
  <c r="AU123" i="56"/>
  <c r="AU114" i="56"/>
  <c r="AU110" i="56"/>
  <c r="AU121" i="56"/>
  <c r="AU131" i="56"/>
  <c r="AU129" i="56"/>
  <c r="AU124" i="56"/>
  <c r="AU133" i="56"/>
  <c r="AU125" i="56"/>
  <c r="AU128" i="56"/>
  <c r="AU135" i="56"/>
  <c r="AU138" i="56"/>
  <c r="AU139" i="56"/>
  <c r="AU140" i="56"/>
  <c r="AU141" i="56"/>
  <c r="AU142" i="56"/>
  <c r="AU143" i="56"/>
  <c r="AU144" i="56"/>
  <c r="AU145" i="56"/>
  <c r="AU146" i="56"/>
  <c r="AU147" i="56"/>
  <c r="AU148" i="56"/>
  <c r="AU149" i="56"/>
  <c r="AU126" i="56"/>
  <c r="AU137" i="56"/>
  <c r="AU150" i="56"/>
  <c r="AU151" i="56"/>
  <c r="AU152" i="56"/>
  <c r="AU153" i="56"/>
  <c r="AU160" i="56"/>
  <c r="AU161" i="56"/>
  <c r="AU162" i="56"/>
  <c r="AU163" i="56"/>
  <c r="AU164" i="56"/>
  <c r="AU165" i="56"/>
  <c r="AU166" i="56"/>
  <c r="AU167" i="56"/>
  <c r="AU157" i="56"/>
  <c r="AU156" i="56"/>
  <c r="AU169" i="56"/>
  <c r="AU173" i="56"/>
  <c r="AU180" i="56"/>
  <c r="AU159" i="56"/>
  <c r="AU175" i="56"/>
  <c r="AU168" i="56"/>
  <c r="AU172" i="56"/>
  <c r="AU178" i="56"/>
  <c r="AU171" i="56"/>
  <c r="AU179" i="56"/>
  <c r="AU188" i="56"/>
  <c r="AU177" i="56"/>
  <c r="AU185" i="56"/>
  <c r="AU136" i="56"/>
  <c r="AU158" i="56"/>
  <c r="AU176" i="56"/>
  <c r="AU182" i="56"/>
  <c r="AU194" i="56"/>
  <c r="AU195" i="56"/>
  <c r="AU196" i="56"/>
  <c r="AU197" i="56"/>
  <c r="AU198" i="56"/>
  <c r="AU199" i="56"/>
  <c r="AU200" i="56"/>
  <c r="AU201" i="56"/>
  <c r="AU202" i="56"/>
  <c r="AU203" i="56"/>
  <c r="AU204" i="56"/>
  <c r="AU205" i="56"/>
  <c r="AU206" i="56"/>
  <c r="AU207" i="56"/>
  <c r="AU208" i="56"/>
  <c r="AU209" i="56"/>
  <c r="AU210" i="56"/>
  <c r="AU211" i="56"/>
  <c r="AU184" i="56"/>
  <c r="AU187" i="56"/>
  <c r="AU190" i="56"/>
  <c r="AU193" i="56"/>
  <c r="AU174" i="56"/>
  <c r="AU154" i="56"/>
  <c r="AU170" i="56"/>
  <c r="AU186" i="56"/>
  <c r="AU189" i="56"/>
  <c r="AU226" i="56"/>
  <c r="AU191" i="56"/>
  <c r="AU214" i="56"/>
  <c r="AU218" i="56"/>
  <c r="AU222" i="56"/>
  <c r="AU217" i="56"/>
  <c r="AU221" i="56"/>
  <c r="AU225" i="56"/>
  <c r="AU227" i="56"/>
  <c r="AU155" i="56"/>
  <c r="AU212" i="56"/>
  <c r="AU238" i="56"/>
  <c r="AU242" i="56"/>
  <c r="AU246" i="56"/>
  <c r="AU251" i="56"/>
  <c r="AU259" i="56"/>
  <c r="AU220" i="56"/>
  <c r="AU254" i="56"/>
  <c r="AU228" i="56"/>
  <c r="AU237" i="56"/>
  <c r="AU241" i="56"/>
  <c r="AU181" i="56"/>
  <c r="AU183" i="56"/>
  <c r="AU219" i="56"/>
  <c r="AU230" i="56"/>
  <c r="AU232" i="56"/>
  <c r="AU234" i="56"/>
  <c r="AU252" i="56"/>
  <c r="AU260" i="56"/>
  <c r="AU261" i="56"/>
  <c r="AU262" i="56"/>
  <c r="AU263" i="56"/>
  <c r="AU264" i="56"/>
  <c r="AU265" i="56"/>
  <c r="AU266" i="56"/>
  <c r="AU267" i="56"/>
  <c r="AU268" i="56"/>
  <c r="AU269" i="56"/>
  <c r="AU192" i="56"/>
  <c r="AU236" i="56"/>
  <c r="AU240" i="56"/>
  <c r="AU244" i="56"/>
  <c r="AU213" i="56"/>
  <c r="AU216" i="56"/>
  <c r="AU231" i="56"/>
  <c r="AU247" i="56"/>
  <c r="AU256" i="56"/>
  <c r="AU215" i="56"/>
  <c r="AU229" i="56"/>
  <c r="AU248" i="56"/>
  <c r="AU245" i="56"/>
  <c r="AU249" i="56"/>
  <c r="AU224" i="56"/>
  <c r="AU250" i="56"/>
  <c r="AU255" i="56"/>
  <c r="AU257" i="56"/>
  <c r="AU243" i="56"/>
  <c r="AU253" i="56"/>
  <c r="AU223" i="56"/>
  <c r="AU270" i="56"/>
  <c r="AU272" i="56"/>
  <c r="AU239" i="56"/>
  <c r="AU258" i="56"/>
  <c r="AU235" i="56"/>
  <c r="AU233" i="56"/>
  <c r="AU271" i="56"/>
  <c r="AT9" i="56"/>
  <c r="AV10" i="56"/>
  <c r="AU41" i="56"/>
  <c r="AU22" i="56"/>
  <c r="AU34" i="56"/>
  <c r="AU30" i="56"/>
  <c r="AU37" i="56"/>
  <c r="AU32" i="56"/>
  <c r="AU43" i="56"/>
  <c r="AU35" i="56"/>
  <c r="AU36" i="56"/>
  <c r="AU93" i="56"/>
  <c r="AU56" i="56"/>
  <c r="AU57" i="56"/>
  <c r="AU75" i="56"/>
  <c r="AU66" i="56"/>
  <c r="AU107" i="56"/>
  <c r="AU39" i="56"/>
  <c r="AU96" i="56"/>
  <c r="AU53" i="56"/>
  <c r="AU50" i="56"/>
  <c r="AU104" i="56"/>
  <c r="AU49" i="56"/>
  <c r="AU79" i="56"/>
  <c r="AU38" i="56"/>
  <c r="AU61" i="56"/>
  <c r="AU13" i="56"/>
  <c r="AU18" i="56"/>
  <c r="AU24" i="56"/>
  <c r="AU45" i="56"/>
  <c r="AU52" i="56"/>
  <c r="AU98" i="56"/>
  <c r="AU67" i="56"/>
  <c r="AU59" i="56"/>
  <c r="AU69" i="56"/>
  <c r="AU87" i="56"/>
  <c r="AU100" i="56"/>
  <c r="AU90" i="56"/>
  <c r="AU14" i="56"/>
  <c r="AU17" i="56"/>
  <c r="AU47" i="56"/>
  <c r="AU27" i="56"/>
  <c r="AU16" i="56"/>
  <c r="AU91" i="56"/>
  <c r="AU103" i="56"/>
  <c r="AU92" i="56"/>
  <c r="AU71" i="56"/>
  <c r="AU63" i="56"/>
  <c r="AU68" i="56"/>
  <c r="AU88" i="56"/>
  <c r="AU64" i="56"/>
  <c r="AU77" i="56"/>
  <c r="AU106" i="56"/>
  <c r="AU82" i="56"/>
  <c r="AU58" i="56"/>
  <c r="AU54" i="56"/>
  <c r="AU62" i="56"/>
  <c r="AU89" i="56"/>
  <c r="AU76" i="56"/>
  <c r="AU74" i="56"/>
  <c r="AU44" i="56"/>
  <c r="AU81" i="56"/>
  <c r="AU21" i="56"/>
  <c r="AU23" i="56"/>
  <c r="AU19" i="56"/>
  <c r="AU42" i="56"/>
  <c r="AU20" i="56"/>
  <c r="AU26" i="56"/>
  <c r="AU15" i="56"/>
  <c r="AU99" i="56"/>
  <c r="AU101" i="56"/>
  <c r="AU25" i="56"/>
  <c r="AU102" i="56"/>
  <c r="AU97" i="56"/>
  <c r="AU29" i="56"/>
  <c r="AU72" i="56"/>
  <c r="AU55" i="56"/>
  <c r="AU105" i="56"/>
  <c r="AU46" i="56"/>
  <c r="AU65" i="56"/>
  <c r="AU70" i="56"/>
  <c r="AU78" i="56"/>
  <c r="AU86" i="56"/>
  <c r="AU84" i="56"/>
  <c r="AU60" i="56"/>
  <c r="AU48" i="56"/>
  <c r="AU108" i="56"/>
  <c r="AU40" i="56"/>
  <c r="AU31" i="56"/>
  <c r="AU95" i="56"/>
  <c r="AU33" i="56"/>
  <c r="AU73" i="56"/>
  <c r="AU83" i="56"/>
  <c r="AU85" i="56"/>
  <c r="AU28" i="56"/>
  <c r="AU94" i="56"/>
  <c r="AU80" i="56"/>
  <c r="AU51" i="56"/>
  <c r="AV109" i="56" l="1"/>
  <c r="AV110" i="56"/>
  <c r="AV111" i="56"/>
  <c r="AV112" i="56"/>
  <c r="AV113" i="56"/>
  <c r="AV114" i="56"/>
  <c r="AV115" i="56"/>
  <c r="AV118" i="56"/>
  <c r="AV119" i="56"/>
  <c r="AV116" i="56"/>
  <c r="AV121" i="56"/>
  <c r="AV120" i="56"/>
  <c r="AV126" i="56"/>
  <c r="AV122" i="56"/>
  <c r="AV127" i="56"/>
  <c r="AV117" i="56"/>
  <c r="AV125" i="56"/>
  <c r="AV130" i="56"/>
  <c r="AV134" i="56"/>
  <c r="AV123" i="56"/>
  <c r="AV131" i="56"/>
  <c r="AV129" i="56"/>
  <c r="AV136" i="56"/>
  <c r="AV132" i="56"/>
  <c r="AV124" i="56"/>
  <c r="AV128" i="56"/>
  <c r="AV135" i="56"/>
  <c r="AV138" i="56"/>
  <c r="AV139" i="56"/>
  <c r="AV140" i="56"/>
  <c r="AV141" i="56"/>
  <c r="AV142" i="56"/>
  <c r="AV143" i="56"/>
  <c r="AV144" i="56"/>
  <c r="AV145" i="56"/>
  <c r="AV133" i="56"/>
  <c r="AV147" i="56"/>
  <c r="AV149" i="56"/>
  <c r="AV151" i="56"/>
  <c r="AV148" i="56"/>
  <c r="AV137" i="56"/>
  <c r="AV152" i="56"/>
  <c r="AV154" i="56"/>
  <c r="AV155" i="56"/>
  <c r="AV156" i="56"/>
  <c r="AV157" i="56"/>
  <c r="AV158" i="56"/>
  <c r="AV159" i="56"/>
  <c r="AV160" i="56"/>
  <c r="AV161" i="56"/>
  <c r="AV162" i="56"/>
  <c r="AV163" i="56"/>
  <c r="AV164" i="56"/>
  <c r="AV165" i="56"/>
  <c r="AV166" i="56"/>
  <c r="AV167" i="56"/>
  <c r="AV153" i="56"/>
  <c r="AV146" i="56"/>
  <c r="AV177" i="56"/>
  <c r="AV169" i="56"/>
  <c r="AV173" i="56"/>
  <c r="AV180" i="56"/>
  <c r="AV175" i="56"/>
  <c r="AV150" i="56"/>
  <c r="AV172" i="56"/>
  <c r="AV181" i="56"/>
  <c r="AV171" i="56"/>
  <c r="AV179" i="56"/>
  <c r="AV188" i="56"/>
  <c r="AV170" i="56"/>
  <c r="AV168" i="56"/>
  <c r="AV178" i="56"/>
  <c r="AV184" i="56"/>
  <c r="AV183" i="56"/>
  <c r="AV185" i="56"/>
  <c r="AV189" i="56"/>
  <c r="AV192" i="56"/>
  <c r="AV194" i="56"/>
  <c r="AV195" i="56"/>
  <c r="AV196" i="56"/>
  <c r="AV197" i="56"/>
  <c r="AV198" i="56"/>
  <c r="AV199" i="56"/>
  <c r="AV200" i="56"/>
  <c r="AV201" i="56"/>
  <c r="AV202" i="56"/>
  <c r="AV203" i="56"/>
  <c r="AV204" i="56"/>
  <c r="AV205" i="56"/>
  <c r="AV206" i="56"/>
  <c r="AV207" i="56"/>
  <c r="AV208" i="56"/>
  <c r="AV209" i="56"/>
  <c r="AV210" i="56"/>
  <c r="AV211" i="56"/>
  <c r="AV212" i="56"/>
  <c r="AV213" i="56"/>
  <c r="AV176" i="56"/>
  <c r="AV187" i="56"/>
  <c r="AV190" i="56"/>
  <c r="AV193" i="56"/>
  <c r="AV174" i="56"/>
  <c r="AV215" i="56"/>
  <c r="AV219" i="56"/>
  <c r="AV223" i="56"/>
  <c r="AV229" i="56"/>
  <c r="AV230" i="56"/>
  <c r="AV231" i="56"/>
  <c r="AV232" i="56"/>
  <c r="AV233" i="56"/>
  <c r="AV234" i="56"/>
  <c r="AV235" i="56"/>
  <c r="AV226" i="56"/>
  <c r="AV186" i="56"/>
  <c r="AV191" i="56"/>
  <c r="AV214" i="56"/>
  <c r="AV218" i="56"/>
  <c r="AV222" i="56"/>
  <c r="AV221" i="56"/>
  <c r="AV227" i="56"/>
  <c r="AV248" i="56"/>
  <c r="AV256" i="56"/>
  <c r="AV238" i="56"/>
  <c r="AV242" i="56"/>
  <c r="AV246" i="56"/>
  <c r="AV251" i="56"/>
  <c r="AV259" i="56"/>
  <c r="AV182" i="56"/>
  <c r="AV220" i="56"/>
  <c r="AV228" i="56"/>
  <c r="AV237" i="56"/>
  <c r="AV241" i="56"/>
  <c r="AV245" i="56"/>
  <c r="AV249" i="56"/>
  <c r="AV257" i="56"/>
  <c r="AV217" i="56"/>
  <c r="AV225" i="56"/>
  <c r="AV252" i="56"/>
  <c r="AV216" i="56"/>
  <c r="AV239" i="56"/>
  <c r="AV254" i="56"/>
  <c r="AV258" i="56"/>
  <c r="AV264" i="56"/>
  <c r="AV236" i="56"/>
  <c r="AV247" i="56"/>
  <c r="AV266" i="56"/>
  <c r="AV244" i="56"/>
  <c r="AV265" i="56"/>
  <c r="AV269" i="56"/>
  <c r="AV271" i="56"/>
  <c r="AV224" i="56"/>
  <c r="AV250" i="56"/>
  <c r="AV255" i="56"/>
  <c r="AV260" i="56"/>
  <c r="AV243" i="56"/>
  <c r="AV253" i="56"/>
  <c r="AV261" i="56"/>
  <c r="AV263" i="56"/>
  <c r="AV268" i="56"/>
  <c r="AV270" i="56"/>
  <c r="AV272" i="56"/>
  <c r="AV240" i="56"/>
  <c r="AV262" i="56"/>
  <c r="AV267" i="56"/>
  <c r="AU9" i="56"/>
  <c r="AV57" i="56"/>
  <c r="AV25" i="56"/>
  <c r="AV37" i="56"/>
  <c r="AV34" i="56"/>
  <c r="AV83" i="56"/>
  <c r="AV67" i="56"/>
  <c r="AV107" i="56"/>
  <c r="AV105" i="56"/>
  <c r="AV103" i="56"/>
  <c r="AV106" i="56"/>
  <c r="AV97" i="56"/>
  <c r="AV46" i="56"/>
  <c r="AV64" i="56"/>
  <c r="AV48" i="56"/>
  <c r="AV85" i="56"/>
  <c r="AV26" i="56"/>
  <c r="AV39" i="56"/>
  <c r="AV71" i="56"/>
  <c r="AV41" i="56"/>
  <c r="AV76" i="56"/>
  <c r="AV91" i="56"/>
  <c r="AV14" i="56"/>
  <c r="AV42" i="56"/>
  <c r="AV43" i="56"/>
  <c r="AV52" i="56"/>
  <c r="AV19" i="56"/>
  <c r="AV27" i="56"/>
  <c r="AV38" i="56"/>
  <c r="AV36" i="56"/>
  <c r="AV108" i="56"/>
  <c r="AV95" i="56"/>
  <c r="AV101" i="56"/>
  <c r="AV79" i="56"/>
  <c r="AV80" i="56"/>
  <c r="AV104" i="56"/>
  <c r="AV86" i="56"/>
  <c r="AV78" i="56"/>
  <c r="AV23" i="56"/>
  <c r="AV99" i="56"/>
  <c r="AV61" i="56"/>
  <c r="AV56" i="56"/>
  <c r="AV63" i="56"/>
  <c r="AV50" i="56"/>
  <c r="AV58" i="56"/>
  <c r="AV77" i="56"/>
  <c r="AV13" i="56"/>
  <c r="AV22" i="56"/>
  <c r="AV49" i="56"/>
  <c r="AV33" i="56"/>
  <c r="AV31" i="56"/>
  <c r="AV40" i="56"/>
  <c r="AV29" i="56"/>
  <c r="AV44" i="56"/>
  <c r="AV28" i="56"/>
  <c r="AV51" i="56"/>
  <c r="AV54" i="56"/>
  <c r="AV69" i="56"/>
  <c r="AV94" i="56"/>
  <c r="AV100" i="56"/>
  <c r="AV84" i="56"/>
  <c r="AV87" i="56"/>
  <c r="AV62" i="56"/>
  <c r="AV65" i="56"/>
  <c r="AV45" i="56"/>
  <c r="AV53" i="56"/>
  <c r="AV102" i="56"/>
  <c r="AV66" i="56"/>
  <c r="AV55" i="56"/>
  <c r="AV90" i="56"/>
  <c r="AW10" i="56"/>
  <c r="AV88" i="56"/>
  <c r="AV89" i="56"/>
  <c r="AV15" i="56"/>
  <c r="AV21" i="56"/>
  <c r="AV59" i="56"/>
  <c r="AV20" i="56"/>
  <c r="AV18" i="56"/>
  <c r="AV32" i="56"/>
  <c r="AV16" i="56"/>
  <c r="AV35" i="56"/>
  <c r="AV24" i="56"/>
  <c r="AV17" i="56"/>
  <c r="AV93" i="56"/>
  <c r="AV81" i="56"/>
  <c r="AV74" i="56"/>
  <c r="AV73" i="56"/>
  <c r="AV30" i="56"/>
  <c r="AV96" i="56"/>
  <c r="AV47" i="56"/>
  <c r="AV72" i="56"/>
  <c r="AV92" i="56"/>
  <c r="AV98" i="56"/>
  <c r="AV75" i="56"/>
  <c r="AV82" i="56"/>
  <c r="AV70" i="56"/>
  <c r="AV68" i="56"/>
  <c r="AV60" i="56"/>
  <c r="AW109" i="56" l="1"/>
  <c r="AW110" i="56"/>
  <c r="AW111" i="56"/>
  <c r="AW112" i="56"/>
  <c r="AW113" i="56"/>
  <c r="AW114" i="56"/>
  <c r="AW115" i="56"/>
  <c r="AW118" i="56"/>
  <c r="AW119" i="56"/>
  <c r="AW121" i="56"/>
  <c r="AW125" i="56"/>
  <c r="AW128" i="56"/>
  <c r="AW131" i="56"/>
  <c r="AW126" i="56"/>
  <c r="AW122" i="56"/>
  <c r="AW127" i="56"/>
  <c r="AW117" i="56"/>
  <c r="AW120" i="56"/>
  <c r="AW116" i="56"/>
  <c r="AW135" i="56"/>
  <c r="AW130" i="56"/>
  <c r="AW123" i="56"/>
  <c r="AW134" i="56"/>
  <c r="AW132" i="56"/>
  <c r="AW129" i="56"/>
  <c r="AW138" i="56"/>
  <c r="AW144" i="56"/>
  <c r="AW136" i="56"/>
  <c r="AW137" i="56"/>
  <c r="AW140" i="56"/>
  <c r="AW124" i="56"/>
  <c r="AW150" i="56"/>
  <c r="AW143" i="56"/>
  <c r="AW149" i="56"/>
  <c r="AW139" i="56"/>
  <c r="AW148" i="56"/>
  <c r="AW145" i="56"/>
  <c r="AW147" i="56"/>
  <c r="AW154" i="56"/>
  <c r="AW158" i="56"/>
  <c r="AW133" i="56"/>
  <c r="AW157" i="56"/>
  <c r="AW160" i="56"/>
  <c r="AW161" i="56"/>
  <c r="AW162" i="56"/>
  <c r="AW163" i="56"/>
  <c r="AW164" i="56"/>
  <c r="AW165" i="56"/>
  <c r="AW166" i="56"/>
  <c r="AW167" i="56"/>
  <c r="AW168" i="56"/>
  <c r="AW169" i="56"/>
  <c r="AW170" i="56"/>
  <c r="AW171" i="56"/>
  <c r="AW172" i="56"/>
  <c r="AW173" i="56"/>
  <c r="AW153" i="56"/>
  <c r="AW174" i="56"/>
  <c r="AW146" i="56"/>
  <c r="AW177" i="56"/>
  <c r="AW159" i="56"/>
  <c r="AW180" i="56"/>
  <c r="AW152" i="56"/>
  <c r="AW156" i="56"/>
  <c r="AW175" i="56"/>
  <c r="AW141" i="56"/>
  <c r="AW181" i="56"/>
  <c r="AW151" i="56"/>
  <c r="AW142" i="56"/>
  <c r="AW186" i="56"/>
  <c r="AW155" i="56"/>
  <c r="AW183" i="56"/>
  <c r="AW185" i="56"/>
  <c r="AW189" i="56"/>
  <c r="AW192" i="56"/>
  <c r="AW184" i="56"/>
  <c r="AW194" i="56"/>
  <c r="AW195" i="56"/>
  <c r="AW196" i="56"/>
  <c r="AW197" i="56"/>
  <c r="AW198" i="56"/>
  <c r="AW199" i="56"/>
  <c r="AW200" i="56"/>
  <c r="AW201" i="56"/>
  <c r="AW202" i="56"/>
  <c r="AW203" i="56"/>
  <c r="AW204" i="56"/>
  <c r="AW205" i="56"/>
  <c r="AW206" i="56"/>
  <c r="AW207" i="56"/>
  <c r="AW208" i="56"/>
  <c r="AW209" i="56"/>
  <c r="AW210" i="56"/>
  <c r="AW211" i="56"/>
  <c r="AW212" i="56"/>
  <c r="AW213" i="56"/>
  <c r="AW214" i="56"/>
  <c r="AW215" i="56"/>
  <c r="AW216" i="56"/>
  <c r="AW217" i="56"/>
  <c r="AW218" i="56"/>
  <c r="AW219" i="56"/>
  <c r="AW220" i="56"/>
  <c r="AW221" i="56"/>
  <c r="AW222" i="56"/>
  <c r="AW223" i="56"/>
  <c r="AW224" i="56"/>
  <c r="AW225" i="56"/>
  <c r="AW176" i="56"/>
  <c r="AW187" i="56"/>
  <c r="AW190" i="56"/>
  <c r="AW179" i="56"/>
  <c r="AW178" i="56"/>
  <c r="AW228" i="56"/>
  <c r="AW188" i="56"/>
  <c r="AW229" i="56"/>
  <c r="AW230" i="56"/>
  <c r="AW231" i="56"/>
  <c r="AW232" i="56"/>
  <c r="AW233" i="56"/>
  <c r="AW234" i="56"/>
  <c r="AW235" i="56"/>
  <c r="AW226" i="56"/>
  <c r="AW191" i="56"/>
  <c r="AW239" i="56"/>
  <c r="AW243" i="56"/>
  <c r="AW247" i="56"/>
  <c r="AW253" i="56"/>
  <c r="AW193" i="56"/>
  <c r="AW227" i="56"/>
  <c r="AW248" i="56"/>
  <c r="AW256" i="56"/>
  <c r="AW238" i="56"/>
  <c r="AW242" i="56"/>
  <c r="AW182" i="56"/>
  <c r="AW254" i="56"/>
  <c r="AW237" i="56"/>
  <c r="AW241" i="56"/>
  <c r="AW245" i="56"/>
  <c r="AW249" i="56"/>
  <c r="AW263" i="56"/>
  <c r="AW267" i="56"/>
  <c r="AW258" i="56"/>
  <c r="AW264" i="56"/>
  <c r="AW270" i="56"/>
  <c r="AW236" i="56"/>
  <c r="AW246" i="56"/>
  <c r="AW244" i="56"/>
  <c r="AW257" i="56"/>
  <c r="AW259" i="56"/>
  <c r="AW265" i="56"/>
  <c r="AW269" i="56"/>
  <c r="AW271" i="56"/>
  <c r="AW250" i="56"/>
  <c r="AW255" i="56"/>
  <c r="AW260" i="56"/>
  <c r="AW251" i="56"/>
  <c r="AW268" i="56"/>
  <c r="AW272" i="56"/>
  <c r="AW266" i="56"/>
  <c r="AW261" i="56"/>
  <c r="AW262" i="56"/>
  <c r="AW240" i="56"/>
  <c r="AW252" i="56"/>
  <c r="AV9" i="56"/>
  <c r="AP8" i="56" s="1"/>
  <c r="AX10" i="56"/>
  <c r="AW93" i="56"/>
  <c r="AW54" i="56"/>
  <c r="AW32" i="56"/>
  <c r="AW60" i="56"/>
  <c r="AW46" i="56"/>
  <c r="AW15" i="56"/>
  <c r="AW84" i="56"/>
  <c r="AW55" i="56"/>
  <c r="AW26" i="56"/>
  <c r="AW83" i="56"/>
  <c r="AW108" i="56"/>
  <c r="AW99" i="56"/>
  <c r="AW79" i="56"/>
  <c r="AW102" i="56"/>
  <c r="AW77" i="56"/>
  <c r="AW78" i="56"/>
  <c r="AW61" i="56"/>
  <c r="AW44" i="56"/>
  <c r="AW50" i="56"/>
  <c r="AW62" i="56"/>
  <c r="AW66" i="56"/>
  <c r="AW90" i="56"/>
  <c r="AW43" i="56"/>
  <c r="AW71" i="56"/>
  <c r="AW12" i="56"/>
  <c r="AW39" i="56"/>
  <c r="AW18" i="56"/>
  <c r="AW37" i="56"/>
  <c r="AW21" i="56"/>
  <c r="AW16" i="56"/>
  <c r="AW69" i="56"/>
  <c r="AW92" i="56"/>
  <c r="AW64" i="56"/>
  <c r="AW95" i="56"/>
  <c r="AW94" i="56"/>
  <c r="AW23" i="56"/>
  <c r="AW75" i="56"/>
  <c r="AW107" i="56"/>
  <c r="AW14" i="56"/>
  <c r="AW65" i="56"/>
  <c r="AW41" i="56"/>
  <c r="AW47" i="56"/>
  <c r="AW81" i="56"/>
  <c r="AW40" i="56"/>
  <c r="AW74" i="56"/>
  <c r="AW70" i="56"/>
  <c r="AW59" i="56"/>
  <c r="AW28" i="56"/>
  <c r="AW106" i="56"/>
  <c r="AW68" i="56"/>
  <c r="AW73" i="56"/>
  <c r="AW30" i="56"/>
  <c r="AW97" i="56"/>
  <c r="AW89" i="56"/>
  <c r="AW85" i="56"/>
  <c r="AW36" i="56"/>
  <c r="AW87" i="56"/>
  <c r="AW63" i="56"/>
  <c r="AW13" i="56"/>
  <c r="AW20" i="56"/>
  <c r="AW33" i="56"/>
  <c r="AW42" i="56"/>
  <c r="AW35" i="56"/>
  <c r="AW22" i="56"/>
  <c r="AW48" i="56"/>
  <c r="AW56" i="56"/>
  <c r="AW57" i="56"/>
  <c r="AW34" i="56"/>
  <c r="AW104" i="56"/>
  <c r="AW103" i="56"/>
  <c r="AW38" i="56"/>
  <c r="AW53" i="56"/>
  <c r="AW96" i="56"/>
  <c r="AW52" i="56"/>
  <c r="AW72" i="56"/>
  <c r="AW82" i="56"/>
  <c r="AW105" i="56"/>
  <c r="AW76" i="56"/>
  <c r="AW100" i="56"/>
  <c r="AW51" i="56"/>
  <c r="AW101" i="56"/>
  <c r="AW58" i="56"/>
  <c r="AW91" i="56"/>
  <c r="AW11" i="56"/>
  <c r="AW29" i="56"/>
  <c r="AW19" i="56"/>
  <c r="AW31" i="56"/>
  <c r="AW25" i="56"/>
  <c r="AW24" i="56"/>
  <c r="AW27" i="56"/>
  <c r="AW45" i="56"/>
  <c r="AW98" i="56"/>
  <c r="AW67" i="56"/>
  <c r="AW88" i="56"/>
  <c r="AW80" i="56"/>
  <c r="AW86" i="56"/>
  <c r="AW49" i="56"/>
  <c r="AW17" i="56"/>
  <c r="AX109" i="56" l="1"/>
  <c r="AX110" i="56"/>
  <c r="AX111" i="56"/>
  <c r="AX112" i="56"/>
  <c r="AX114" i="56"/>
  <c r="AX113" i="56"/>
  <c r="AX115" i="56"/>
  <c r="AX118" i="56"/>
  <c r="AX116" i="56"/>
  <c r="AX119" i="56"/>
  <c r="AX123" i="56"/>
  <c r="AX121" i="56"/>
  <c r="AX120" i="56"/>
  <c r="AX124" i="56"/>
  <c r="AX125" i="56"/>
  <c r="AX128" i="56"/>
  <c r="AX131" i="56"/>
  <c r="AX126" i="56"/>
  <c r="AX127" i="56"/>
  <c r="AX117" i="56"/>
  <c r="AX122" i="56"/>
  <c r="AX130" i="56"/>
  <c r="AX134" i="56"/>
  <c r="AX133" i="56"/>
  <c r="AX132" i="56"/>
  <c r="AX137" i="56"/>
  <c r="AX135" i="56"/>
  <c r="AX129" i="56"/>
  <c r="AX143" i="56"/>
  <c r="AX149" i="56"/>
  <c r="AX145" i="56"/>
  <c r="AX147" i="56"/>
  <c r="AX139" i="56"/>
  <c r="AX136" i="56"/>
  <c r="AX142" i="56"/>
  <c r="AX153" i="56"/>
  <c r="AX144" i="56"/>
  <c r="AX148" i="56"/>
  <c r="AX150" i="56"/>
  <c r="AX154" i="56"/>
  <c r="AX158" i="56"/>
  <c r="AX157" i="56"/>
  <c r="AX160" i="56"/>
  <c r="AX161" i="56"/>
  <c r="AX162" i="56"/>
  <c r="AX163" i="56"/>
  <c r="AX164" i="56"/>
  <c r="AX165" i="56"/>
  <c r="AX166" i="56"/>
  <c r="AX167" i="56"/>
  <c r="AX168" i="56"/>
  <c r="AX169" i="56"/>
  <c r="AX170" i="56"/>
  <c r="AX171" i="56"/>
  <c r="AX172" i="56"/>
  <c r="AX173" i="56"/>
  <c r="AX174" i="56"/>
  <c r="AX175" i="56"/>
  <c r="AX176" i="56"/>
  <c r="AX177" i="56"/>
  <c r="AX178" i="56"/>
  <c r="AX179" i="56"/>
  <c r="AX180" i="56"/>
  <c r="AX181" i="56"/>
  <c r="AX146" i="56"/>
  <c r="AX138" i="56"/>
  <c r="AX140" i="56"/>
  <c r="AX183" i="56"/>
  <c r="AX187" i="56"/>
  <c r="AX141" i="56"/>
  <c r="AX151" i="56"/>
  <c r="AX159" i="56"/>
  <c r="AX185" i="56"/>
  <c r="AX182" i="56"/>
  <c r="AX155" i="56"/>
  <c r="AX189" i="56"/>
  <c r="AX192" i="56"/>
  <c r="AX156" i="56"/>
  <c r="AX184" i="56"/>
  <c r="AX194" i="56"/>
  <c r="AX195" i="56"/>
  <c r="AX196" i="56"/>
  <c r="AX197" i="56"/>
  <c r="AX198" i="56"/>
  <c r="AX199" i="56"/>
  <c r="AX200" i="56"/>
  <c r="AX201" i="56"/>
  <c r="AX202" i="56"/>
  <c r="AX203" i="56"/>
  <c r="AX204" i="56"/>
  <c r="AX205" i="56"/>
  <c r="AX206" i="56"/>
  <c r="AX207" i="56"/>
  <c r="AX208" i="56"/>
  <c r="AX209" i="56"/>
  <c r="AX210" i="56"/>
  <c r="AX211" i="56"/>
  <c r="AX212" i="56"/>
  <c r="AX213" i="56"/>
  <c r="AX214" i="56"/>
  <c r="AX215" i="56"/>
  <c r="AX216" i="56"/>
  <c r="AX217" i="56"/>
  <c r="AX218" i="56"/>
  <c r="AX219" i="56"/>
  <c r="AX220" i="56"/>
  <c r="AX221" i="56"/>
  <c r="AX222" i="56"/>
  <c r="AX223" i="56"/>
  <c r="AX224" i="56"/>
  <c r="AX225" i="56"/>
  <c r="AX226" i="56"/>
  <c r="AX227" i="56"/>
  <c r="AX228" i="56"/>
  <c r="AX152" i="56"/>
  <c r="AX190" i="56"/>
  <c r="AX188" i="56"/>
  <c r="AX229" i="56"/>
  <c r="AX230" i="56"/>
  <c r="AX231" i="56"/>
  <c r="AX232" i="56"/>
  <c r="AX233" i="56"/>
  <c r="AX234" i="56"/>
  <c r="AX235" i="56"/>
  <c r="AX236" i="56"/>
  <c r="AX237" i="56"/>
  <c r="AX238" i="56"/>
  <c r="AX239" i="56"/>
  <c r="AX240" i="56"/>
  <c r="AX241" i="56"/>
  <c r="AX242" i="56"/>
  <c r="AX243" i="56"/>
  <c r="AX244" i="56"/>
  <c r="AX245" i="56"/>
  <c r="AX246" i="56"/>
  <c r="AX247" i="56"/>
  <c r="AX186" i="56"/>
  <c r="AX191" i="56"/>
  <c r="AX250" i="56"/>
  <c r="AX258" i="56"/>
  <c r="AX253" i="56"/>
  <c r="AX193" i="56"/>
  <c r="AX251" i="56"/>
  <c r="AX259" i="56"/>
  <c r="AX252" i="56"/>
  <c r="AX262" i="56"/>
  <c r="AX254" i="56"/>
  <c r="AX256" i="56"/>
  <c r="AX263" i="56"/>
  <c r="AX267" i="56"/>
  <c r="AX248" i="56"/>
  <c r="AX249" i="56"/>
  <c r="AX266" i="56"/>
  <c r="AX265" i="56"/>
  <c r="AX257" i="56"/>
  <c r="AX269" i="56"/>
  <c r="AX260" i="56"/>
  <c r="AX270" i="56"/>
  <c r="AX268" i="56"/>
  <c r="AX272" i="56"/>
  <c r="AX264" i="56"/>
  <c r="AX271" i="56"/>
  <c r="AX255" i="56"/>
  <c r="AX261" i="56"/>
  <c r="AW9" i="56"/>
  <c r="AX95" i="56"/>
  <c r="AY10" i="56"/>
  <c r="AX59" i="56"/>
  <c r="AX20" i="56"/>
  <c r="AX19" i="56"/>
  <c r="AX23" i="56"/>
  <c r="AX41" i="56"/>
  <c r="AX15" i="56"/>
  <c r="AX25" i="56"/>
  <c r="AX39" i="56"/>
  <c r="AX53" i="56"/>
  <c r="AX47" i="56"/>
  <c r="AX54" i="56"/>
  <c r="AX98" i="56"/>
  <c r="AX94" i="56"/>
  <c r="AX93" i="56"/>
  <c r="AX82" i="56"/>
  <c r="AX86" i="56"/>
  <c r="AX105" i="56"/>
  <c r="AX83" i="56"/>
  <c r="AX56" i="56"/>
  <c r="AX71" i="56"/>
  <c r="AX103" i="56"/>
  <c r="AX80" i="56"/>
  <c r="AX70" i="56"/>
  <c r="AX69" i="56"/>
  <c r="AX13" i="56"/>
  <c r="AX14" i="56"/>
  <c r="AX17" i="56"/>
  <c r="AX16" i="56"/>
  <c r="AX44" i="56"/>
  <c r="AX29" i="56"/>
  <c r="AX63" i="56"/>
  <c r="AX97" i="56"/>
  <c r="AX101" i="56"/>
  <c r="AX28" i="56"/>
  <c r="AX61" i="56"/>
  <c r="AX49" i="56"/>
  <c r="AX60" i="56"/>
  <c r="AX46" i="56"/>
  <c r="AX85" i="56"/>
  <c r="AX31" i="56"/>
  <c r="AX72" i="56"/>
  <c r="AX91" i="56"/>
  <c r="AX78" i="56"/>
  <c r="AX52" i="56"/>
  <c r="AX50" i="56"/>
  <c r="AX48" i="56"/>
  <c r="AX57" i="56"/>
  <c r="AX87" i="56"/>
  <c r="AX42" i="56"/>
  <c r="AX26" i="56"/>
  <c r="AX33" i="56"/>
  <c r="AX22" i="56"/>
  <c r="AX30" i="56"/>
  <c r="AX27" i="56"/>
  <c r="AX21" i="56"/>
  <c r="AX18" i="56"/>
  <c r="AX67" i="56"/>
  <c r="AX45" i="56"/>
  <c r="AX62" i="56"/>
  <c r="AX108" i="56"/>
  <c r="AX65" i="56"/>
  <c r="AX73" i="56"/>
  <c r="AX92" i="56"/>
  <c r="AX35" i="56"/>
  <c r="AX89" i="56"/>
  <c r="AX96" i="56"/>
  <c r="AX104" i="56"/>
  <c r="AX77" i="56"/>
  <c r="AX75" i="56"/>
  <c r="AX37" i="56"/>
  <c r="AX81" i="56"/>
  <c r="AX88" i="56"/>
  <c r="AX66" i="56"/>
  <c r="AX51" i="56"/>
  <c r="AX38" i="56"/>
  <c r="AX100" i="56"/>
  <c r="AX34" i="56"/>
  <c r="AX40" i="56"/>
  <c r="AX99" i="56"/>
  <c r="AX76" i="56"/>
  <c r="AX84" i="56"/>
  <c r="AX43" i="56"/>
  <c r="AX79" i="56"/>
  <c r="AX64" i="56"/>
  <c r="AX32" i="56"/>
  <c r="AX58" i="56"/>
  <c r="AX24" i="56"/>
  <c r="AX36" i="56"/>
  <c r="AX102" i="56"/>
  <c r="AX107" i="56"/>
  <c r="AX68" i="56"/>
  <c r="AX55" i="56"/>
  <c r="AX74" i="56"/>
  <c r="AX90" i="56"/>
  <c r="AX106" i="56"/>
  <c r="AY109" i="56" l="1"/>
  <c r="AY114" i="56"/>
  <c r="AY112" i="56"/>
  <c r="AY111" i="56"/>
  <c r="AY113" i="56"/>
  <c r="AY116" i="56"/>
  <c r="AY115" i="56"/>
  <c r="AY124" i="56"/>
  <c r="AY125" i="56"/>
  <c r="AY126" i="56"/>
  <c r="AY119" i="56"/>
  <c r="AY123" i="56"/>
  <c r="AY129" i="56"/>
  <c r="AY133" i="56"/>
  <c r="AY120" i="56"/>
  <c r="AY128" i="56"/>
  <c r="AY131" i="56"/>
  <c r="AY118" i="56"/>
  <c r="AY117" i="56"/>
  <c r="AY121" i="56"/>
  <c r="AY122" i="56"/>
  <c r="AY132" i="56"/>
  <c r="AY110" i="56"/>
  <c r="AY135" i="56"/>
  <c r="AY127" i="56"/>
  <c r="AY130" i="56"/>
  <c r="AY137" i="56"/>
  <c r="AY134" i="56"/>
  <c r="AY138" i="56"/>
  <c r="AY142" i="56"/>
  <c r="AY146" i="56"/>
  <c r="AY144" i="56"/>
  <c r="AY136" i="56"/>
  <c r="AY143" i="56"/>
  <c r="AY139" i="56"/>
  <c r="AY151" i="56"/>
  <c r="AY148" i="56"/>
  <c r="AY155" i="56"/>
  <c r="AY159" i="56"/>
  <c r="AY145" i="56"/>
  <c r="AY147" i="56"/>
  <c r="AY149" i="56"/>
  <c r="AY150" i="56"/>
  <c r="AY154" i="56"/>
  <c r="AY158" i="56"/>
  <c r="AY160" i="56"/>
  <c r="AY162" i="56"/>
  <c r="AY164" i="56"/>
  <c r="AY166" i="56"/>
  <c r="AY170" i="56"/>
  <c r="AY179" i="56"/>
  <c r="AY182" i="56"/>
  <c r="AY183" i="56"/>
  <c r="AY174" i="56"/>
  <c r="AY169" i="56"/>
  <c r="AY173" i="56"/>
  <c r="AY177" i="56"/>
  <c r="AY153" i="56"/>
  <c r="AY157" i="56"/>
  <c r="AY161" i="56"/>
  <c r="AY163" i="56"/>
  <c r="AY165" i="56"/>
  <c r="AY167" i="56"/>
  <c r="AY168" i="56"/>
  <c r="AY172" i="56"/>
  <c r="AY175" i="56"/>
  <c r="AY140" i="56"/>
  <c r="AY187" i="56"/>
  <c r="AY141" i="56"/>
  <c r="AY188" i="56"/>
  <c r="AY181" i="56"/>
  <c r="AY186" i="56"/>
  <c r="AY191" i="56"/>
  <c r="AY185" i="56"/>
  <c r="AY189" i="56"/>
  <c r="AY192" i="56"/>
  <c r="AY176" i="56"/>
  <c r="AY184" i="56"/>
  <c r="AY171" i="56"/>
  <c r="AY156" i="56"/>
  <c r="AY180" i="56"/>
  <c r="AY178" i="56"/>
  <c r="AY194" i="56"/>
  <c r="AY196" i="56"/>
  <c r="AY198" i="56"/>
  <c r="AY200" i="56"/>
  <c r="AY202" i="56"/>
  <c r="AY204" i="56"/>
  <c r="AY206" i="56"/>
  <c r="AY208" i="56"/>
  <c r="AY210" i="56"/>
  <c r="AY215" i="56"/>
  <c r="AY219" i="56"/>
  <c r="AY223" i="56"/>
  <c r="AY228" i="56"/>
  <c r="AY190" i="56"/>
  <c r="AY214" i="56"/>
  <c r="AY218" i="56"/>
  <c r="AY222" i="56"/>
  <c r="AY226" i="56"/>
  <c r="AY229" i="56"/>
  <c r="AY230" i="56"/>
  <c r="AY231" i="56"/>
  <c r="AY232" i="56"/>
  <c r="AY233" i="56"/>
  <c r="AY234" i="56"/>
  <c r="AY235" i="56"/>
  <c r="AY236" i="56"/>
  <c r="AY237" i="56"/>
  <c r="AY238" i="56"/>
  <c r="AY239" i="56"/>
  <c r="AY240" i="56"/>
  <c r="AY241" i="56"/>
  <c r="AY242" i="56"/>
  <c r="AY243" i="56"/>
  <c r="AY244" i="56"/>
  <c r="AY245" i="56"/>
  <c r="AY246" i="56"/>
  <c r="AY247" i="56"/>
  <c r="AY248" i="56"/>
  <c r="AY249" i="56"/>
  <c r="AY250" i="56"/>
  <c r="AY251" i="56"/>
  <c r="AY252" i="56"/>
  <c r="AY253" i="56"/>
  <c r="AY254" i="56"/>
  <c r="AY255" i="56"/>
  <c r="AY256" i="56"/>
  <c r="AY257" i="56"/>
  <c r="AY258" i="56"/>
  <c r="AY259" i="56"/>
  <c r="AY197" i="56"/>
  <c r="AY201" i="56"/>
  <c r="AY205" i="56"/>
  <c r="AY209" i="56"/>
  <c r="AY212" i="56"/>
  <c r="AY221" i="56"/>
  <c r="AY227" i="56"/>
  <c r="AY193" i="56"/>
  <c r="AY220" i="56"/>
  <c r="AY195" i="56"/>
  <c r="AY199" i="56"/>
  <c r="AY203" i="56"/>
  <c r="AY207" i="56"/>
  <c r="AY211" i="56"/>
  <c r="AY152" i="56"/>
  <c r="AY261" i="56"/>
  <c r="AY216" i="56"/>
  <c r="AY262" i="56"/>
  <c r="AY213" i="56"/>
  <c r="AY263" i="56"/>
  <c r="AY225" i="56"/>
  <c r="AY264" i="56"/>
  <c r="AY270" i="56"/>
  <c r="AY266" i="56"/>
  <c r="AY224" i="56"/>
  <c r="AY217" i="56"/>
  <c r="AY265" i="56"/>
  <c r="AY269" i="56"/>
  <c r="AY260" i="56"/>
  <c r="AY267" i="56"/>
  <c r="AY268" i="56"/>
  <c r="AY272" i="56"/>
  <c r="AY271" i="56"/>
  <c r="AX9" i="56"/>
  <c r="AY69" i="56"/>
  <c r="AY106" i="56"/>
  <c r="AY76" i="56"/>
  <c r="AY77" i="56"/>
  <c r="AY98" i="56"/>
  <c r="AY53" i="56"/>
  <c r="AY54" i="56"/>
  <c r="AZ10" i="56"/>
  <c r="AY43" i="56"/>
  <c r="AY23" i="56"/>
  <c r="AY26" i="56"/>
  <c r="AY19" i="56"/>
  <c r="AY15" i="56"/>
  <c r="AY44" i="56"/>
  <c r="AY58" i="56"/>
  <c r="AY40" i="56"/>
  <c r="AY102" i="56"/>
  <c r="AY48" i="56"/>
  <c r="AY92" i="56"/>
  <c r="AY105" i="56"/>
  <c r="AY56" i="56"/>
  <c r="AY33" i="56"/>
  <c r="AY100" i="56"/>
  <c r="AY70" i="56"/>
  <c r="AY63" i="56"/>
  <c r="AY52" i="56"/>
  <c r="AY83" i="56"/>
  <c r="AY101" i="56"/>
  <c r="AY95" i="56"/>
  <c r="AY37" i="56"/>
  <c r="AY61" i="56"/>
  <c r="AY13" i="56"/>
  <c r="AY93" i="56"/>
  <c r="AY104" i="56"/>
  <c r="AY16" i="56"/>
  <c r="AY20" i="56"/>
  <c r="AY41" i="56"/>
  <c r="AY24" i="56"/>
  <c r="AY89" i="56"/>
  <c r="AY90" i="56"/>
  <c r="AY60" i="56"/>
  <c r="AY107" i="56"/>
  <c r="AY45" i="56"/>
  <c r="AY79" i="56"/>
  <c r="AY47" i="56"/>
  <c r="AY82" i="56"/>
  <c r="AY84" i="56"/>
  <c r="AY57" i="56"/>
  <c r="AY74" i="56"/>
  <c r="AY87" i="56"/>
  <c r="AY64" i="56"/>
  <c r="AY68" i="56"/>
  <c r="AY67" i="56"/>
  <c r="AY65" i="56"/>
  <c r="AY66" i="56"/>
  <c r="AY32" i="56"/>
  <c r="AY72" i="56"/>
  <c r="AY73" i="56"/>
  <c r="AY108" i="56"/>
  <c r="AY85" i="56"/>
  <c r="AY46" i="56"/>
  <c r="AY14" i="56"/>
  <c r="AY28" i="56"/>
  <c r="AY35" i="56"/>
  <c r="AY34" i="56"/>
  <c r="AY17" i="56"/>
  <c r="AY18" i="56"/>
  <c r="AY22" i="56"/>
  <c r="AY38" i="56"/>
  <c r="AY59" i="56"/>
  <c r="AY36" i="56"/>
  <c r="AY25" i="56"/>
  <c r="AY62" i="56"/>
  <c r="AY91" i="56"/>
  <c r="AY97" i="56"/>
  <c r="AY96" i="56"/>
  <c r="AY86" i="56"/>
  <c r="AY71" i="56"/>
  <c r="AY21" i="56"/>
  <c r="AY78" i="56"/>
  <c r="AY49" i="56"/>
  <c r="AY75" i="56"/>
  <c r="AY94" i="56"/>
  <c r="AY88" i="56"/>
  <c r="AY103" i="56"/>
  <c r="AY51" i="56"/>
  <c r="AY42" i="56"/>
  <c r="AY55" i="56"/>
  <c r="AY29" i="56"/>
  <c r="AY39" i="56"/>
  <c r="AY27" i="56"/>
  <c r="AY30" i="56"/>
  <c r="AY99" i="56"/>
  <c r="AY81" i="56"/>
  <c r="AY80" i="56"/>
  <c r="AY31" i="56"/>
  <c r="AY50" i="56"/>
  <c r="AZ109" i="56" l="1"/>
  <c r="AZ114" i="56"/>
  <c r="AZ115" i="56"/>
  <c r="AZ116" i="56"/>
  <c r="AZ111" i="56"/>
  <c r="AZ118" i="56"/>
  <c r="AZ112" i="56"/>
  <c r="AZ113" i="56"/>
  <c r="AZ117" i="56"/>
  <c r="AZ124" i="56"/>
  <c r="AZ125" i="56"/>
  <c r="AZ126" i="56"/>
  <c r="AZ127" i="56"/>
  <c r="AZ128" i="56"/>
  <c r="AZ129" i="56"/>
  <c r="AZ130" i="56"/>
  <c r="AZ119" i="56"/>
  <c r="AZ123" i="56"/>
  <c r="AZ121" i="56"/>
  <c r="AZ133" i="56"/>
  <c r="AZ120" i="56"/>
  <c r="AZ110" i="56"/>
  <c r="AZ132" i="56"/>
  <c r="AZ131" i="56"/>
  <c r="AZ135" i="56"/>
  <c r="AZ136" i="56"/>
  <c r="AZ137" i="56"/>
  <c r="AZ141" i="56"/>
  <c r="AZ122" i="56"/>
  <c r="AZ134" i="56"/>
  <c r="AZ143" i="56"/>
  <c r="AZ149" i="56"/>
  <c r="AZ145" i="56"/>
  <c r="AZ142" i="56"/>
  <c r="AZ150" i="56"/>
  <c r="AZ144" i="56"/>
  <c r="AZ151" i="56"/>
  <c r="AZ148" i="56"/>
  <c r="AZ155" i="56"/>
  <c r="AZ159" i="56"/>
  <c r="AZ147" i="56"/>
  <c r="AZ154" i="56"/>
  <c r="AZ158" i="56"/>
  <c r="AZ176" i="56"/>
  <c r="AZ160" i="56"/>
  <c r="AZ162" i="56"/>
  <c r="AZ164" i="56"/>
  <c r="AZ166" i="56"/>
  <c r="AZ170" i="56"/>
  <c r="AZ179" i="56"/>
  <c r="AZ182" i="56"/>
  <c r="AZ183" i="56"/>
  <c r="AZ184" i="56"/>
  <c r="AZ185" i="56"/>
  <c r="AZ174" i="56"/>
  <c r="AZ139" i="56"/>
  <c r="AZ173" i="56"/>
  <c r="AZ189" i="56"/>
  <c r="AZ138" i="56"/>
  <c r="AZ153" i="56"/>
  <c r="AZ163" i="56"/>
  <c r="AZ167" i="56"/>
  <c r="AZ172" i="56"/>
  <c r="AZ175" i="56"/>
  <c r="AZ140" i="56"/>
  <c r="AZ171" i="56"/>
  <c r="AZ146" i="56"/>
  <c r="AZ169" i="56"/>
  <c r="AZ152" i="56"/>
  <c r="AZ178" i="56"/>
  <c r="AZ188" i="56"/>
  <c r="AZ177" i="56"/>
  <c r="AZ181" i="56"/>
  <c r="AZ186" i="56"/>
  <c r="AZ191" i="56"/>
  <c r="AZ168" i="56"/>
  <c r="AZ187" i="56"/>
  <c r="AZ165" i="56"/>
  <c r="AZ156" i="56"/>
  <c r="AZ161" i="56"/>
  <c r="AZ193" i="56"/>
  <c r="AZ216" i="56"/>
  <c r="AZ220" i="56"/>
  <c r="AZ224" i="56"/>
  <c r="AZ157" i="56"/>
  <c r="AZ180" i="56"/>
  <c r="AZ194" i="56"/>
  <c r="AZ196" i="56"/>
  <c r="AZ198" i="56"/>
  <c r="AZ200" i="56"/>
  <c r="AZ202" i="56"/>
  <c r="AZ204" i="56"/>
  <c r="AZ206" i="56"/>
  <c r="AZ208" i="56"/>
  <c r="AZ210" i="56"/>
  <c r="AZ215" i="56"/>
  <c r="AZ219" i="56"/>
  <c r="AZ223" i="56"/>
  <c r="AZ228" i="56"/>
  <c r="AZ190" i="56"/>
  <c r="AZ214" i="56"/>
  <c r="AZ222" i="56"/>
  <c r="AZ226" i="56"/>
  <c r="AZ229" i="56"/>
  <c r="AZ231" i="56"/>
  <c r="AZ233" i="56"/>
  <c r="AZ235" i="56"/>
  <c r="AZ255" i="56"/>
  <c r="AZ260" i="56"/>
  <c r="AZ261" i="56"/>
  <c r="AZ262" i="56"/>
  <c r="AZ263" i="56"/>
  <c r="AZ264" i="56"/>
  <c r="AZ239" i="56"/>
  <c r="AZ243" i="56"/>
  <c r="AZ247" i="56"/>
  <c r="AZ250" i="56"/>
  <c r="AZ258" i="56"/>
  <c r="AZ197" i="56"/>
  <c r="AZ201" i="56"/>
  <c r="AZ205" i="56"/>
  <c r="AZ209" i="56"/>
  <c r="AZ212" i="56"/>
  <c r="AZ221" i="56"/>
  <c r="AZ227" i="56"/>
  <c r="AZ238" i="56"/>
  <c r="AZ242" i="56"/>
  <c r="AZ246" i="56"/>
  <c r="AZ248" i="56"/>
  <c r="AZ256" i="56"/>
  <c r="AZ218" i="56"/>
  <c r="AZ230" i="56"/>
  <c r="AZ232" i="56"/>
  <c r="AZ234" i="56"/>
  <c r="AZ251" i="56"/>
  <c r="AZ192" i="56"/>
  <c r="AZ207" i="56"/>
  <c r="AZ240" i="56"/>
  <c r="AZ237" i="56"/>
  <c r="AZ252" i="56"/>
  <c r="AZ268" i="56"/>
  <c r="AZ195" i="56"/>
  <c r="AZ211" i="56"/>
  <c r="AZ254" i="56"/>
  <c r="AZ213" i="56"/>
  <c r="AZ236" i="56"/>
  <c r="AZ245" i="56"/>
  <c r="AZ267" i="56"/>
  <c r="AZ199" i="56"/>
  <c r="AZ225" i="56"/>
  <c r="AZ249" i="56"/>
  <c r="AZ270" i="56"/>
  <c r="AZ244" i="56"/>
  <c r="AZ259" i="56"/>
  <c r="AZ241" i="56"/>
  <c r="AZ253" i="56"/>
  <c r="AZ266" i="56"/>
  <c r="AZ217" i="56"/>
  <c r="AZ265" i="56"/>
  <c r="AZ269" i="56"/>
  <c r="AZ203" i="56"/>
  <c r="AZ257" i="56"/>
  <c r="AZ271" i="56"/>
  <c r="AZ272" i="56"/>
  <c r="AY9" i="56"/>
  <c r="AZ13" i="56"/>
  <c r="AZ103" i="56"/>
  <c r="AZ26" i="56"/>
  <c r="AZ40" i="56"/>
  <c r="AZ38" i="56"/>
  <c r="AZ66" i="56"/>
  <c r="AZ58" i="56"/>
  <c r="AZ27" i="56"/>
  <c r="AZ106" i="56"/>
  <c r="AZ97" i="56"/>
  <c r="AZ62" i="56"/>
  <c r="AZ96" i="56"/>
  <c r="AZ94" i="56"/>
  <c r="AZ64" i="56"/>
  <c r="AZ91" i="56"/>
  <c r="AZ47" i="56"/>
  <c r="AZ60" i="56"/>
  <c r="AZ33" i="56"/>
  <c r="AZ82" i="56"/>
  <c r="AZ25" i="56"/>
  <c r="AZ77" i="56"/>
  <c r="AZ24" i="56"/>
  <c r="AZ70" i="56"/>
  <c r="AZ71" i="56"/>
  <c r="BA10" i="56"/>
  <c r="AZ100" i="56"/>
  <c r="AZ102" i="56"/>
  <c r="AZ22" i="56"/>
  <c r="AZ42" i="56"/>
  <c r="AZ18" i="56"/>
  <c r="AZ16" i="56"/>
  <c r="AZ19" i="56"/>
  <c r="AZ107" i="56"/>
  <c r="AZ98" i="56"/>
  <c r="AZ87" i="56"/>
  <c r="AZ90" i="56"/>
  <c r="AZ86" i="56"/>
  <c r="AZ52" i="56"/>
  <c r="AZ101" i="56"/>
  <c r="AZ14" i="56"/>
  <c r="AZ67" i="56"/>
  <c r="AZ93" i="56"/>
  <c r="AZ55" i="56"/>
  <c r="AZ79" i="56"/>
  <c r="AZ69" i="56"/>
  <c r="AZ72" i="56"/>
  <c r="AZ81" i="56"/>
  <c r="AZ61" i="56"/>
  <c r="AZ39" i="56"/>
  <c r="AZ35" i="56"/>
  <c r="AZ34" i="56"/>
  <c r="AZ21" i="56"/>
  <c r="AZ108" i="56"/>
  <c r="AZ28" i="56"/>
  <c r="AZ46" i="56"/>
  <c r="AZ41" i="56"/>
  <c r="AZ29" i="56"/>
  <c r="AZ36" i="56"/>
  <c r="AZ31" i="56"/>
  <c r="AZ95" i="56"/>
  <c r="AZ32" i="56"/>
  <c r="AZ51" i="56"/>
  <c r="AZ74" i="56"/>
  <c r="AZ76" i="56"/>
  <c r="AZ65" i="56"/>
  <c r="AZ85" i="56"/>
  <c r="AZ63" i="56"/>
  <c r="AZ78" i="56"/>
  <c r="AZ75" i="56"/>
  <c r="AZ50" i="56"/>
  <c r="AZ45" i="56"/>
  <c r="AZ88" i="56"/>
  <c r="AZ59" i="56"/>
  <c r="AZ83" i="56"/>
  <c r="AZ17" i="56"/>
  <c r="AZ15" i="56"/>
  <c r="AZ20" i="56"/>
  <c r="AZ80" i="56"/>
  <c r="AZ43" i="56"/>
  <c r="AZ105" i="56"/>
  <c r="AZ99" i="56"/>
  <c r="AZ68" i="56"/>
  <c r="AZ48" i="56"/>
  <c r="AZ84" i="56"/>
  <c r="AZ44" i="56"/>
  <c r="AZ30" i="56"/>
  <c r="AZ92" i="56"/>
  <c r="AZ89" i="56"/>
  <c r="AZ49" i="56"/>
  <c r="AZ73" i="56"/>
  <c r="AZ23" i="56"/>
  <c r="AZ104" i="56"/>
  <c r="AZ37" i="56"/>
  <c r="AZ56" i="56"/>
  <c r="AZ54" i="56"/>
  <c r="AZ57" i="56"/>
  <c r="AZ53" i="56"/>
  <c r="BA113" i="56" l="1"/>
  <c r="BA110" i="56"/>
  <c r="BA109" i="56"/>
  <c r="BA114" i="56"/>
  <c r="BA115" i="56"/>
  <c r="BA116" i="56"/>
  <c r="BA117" i="56"/>
  <c r="BA118" i="56"/>
  <c r="BA111" i="56"/>
  <c r="BA112" i="56"/>
  <c r="BA120" i="56"/>
  <c r="BA121" i="56"/>
  <c r="BA122" i="56"/>
  <c r="BA123" i="56"/>
  <c r="BA124" i="56"/>
  <c r="BA125" i="56"/>
  <c r="BA126" i="56"/>
  <c r="BA127" i="56"/>
  <c r="BA128" i="56"/>
  <c r="BA129" i="56"/>
  <c r="BA130" i="56"/>
  <c r="BA131" i="56"/>
  <c r="BA132" i="56"/>
  <c r="BA133" i="56"/>
  <c r="BA119" i="56"/>
  <c r="BA134" i="56"/>
  <c r="BA136" i="56"/>
  <c r="BA140" i="56"/>
  <c r="BA148" i="56"/>
  <c r="BA150" i="56"/>
  <c r="BA138" i="56"/>
  <c r="BA142" i="56"/>
  <c r="BA146" i="56"/>
  <c r="BA135" i="56"/>
  <c r="BA144" i="56"/>
  <c r="BA141" i="56"/>
  <c r="BA152" i="56"/>
  <c r="BA154" i="56"/>
  <c r="BA155" i="56"/>
  <c r="BA156" i="56"/>
  <c r="BA157" i="56"/>
  <c r="BA158" i="56"/>
  <c r="BA159" i="56"/>
  <c r="BA137" i="56"/>
  <c r="BA143" i="56"/>
  <c r="BA149" i="56"/>
  <c r="BA153" i="56"/>
  <c r="BA151" i="56"/>
  <c r="BA145" i="56"/>
  <c r="BA147" i="56"/>
  <c r="BA171" i="56"/>
  <c r="BA181" i="56"/>
  <c r="BA176" i="56"/>
  <c r="BA160" i="56"/>
  <c r="BA162" i="56"/>
  <c r="BA164" i="56"/>
  <c r="BA166" i="56"/>
  <c r="BA170" i="56"/>
  <c r="BA179" i="56"/>
  <c r="BA182" i="56"/>
  <c r="BA183" i="56"/>
  <c r="BA184" i="56"/>
  <c r="BA185" i="56"/>
  <c r="BA186" i="56"/>
  <c r="BA187" i="56"/>
  <c r="BA188" i="56"/>
  <c r="BA189" i="56"/>
  <c r="BA190" i="56"/>
  <c r="BA191" i="56"/>
  <c r="BA192" i="56"/>
  <c r="BA193" i="56"/>
  <c r="BA169" i="56"/>
  <c r="BA173" i="56"/>
  <c r="BA174" i="56"/>
  <c r="BA178" i="56"/>
  <c r="BA139" i="56"/>
  <c r="BA163" i="56"/>
  <c r="BA167" i="56"/>
  <c r="BA177" i="56"/>
  <c r="BA180" i="56"/>
  <c r="BA175" i="56"/>
  <c r="BA168" i="56"/>
  <c r="BA172" i="56"/>
  <c r="BA165" i="56"/>
  <c r="BA161" i="56"/>
  <c r="BA213" i="56"/>
  <c r="BA227" i="56"/>
  <c r="BA216" i="56"/>
  <c r="BA220" i="56"/>
  <c r="BA224" i="56"/>
  <c r="BA194" i="56"/>
  <c r="BA196" i="56"/>
  <c r="BA198" i="56"/>
  <c r="BA200" i="56"/>
  <c r="BA202" i="56"/>
  <c r="BA204" i="56"/>
  <c r="BA206" i="56"/>
  <c r="BA208" i="56"/>
  <c r="BA210" i="56"/>
  <c r="BA215" i="56"/>
  <c r="BA219" i="56"/>
  <c r="BA223" i="56"/>
  <c r="BA228" i="56"/>
  <c r="BA236" i="56"/>
  <c r="BA240" i="56"/>
  <c r="BA244" i="56"/>
  <c r="BA252" i="56"/>
  <c r="BA214" i="56"/>
  <c r="BA222" i="56"/>
  <c r="BA226" i="56"/>
  <c r="BA229" i="56"/>
  <c r="BA231" i="56"/>
  <c r="BA233" i="56"/>
  <c r="BA235" i="56"/>
  <c r="BA255" i="56"/>
  <c r="BA260" i="56"/>
  <c r="BA261" i="56"/>
  <c r="BA262" i="56"/>
  <c r="BA263" i="56"/>
  <c r="BA264" i="56"/>
  <c r="BA265" i="56"/>
  <c r="BA266" i="56"/>
  <c r="BA267" i="56"/>
  <c r="BA268" i="56"/>
  <c r="BA269" i="56"/>
  <c r="BA270" i="56"/>
  <c r="BA271" i="56"/>
  <c r="BA272" i="56"/>
  <c r="BA239" i="56"/>
  <c r="BA243" i="56"/>
  <c r="BA197" i="56"/>
  <c r="BA201" i="56"/>
  <c r="BA205" i="56"/>
  <c r="BA209" i="56"/>
  <c r="BA212" i="56"/>
  <c r="BA221" i="56"/>
  <c r="BA253" i="56"/>
  <c r="BA238" i="56"/>
  <c r="BA242" i="56"/>
  <c r="BA246" i="56"/>
  <c r="BA248" i="56"/>
  <c r="BA217" i="56"/>
  <c r="BA230" i="56"/>
  <c r="BA207" i="56"/>
  <c r="BA237" i="56"/>
  <c r="BA247" i="56"/>
  <c r="BA256" i="56"/>
  <c r="BA258" i="56"/>
  <c r="BA195" i="56"/>
  <c r="BA211" i="56"/>
  <c r="BA254" i="56"/>
  <c r="BA245" i="56"/>
  <c r="BA199" i="56"/>
  <c r="BA225" i="56"/>
  <c r="BA249" i="56"/>
  <c r="BA250" i="56"/>
  <c r="BA241" i="56"/>
  <c r="BA251" i="56"/>
  <c r="BA234" i="56"/>
  <c r="BA259" i="56"/>
  <c r="BA232" i="56"/>
  <c r="BA218" i="56"/>
  <c r="BA203" i="56"/>
  <c r="BA257" i="56"/>
  <c r="AZ9" i="56"/>
  <c r="BA107" i="56"/>
  <c r="BA86" i="56"/>
  <c r="BA63" i="56"/>
  <c r="BA42" i="56"/>
  <c r="BA93" i="56"/>
  <c r="BA77" i="56"/>
  <c r="BA71" i="56"/>
  <c r="BA79" i="56"/>
  <c r="BA81" i="56"/>
  <c r="BA88" i="56"/>
  <c r="BA14" i="56"/>
  <c r="BA17" i="56"/>
  <c r="BA16" i="56"/>
  <c r="BA48" i="56"/>
  <c r="BA27" i="56"/>
  <c r="BA46" i="56"/>
  <c r="BA52" i="56"/>
  <c r="BA34" i="56"/>
  <c r="BA32" i="56"/>
  <c r="BA28" i="56"/>
  <c r="BA105" i="56"/>
  <c r="BA102" i="56"/>
  <c r="BA43" i="56"/>
  <c r="BA94" i="56"/>
  <c r="BA82" i="56"/>
  <c r="BA58" i="56"/>
  <c r="BA62" i="56"/>
  <c r="BA64" i="56"/>
  <c r="BA99" i="56"/>
  <c r="BA65" i="56"/>
  <c r="BA103" i="56"/>
  <c r="BA47" i="56"/>
  <c r="BA55" i="56"/>
  <c r="BA90" i="56"/>
  <c r="BA85" i="56"/>
  <c r="BB10" i="56"/>
  <c r="BA35" i="56"/>
  <c r="BA21" i="56"/>
  <c r="BA15" i="56"/>
  <c r="BA23" i="56"/>
  <c r="BA25" i="56"/>
  <c r="BA29" i="56"/>
  <c r="BA26" i="56"/>
  <c r="BA59" i="56"/>
  <c r="BA45" i="56"/>
  <c r="BA108" i="56"/>
  <c r="BA104" i="56"/>
  <c r="BA100" i="56"/>
  <c r="BA36" i="56"/>
  <c r="BA98" i="56"/>
  <c r="BA41" i="56"/>
  <c r="BA80" i="56"/>
  <c r="BA57" i="56"/>
  <c r="BA54" i="56"/>
  <c r="BA39" i="56"/>
  <c r="BA68" i="56"/>
  <c r="BA53" i="56"/>
  <c r="BA84" i="56"/>
  <c r="BA44" i="56"/>
  <c r="BA56" i="56"/>
  <c r="BA67" i="56"/>
  <c r="BA13" i="56"/>
  <c r="BA91" i="56"/>
  <c r="BA60" i="56"/>
  <c r="BA30" i="56"/>
  <c r="BA38" i="56"/>
  <c r="BA22" i="56"/>
  <c r="BA101" i="56"/>
  <c r="BA24" i="56"/>
  <c r="BA92" i="56"/>
  <c r="BA66" i="56"/>
  <c r="BA69" i="56"/>
  <c r="BA96" i="56"/>
  <c r="BA50" i="56"/>
  <c r="BA49" i="56"/>
  <c r="BA87" i="56"/>
  <c r="BA70" i="56"/>
  <c r="BA97" i="56"/>
  <c r="BA20" i="56"/>
  <c r="BA19" i="56"/>
  <c r="BA31" i="56"/>
  <c r="BA40" i="56"/>
  <c r="BA37" i="56"/>
  <c r="BA33" i="56"/>
  <c r="BA18" i="56"/>
  <c r="BA78" i="56"/>
  <c r="BA74" i="56"/>
  <c r="BA73" i="56"/>
  <c r="BA106" i="56"/>
  <c r="BA95" i="56"/>
  <c r="BA61" i="56"/>
  <c r="BA89" i="56"/>
  <c r="BA83" i="56"/>
  <c r="BA72" i="56"/>
  <c r="BA75" i="56"/>
  <c r="BA51" i="56"/>
  <c r="BA76" i="56"/>
  <c r="BB111" i="56" l="1"/>
  <c r="BB110" i="56"/>
  <c r="BB115" i="56"/>
  <c r="BB109" i="56"/>
  <c r="BB114" i="56"/>
  <c r="BB113" i="56"/>
  <c r="BB120" i="56"/>
  <c r="BB122" i="56"/>
  <c r="BB116" i="56"/>
  <c r="BB123" i="56"/>
  <c r="BB134" i="56"/>
  <c r="BB135" i="56"/>
  <c r="BB136" i="56"/>
  <c r="BB137" i="56"/>
  <c r="BB138" i="56"/>
  <c r="BB121" i="56"/>
  <c r="BB124" i="56"/>
  <c r="BB129" i="56"/>
  <c r="BB125" i="56"/>
  <c r="BB118" i="56"/>
  <c r="BB119" i="56"/>
  <c r="BB117" i="56"/>
  <c r="BB132" i="56"/>
  <c r="BB131" i="56"/>
  <c r="BB127" i="56"/>
  <c r="BB133" i="56"/>
  <c r="BB112" i="56"/>
  <c r="BB139" i="56"/>
  <c r="BB140" i="56"/>
  <c r="BB141" i="56"/>
  <c r="BB142" i="56"/>
  <c r="BB143" i="56"/>
  <c r="BB144" i="56"/>
  <c r="BB145" i="56"/>
  <c r="BB130" i="56"/>
  <c r="BB128" i="56"/>
  <c r="BB126" i="56"/>
  <c r="BB146" i="56"/>
  <c r="BB147" i="56"/>
  <c r="BB152" i="56"/>
  <c r="BB156" i="56"/>
  <c r="BB148" i="56"/>
  <c r="BB149" i="56"/>
  <c r="BB150" i="56"/>
  <c r="BB151" i="56"/>
  <c r="BB155" i="56"/>
  <c r="BB159" i="56"/>
  <c r="BB154" i="56"/>
  <c r="BB178" i="56"/>
  <c r="BB171" i="56"/>
  <c r="BB181" i="56"/>
  <c r="BB176" i="56"/>
  <c r="BB158" i="56"/>
  <c r="BB174" i="56"/>
  <c r="BB162" i="56"/>
  <c r="BB166" i="56"/>
  <c r="BB180" i="56"/>
  <c r="BB182" i="56"/>
  <c r="BB184" i="56"/>
  <c r="BB186" i="56"/>
  <c r="BB173" i="56"/>
  <c r="BB183" i="56"/>
  <c r="BB189" i="56"/>
  <c r="BB153" i="56"/>
  <c r="BB163" i="56"/>
  <c r="BB167" i="56"/>
  <c r="BB172" i="56"/>
  <c r="BB175" i="56"/>
  <c r="BB179" i="56"/>
  <c r="BB160" i="56"/>
  <c r="BB164" i="56"/>
  <c r="BB170" i="56"/>
  <c r="BB177" i="56"/>
  <c r="BB157" i="56"/>
  <c r="BB193" i="56"/>
  <c r="BB188" i="56"/>
  <c r="BB169" i="56"/>
  <c r="BB191" i="56"/>
  <c r="BB185" i="56"/>
  <c r="BB168" i="56"/>
  <c r="BB187" i="56"/>
  <c r="BB165" i="56"/>
  <c r="BB195" i="56"/>
  <c r="BB197" i="56"/>
  <c r="BB199" i="56"/>
  <c r="BB201" i="56"/>
  <c r="BB203" i="56"/>
  <c r="BB205" i="56"/>
  <c r="BB207" i="56"/>
  <c r="BB209" i="56"/>
  <c r="BB211" i="56"/>
  <c r="BB212" i="56"/>
  <c r="BB217" i="56"/>
  <c r="BB221" i="56"/>
  <c r="BB225" i="56"/>
  <c r="BB213" i="56"/>
  <c r="BB227" i="56"/>
  <c r="BB216" i="56"/>
  <c r="BB220" i="56"/>
  <c r="BB224" i="56"/>
  <c r="BB161" i="56"/>
  <c r="BB196" i="56"/>
  <c r="BB200" i="56"/>
  <c r="BB204" i="56"/>
  <c r="BB208" i="56"/>
  <c r="BB215" i="56"/>
  <c r="BB223" i="56"/>
  <c r="BB249" i="56"/>
  <c r="BB257" i="56"/>
  <c r="BB236" i="56"/>
  <c r="BB240" i="56"/>
  <c r="BB244" i="56"/>
  <c r="BB252" i="56"/>
  <c r="BB214" i="56"/>
  <c r="BB222" i="56"/>
  <c r="BB226" i="56"/>
  <c r="BB229" i="56"/>
  <c r="BB231" i="56"/>
  <c r="BB233" i="56"/>
  <c r="BB235" i="56"/>
  <c r="BB239" i="56"/>
  <c r="BB243" i="56"/>
  <c r="BB247" i="56"/>
  <c r="BB250" i="56"/>
  <c r="BB258" i="56"/>
  <c r="BB190" i="56"/>
  <c r="BB194" i="56"/>
  <c r="BB198" i="56"/>
  <c r="BB202" i="56"/>
  <c r="BB206" i="56"/>
  <c r="BB210" i="56"/>
  <c r="BB219" i="56"/>
  <c r="BB228" i="56"/>
  <c r="BB232" i="56"/>
  <c r="BB241" i="56"/>
  <c r="BB251" i="56"/>
  <c r="BB260" i="56"/>
  <c r="BB265" i="56"/>
  <c r="BB230" i="56"/>
  <c r="BB238" i="56"/>
  <c r="BB261" i="56"/>
  <c r="BB262" i="56"/>
  <c r="BB237" i="56"/>
  <c r="BB246" i="56"/>
  <c r="BB248" i="56"/>
  <c r="BB256" i="56"/>
  <c r="BB263" i="56"/>
  <c r="BB272" i="56"/>
  <c r="BB192" i="56"/>
  <c r="BB254" i="56"/>
  <c r="BB264" i="56"/>
  <c r="BB267" i="56"/>
  <c r="BB245" i="56"/>
  <c r="BB255" i="56"/>
  <c r="BB253" i="56"/>
  <c r="BB266" i="56"/>
  <c r="BB270" i="56"/>
  <c r="BB234" i="56"/>
  <c r="BB259" i="56"/>
  <c r="BB242" i="56"/>
  <c r="BB269" i="56"/>
  <c r="BB271" i="56"/>
  <c r="BB268" i="56"/>
  <c r="BB218" i="56"/>
  <c r="BA9" i="56"/>
  <c r="BB13" i="56"/>
  <c r="BB43" i="56"/>
  <c r="BB56" i="56"/>
  <c r="BB37" i="56"/>
  <c r="BB26" i="56"/>
  <c r="BB40" i="56"/>
  <c r="BB42" i="56"/>
  <c r="BB45" i="56"/>
  <c r="BB33" i="56"/>
  <c r="BB21" i="56"/>
  <c r="BB98" i="56"/>
  <c r="BB89" i="56"/>
  <c r="BB82" i="56"/>
  <c r="BB93" i="56"/>
  <c r="BB53" i="56"/>
  <c r="BB87" i="56"/>
  <c r="BB95" i="56"/>
  <c r="BB69" i="56"/>
  <c r="BB61" i="56"/>
  <c r="BB102" i="56"/>
  <c r="BB66" i="56"/>
  <c r="BB71" i="56"/>
  <c r="BB86" i="56"/>
  <c r="BB50" i="56"/>
  <c r="BB85" i="56"/>
  <c r="BB107" i="56"/>
  <c r="BB91" i="56"/>
  <c r="BB38" i="56"/>
  <c r="BB24" i="56"/>
  <c r="BB55" i="56"/>
  <c r="BB60" i="56"/>
  <c r="BB30" i="56"/>
  <c r="BB16" i="56"/>
  <c r="BB76" i="56"/>
  <c r="BB79" i="56"/>
  <c r="BB94" i="56"/>
  <c r="BB51" i="56"/>
  <c r="BB14" i="56"/>
  <c r="BB84" i="56"/>
  <c r="BB36" i="56"/>
  <c r="BB35" i="56"/>
  <c r="BB27" i="56"/>
  <c r="BB15" i="56"/>
  <c r="BB22" i="56"/>
  <c r="BB28" i="56"/>
  <c r="BB20" i="56"/>
  <c r="BB72" i="56"/>
  <c r="BB106" i="56"/>
  <c r="BB59" i="56"/>
  <c r="BB105" i="56"/>
  <c r="BB67" i="56"/>
  <c r="BB80" i="56"/>
  <c r="BB62" i="56"/>
  <c r="BB101" i="56"/>
  <c r="BB63" i="56"/>
  <c r="BB46" i="56"/>
  <c r="BB58" i="56"/>
  <c r="BB54" i="56"/>
  <c r="BB52" i="56"/>
  <c r="BB65" i="56"/>
  <c r="BC10" i="56"/>
  <c r="BB19" i="56"/>
  <c r="BB23" i="56"/>
  <c r="BB32" i="56"/>
  <c r="BB17" i="56"/>
  <c r="BB25" i="56"/>
  <c r="BB31" i="56"/>
  <c r="BB18" i="56"/>
  <c r="BB48" i="56"/>
  <c r="BB34" i="56"/>
  <c r="BB47" i="56"/>
  <c r="BB90" i="56"/>
  <c r="BB92" i="56"/>
  <c r="BB29" i="56"/>
  <c r="BB97" i="56"/>
  <c r="BB88" i="56"/>
  <c r="BB83" i="56"/>
  <c r="BB64" i="56"/>
  <c r="BB104" i="56"/>
  <c r="BB81" i="56"/>
  <c r="BB74" i="56"/>
  <c r="BB77" i="56"/>
  <c r="BB41" i="56"/>
  <c r="BB78" i="56"/>
  <c r="BB103" i="56"/>
  <c r="BB57" i="56"/>
  <c r="BB49" i="56"/>
  <c r="BB96" i="56"/>
  <c r="BB100" i="56"/>
  <c r="BB108" i="56"/>
  <c r="BB73" i="56"/>
  <c r="BB75" i="56"/>
  <c r="BB44" i="56"/>
  <c r="BB70" i="56"/>
  <c r="BB39" i="56"/>
  <c r="BB68" i="56"/>
  <c r="BB99" i="56"/>
  <c r="BC110" i="56" l="1"/>
  <c r="BC112" i="56"/>
  <c r="BC111" i="56"/>
  <c r="BC119" i="56"/>
  <c r="BC120" i="56"/>
  <c r="BC109" i="56"/>
  <c r="BC114" i="56"/>
  <c r="BC117" i="56"/>
  <c r="BC113" i="56"/>
  <c r="BC122" i="56"/>
  <c r="BC116" i="56"/>
  <c r="BC130" i="56"/>
  <c r="BC132" i="56"/>
  <c r="BC123" i="56"/>
  <c r="BC134" i="56"/>
  <c r="BC121" i="56"/>
  <c r="BC124" i="56"/>
  <c r="BC129" i="56"/>
  <c r="BC118" i="56"/>
  <c r="BC126" i="56"/>
  <c r="BC127" i="56"/>
  <c r="BC133" i="56"/>
  <c r="BC136" i="56"/>
  <c r="BC131" i="56"/>
  <c r="BC125" i="56"/>
  <c r="BC139" i="56"/>
  <c r="BC140" i="56"/>
  <c r="BC141" i="56"/>
  <c r="BC142" i="56"/>
  <c r="BC143" i="56"/>
  <c r="BC144" i="56"/>
  <c r="BC145" i="56"/>
  <c r="BC146" i="56"/>
  <c r="BC147" i="56"/>
  <c r="BC148" i="56"/>
  <c r="BC149" i="56"/>
  <c r="BC150" i="56"/>
  <c r="BC151" i="56"/>
  <c r="BC152" i="56"/>
  <c r="BC153" i="56"/>
  <c r="BC128" i="56"/>
  <c r="BC115" i="56"/>
  <c r="BC135" i="56"/>
  <c r="BC137" i="56"/>
  <c r="BC160" i="56"/>
  <c r="BC161" i="56"/>
  <c r="BC162" i="56"/>
  <c r="BC163" i="56"/>
  <c r="BC164" i="56"/>
  <c r="BC165" i="56"/>
  <c r="BC166" i="56"/>
  <c r="BC167" i="56"/>
  <c r="BC156" i="56"/>
  <c r="BC155" i="56"/>
  <c r="BC159" i="56"/>
  <c r="BC168" i="56"/>
  <c r="BC172" i="56"/>
  <c r="BC175" i="56"/>
  <c r="BC154" i="56"/>
  <c r="BC178" i="56"/>
  <c r="BC171" i="56"/>
  <c r="BC181" i="56"/>
  <c r="BC170" i="56"/>
  <c r="BC176" i="56"/>
  <c r="BC174" i="56"/>
  <c r="BC180" i="56"/>
  <c r="BC182" i="56"/>
  <c r="BC184" i="56"/>
  <c r="BC186" i="56"/>
  <c r="BC138" i="56"/>
  <c r="BC179" i="56"/>
  <c r="BC187" i="56"/>
  <c r="BC190" i="56"/>
  <c r="BC194" i="56"/>
  <c r="BC195" i="56"/>
  <c r="BC196" i="56"/>
  <c r="BC197" i="56"/>
  <c r="BC198" i="56"/>
  <c r="BC199" i="56"/>
  <c r="BC200" i="56"/>
  <c r="BC201" i="56"/>
  <c r="BC202" i="56"/>
  <c r="BC203" i="56"/>
  <c r="BC204" i="56"/>
  <c r="BC205" i="56"/>
  <c r="BC206" i="56"/>
  <c r="BC207" i="56"/>
  <c r="BC208" i="56"/>
  <c r="BC209" i="56"/>
  <c r="BC210" i="56"/>
  <c r="BC211" i="56"/>
  <c r="BC157" i="56"/>
  <c r="BC193" i="56"/>
  <c r="BC177" i="56"/>
  <c r="BC183" i="56"/>
  <c r="BC188" i="56"/>
  <c r="BC158" i="56"/>
  <c r="BC169" i="56"/>
  <c r="BC191" i="56"/>
  <c r="BC185" i="56"/>
  <c r="BC173" i="56"/>
  <c r="BC189" i="56"/>
  <c r="BC212" i="56"/>
  <c r="BC217" i="56"/>
  <c r="BC221" i="56"/>
  <c r="BC225" i="56"/>
  <c r="BC213" i="56"/>
  <c r="BC227" i="56"/>
  <c r="BC216" i="56"/>
  <c r="BC220" i="56"/>
  <c r="BC224" i="56"/>
  <c r="BC237" i="56"/>
  <c r="BC241" i="56"/>
  <c r="BC245" i="56"/>
  <c r="BC254" i="56"/>
  <c r="BC215" i="56"/>
  <c r="BC223" i="56"/>
  <c r="BC249" i="56"/>
  <c r="BC257" i="56"/>
  <c r="BC236" i="56"/>
  <c r="BC240" i="56"/>
  <c r="BC244" i="56"/>
  <c r="BC214" i="56"/>
  <c r="BC222" i="56"/>
  <c r="BC226" i="56"/>
  <c r="BC229" i="56"/>
  <c r="BC231" i="56"/>
  <c r="BC233" i="56"/>
  <c r="BC235" i="56"/>
  <c r="BC255" i="56"/>
  <c r="BC260" i="56"/>
  <c r="BC261" i="56"/>
  <c r="BC262" i="56"/>
  <c r="BC263" i="56"/>
  <c r="BC264" i="56"/>
  <c r="BC265" i="56"/>
  <c r="BC266" i="56"/>
  <c r="BC267" i="56"/>
  <c r="BC268" i="56"/>
  <c r="BC269" i="56"/>
  <c r="BC239" i="56"/>
  <c r="BC243" i="56"/>
  <c r="BC247" i="56"/>
  <c r="BC250" i="56"/>
  <c r="BC218" i="56"/>
  <c r="BC234" i="56"/>
  <c r="BC253" i="56"/>
  <c r="BC259" i="56"/>
  <c r="BC232" i="56"/>
  <c r="BC251" i="56"/>
  <c r="BC230" i="56"/>
  <c r="BC238" i="56"/>
  <c r="BC252" i="56"/>
  <c r="BC258" i="56"/>
  <c r="BC228" i="56"/>
  <c r="BC246" i="56"/>
  <c r="BC248" i="56"/>
  <c r="BC256" i="56"/>
  <c r="BC272" i="56"/>
  <c r="BC192" i="56"/>
  <c r="BC271" i="56"/>
  <c r="BC219" i="56"/>
  <c r="BC270" i="56"/>
  <c r="BC242" i="56"/>
  <c r="BB9" i="56"/>
  <c r="BC13" i="56"/>
  <c r="BC90" i="56"/>
  <c r="BC106" i="56"/>
  <c r="BC16" i="56"/>
  <c r="BC29" i="56"/>
  <c r="BC37" i="56"/>
  <c r="BC35" i="56"/>
  <c r="BC46" i="56"/>
  <c r="BC24" i="56"/>
  <c r="BC98" i="56"/>
  <c r="BC55" i="56"/>
  <c r="BC62" i="56"/>
  <c r="BC97" i="56"/>
  <c r="BC107" i="56"/>
  <c r="BC41" i="56"/>
  <c r="BC94" i="56"/>
  <c r="BC65" i="56"/>
  <c r="BC85" i="56"/>
  <c r="BC95" i="56"/>
  <c r="BC69" i="56"/>
  <c r="BC66" i="56"/>
  <c r="BC23" i="56"/>
  <c r="BC100" i="56"/>
  <c r="BC44" i="56"/>
  <c r="BC20" i="56"/>
  <c r="BC52" i="56"/>
  <c r="BC71" i="56"/>
  <c r="BC58" i="56"/>
  <c r="BC91" i="56"/>
  <c r="BC18" i="56"/>
  <c r="BC39" i="56"/>
  <c r="BC19" i="56"/>
  <c r="BC28" i="56"/>
  <c r="BC45" i="56"/>
  <c r="BC32" i="56"/>
  <c r="BC64" i="56"/>
  <c r="BC102" i="56"/>
  <c r="BC92" i="56"/>
  <c r="BC104" i="56"/>
  <c r="BC87" i="56"/>
  <c r="BC51" i="56"/>
  <c r="BC57" i="56"/>
  <c r="BC63" i="56"/>
  <c r="BC84" i="56"/>
  <c r="BC76" i="56"/>
  <c r="BC53" i="56"/>
  <c r="BC50" i="56"/>
  <c r="BC17" i="56"/>
  <c r="BC60" i="56"/>
  <c r="BC82" i="56"/>
  <c r="BC88" i="56"/>
  <c r="BC14" i="56"/>
  <c r="BC22" i="56"/>
  <c r="BC54" i="56"/>
  <c r="BC47" i="56"/>
  <c r="BC26" i="56"/>
  <c r="BC21" i="56"/>
  <c r="BC15" i="56"/>
  <c r="BC68" i="56"/>
  <c r="BC40" i="56"/>
  <c r="BC108" i="56"/>
  <c r="BC83" i="56"/>
  <c r="BC77" i="56"/>
  <c r="BC86" i="56"/>
  <c r="BC79" i="56"/>
  <c r="BC105" i="56"/>
  <c r="BC31" i="56"/>
  <c r="BC99" i="56"/>
  <c r="BC103" i="56"/>
  <c r="BC74" i="56"/>
  <c r="BC75" i="56"/>
  <c r="BC93" i="56"/>
  <c r="BC80" i="56"/>
  <c r="BD10" i="56"/>
  <c r="BC33" i="56"/>
  <c r="BC36" i="56"/>
  <c r="BC48" i="56"/>
  <c r="BC25" i="56"/>
  <c r="BC38" i="56"/>
  <c r="BC30" i="56"/>
  <c r="BC96" i="56"/>
  <c r="BC42" i="56"/>
  <c r="BC59" i="56"/>
  <c r="BC56" i="56"/>
  <c r="BC78" i="56"/>
  <c r="BC72" i="56"/>
  <c r="BC49" i="56"/>
  <c r="BC70" i="56"/>
  <c r="BC67" i="56"/>
  <c r="BC89" i="56"/>
  <c r="BC34" i="56"/>
  <c r="BC81" i="56"/>
  <c r="BC61" i="56"/>
  <c r="BC73" i="56"/>
  <c r="BC27" i="56"/>
  <c r="BC43" i="56"/>
  <c r="BC101" i="56"/>
  <c r="BD109" i="56" l="1"/>
  <c r="BD110" i="56"/>
  <c r="BD111" i="56"/>
  <c r="BD112" i="56"/>
  <c r="BD116" i="56"/>
  <c r="BD117" i="56"/>
  <c r="BD119" i="56"/>
  <c r="BD114" i="56"/>
  <c r="BD113" i="56"/>
  <c r="BD122" i="56"/>
  <c r="BD130" i="56"/>
  <c r="BD132" i="56"/>
  <c r="BD123" i="56"/>
  <c r="BD115" i="56"/>
  <c r="BD124" i="56"/>
  <c r="BD120" i="56"/>
  <c r="BD118" i="56"/>
  <c r="BD121" i="56"/>
  <c r="BD126" i="56"/>
  <c r="BD128" i="56"/>
  <c r="BD133" i="56"/>
  <c r="BD127" i="56"/>
  <c r="BD131" i="56"/>
  <c r="BD125" i="56"/>
  <c r="BD138" i="56"/>
  <c r="BD136" i="56"/>
  <c r="BD139" i="56"/>
  <c r="BD140" i="56"/>
  <c r="BD141" i="56"/>
  <c r="BD142" i="56"/>
  <c r="BD143" i="56"/>
  <c r="BD144" i="56"/>
  <c r="BD145" i="56"/>
  <c r="BD148" i="56"/>
  <c r="BD146" i="56"/>
  <c r="BD147" i="56"/>
  <c r="BD134" i="56"/>
  <c r="BD135" i="56"/>
  <c r="BD154" i="56"/>
  <c r="BD155" i="56"/>
  <c r="BD156" i="56"/>
  <c r="BD157" i="56"/>
  <c r="BD158" i="56"/>
  <c r="BD159" i="56"/>
  <c r="BD137" i="56"/>
  <c r="BD152" i="56"/>
  <c r="BD160" i="56"/>
  <c r="BD161" i="56"/>
  <c r="BD162" i="56"/>
  <c r="BD163" i="56"/>
  <c r="BD164" i="56"/>
  <c r="BD165" i="56"/>
  <c r="BD166" i="56"/>
  <c r="BD167" i="56"/>
  <c r="BD149" i="56"/>
  <c r="BD150" i="56"/>
  <c r="BD151" i="56"/>
  <c r="BD180" i="56"/>
  <c r="BD129" i="56"/>
  <c r="BD168" i="56"/>
  <c r="BD172" i="56"/>
  <c r="BD175" i="56"/>
  <c r="BD178" i="56"/>
  <c r="BD185" i="56"/>
  <c r="BD188" i="56"/>
  <c r="BD176" i="56"/>
  <c r="BD153" i="56"/>
  <c r="BD173" i="56"/>
  <c r="BD171" i="56"/>
  <c r="BD181" i="56"/>
  <c r="BD182" i="56"/>
  <c r="BD190" i="56"/>
  <c r="BD194" i="56"/>
  <c r="BD195" i="56"/>
  <c r="BD196" i="56"/>
  <c r="BD197" i="56"/>
  <c r="BD198" i="56"/>
  <c r="BD199" i="56"/>
  <c r="BD200" i="56"/>
  <c r="BD201" i="56"/>
  <c r="BD202" i="56"/>
  <c r="BD203" i="56"/>
  <c r="BD204" i="56"/>
  <c r="BD205" i="56"/>
  <c r="BD206" i="56"/>
  <c r="BD207" i="56"/>
  <c r="BD208" i="56"/>
  <c r="BD209" i="56"/>
  <c r="BD210" i="56"/>
  <c r="BD211" i="56"/>
  <c r="BD212" i="56"/>
  <c r="BD213" i="56"/>
  <c r="BD186" i="56"/>
  <c r="BD193" i="56"/>
  <c r="BD177" i="56"/>
  <c r="BD183" i="56"/>
  <c r="BD174" i="56"/>
  <c r="BD184" i="56"/>
  <c r="BD169" i="56"/>
  <c r="BD192" i="56"/>
  <c r="BD214" i="56"/>
  <c r="BD218" i="56"/>
  <c r="BD222" i="56"/>
  <c r="BD226" i="56"/>
  <c r="BD229" i="56"/>
  <c r="BD230" i="56"/>
  <c r="BD231" i="56"/>
  <c r="BD232" i="56"/>
  <c r="BD233" i="56"/>
  <c r="BD234" i="56"/>
  <c r="BD235" i="56"/>
  <c r="BD170" i="56"/>
  <c r="BD187" i="56"/>
  <c r="BD189" i="56"/>
  <c r="BD217" i="56"/>
  <c r="BD221" i="56"/>
  <c r="BD225" i="56"/>
  <c r="BD227" i="56"/>
  <c r="BD216" i="56"/>
  <c r="BD224" i="56"/>
  <c r="BD251" i="56"/>
  <c r="BD259" i="56"/>
  <c r="BD191" i="56"/>
  <c r="BD237" i="56"/>
  <c r="BD241" i="56"/>
  <c r="BD245" i="56"/>
  <c r="BD254" i="56"/>
  <c r="BD215" i="56"/>
  <c r="BD223" i="56"/>
  <c r="BD236" i="56"/>
  <c r="BD240" i="56"/>
  <c r="BD244" i="56"/>
  <c r="BD252" i="56"/>
  <c r="BD179" i="56"/>
  <c r="BD220" i="56"/>
  <c r="BD242" i="56"/>
  <c r="BD255" i="56"/>
  <c r="BD257" i="56"/>
  <c r="BD239" i="56"/>
  <c r="BD253" i="56"/>
  <c r="BD260" i="56"/>
  <c r="BD265" i="56"/>
  <c r="BD269" i="56"/>
  <c r="BD261" i="56"/>
  <c r="BD238" i="56"/>
  <c r="BD247" i="56"/>
  <c r="BD262" i="56"/>
  <c r="BD268" i="56"/>
  <c r="BD258" i="56"/>
  <c r="BD263" i="56"/>
  <c r="BD264" i="56"/>
  <c r="BD228" i="56"/>
  <c r="BD246" i="56"/>
  <c r="BD248" i="56"/>
  <c r="BD256" i="56"/>
  <c r="BD243" i="56"/>
  <c r="BD267" i="56"/>
  <c r="BD250" i="56"/>
  <c r="BD271" i="56"/>
  <c r="BD266" i="56"/>
  <c r="BD272" i="56"/>
  <c r="BD219" i="56"/>
  <c r="BD270" i="56"/>
  <c r="BD249" i="56"/>
  <c r="BC9" i="56"/>
  <c r="AW8" i="56" s="1"/>
  <c r="BD12" i="56"/>
  <c r="BD14" i="56"/>
  <c r="BD39" i="56"/>
  <c r="BD19" i="56"/>
  <c r="BD25" i="56"/>
  <c r="BD37" i="56"/>
  <c r="BD47" i="56"/>
  <c r="BD28" i="56"/>
  <c r="BD95" i="56"/>
  <c r="BD57" i="56"/>
  <c r="BD108" i="56"/>
  <c r="BD62" i="56"/>
  <c r="BD89" i="56"/>
  <c r="BD71" i="56"/>
  <c r="BD70" i="56"/>
  <c r="BD53" i="56"/>
  <c r="BD81" i="56"/>
  <c r="BD86" i="56"/>
  <c r="BD96" i="56"/>
  <c r="BD80" i="56"/>
  <c r="BD87" i="56"/>
  <c r="BD48" i="56"/>
  <c r="BE10" i="56"/>
  <c r="BD35" i="56"/>
  <c r="BD31" i="56"/>
  <c r="BD24" i="56"/>
  <c r="BD49" i="56"/>
  <c r="BD45" i="56"/>
  <c r="BD29" i="56"/>
  <c r="BD30" i="56"/>
  <c r="BD59" i="56"/>
  <c r="BD100" i="56"/>
  <c r="BD76" i="56"/>
  <c r="BD94" i="56"/>
  <c r="BD79" i="56"/>
  <c r="BD82" i="56"/>
  <c r="BD68" i="56"/>
  <c r="BD72" i="56"/>
  <c r="BD105" i="56"/>
  <c r="BD66" i="56"/>
  <c r="BD77" i="56"/>
  <c r="BD97" i="56"/>
  <c r="BD91" i="56"/>
  <c r="BD74" i="56"/>
  <c r="BD75" i="56"/>
  <c r="BD21" i="56"/>
  <c r="BD69" i="56"/>
  <c r="BD85" i="56"/>
  <c r="BD46" i="56"/>
  <c r="BD64" i="56"/>
  <c r="BD13" i="56"/>
  <c r="BD92" i="56"/>
  <c r="BD16" i="56"/>
  <c r="BD20" i="56"/>
  <c r="BD40" i="56"/>
  <c r="BD50" i="56"/>
  <c r="BD17" i="56"/>
  <c r="BD54" i="56"/>
  <c r="BD26" i="56"/>
  <c r="BD22" i="56"/>
  <c r="BD55" i="56"/>
  <c r="BD107" i="56"/>
  <c r="BD90" i="56"/>
  <c r="BD67" i="56"/>
  <c r="BD103" i="56"/>
  <c r="BD88" i="56"/>
  <c r="BD41" i="56"/>
  <c r="BD73" i="56"/>
  <c r="BD104" i="56"/>
  <c r="BD56" i="56"/>
  <c r="BD58" i="56"/>
  <c r="BD93" i="56"/>
  <c r="BD83" i="56"/>
  <c r="BD52" i="56"/>
  <c r="BD101" i="56"/>
  <c r="BD51" i="56"/>
  <c r="BD11" i="56"/>
  <c r="BD99" i="56"/>
  <c r="BD15" i="56"/>
  <c r="BD18" i="56"/>
  <c r="BD33" i="56"/>
  <c r="BD27" i="56"/>
  <c r="BD36" i="56"/>
  <c r="BD32" i="56"/>
  <c r="BD44" i="56"/>
  <c r="BD60" i="56"/>
  <c r="BD23" i="56"/>
  <c r="BD38" i="56"/>
  <c r="BD34" i="56"/>
  <c r="BD98" i="56"/>
  <c r="BD84" i="56"/>
  <c r="BD106" i="56"/>
  <c r="BD61" i="56"/>
  <c r="BD63" i="56"/>
  <c r="BD78" i="56"/>
  <c r="BD65" i="56"/>
  <c r="BD43" i="56"/>
  <c r="BD42" i="56"/>
  <c r="BD102" i="56"/>
  <c r="BE109" i="56" l="1"/>
  <c r="BE110" i="56"/>
  <c r="BE111" i="56"/>
  <c r="BE112" i="56"/>
  <c r="BE113" i="56"/>
  <c r="BE117" i="56"/>
  <c r="BE119" i="56"/>
  <c r="BE114" i="56"/>
  <c r="BE120" i="56"/>
  <c r="BE121" i="56"/>
  <c r="BE115" i="56"/>
  <c r="BE118" i="56"/>
  <c r="BE127" i="56"/>
  <c r="BE130" i="56"/>
  <c r="BE125" i="56"/>
  <c r="BE116" i="56"/>
  <c r="BE134" i="56"/>
  <c r="BE126" i="56"/>
  <c r="BE128" i="56"/>
  <c r="BE132" i="56"/>
  <c r="BE136" i="56"/>
  <c r="BE123" i="56"/>
  <c r="BE131" i="56"/>
  <c r="BE138" i="56"/>
  <c r="BE137" i="56"/>
  <c r="BE139" i="56"/>
  <c r="BE147" i="56"/>
  <c r="BE129" i="56"/>
  <c r="BE133" i="56"/>
  <c r="BE141" i="56"/>
  <c r="BE124" i="56"/>
  <c r="BE143" i="56"/>
  <c r="BE151" i="56"/>
  <c r="BE146" i="56"/>
  <c r="BE142" i="56"/>
  <c r="BE122" i="56"/>
  <c r="BE135" i="56"/>
  <c r="BE152" i="56"/>
  <c r="BE153" i="56"/>
  <c r="BE157" i="56"/>
  <c r="BE144" i="56"/>
  <c r="BE156" i="56"/>
  <c r="BE160" i="56"/>
  <c r="BE161" i="56"/>
  <c r="BE162" i="56"/>
  <c r="BE163" i="56"/>
  <c r="BE164" i="56"/>
  <c r="BE165" i="56"/>
  <c r="BE166" i="56"/>
  <c r="BE167" i="56"/>
  <c r="BE168" i="56"/>
  <c r="BE169" i="56"/>
  <c r="BE170" i="56"/>
  <c r="BE171" i="56"/>
  <c r="BE172" i="56"/>
  <c r="BE173" i="56"/>
  <c r="BE145" i="56"/>
  <c r="BE148" i="56"/>
  <c r="BE149" i="56"/>
  <c r="BE155" i="56"/>
  <c r="BE177" i="56"/>
  <c r="BE180" i="56"/>
  <c r="BE154" i="56"/>
  <c r="BE175" i="56"/>
  <c r="BE150" i="56"/>
  <c r="BE159" i="56"/>
  <c r="BE178" i="56"/>
  <c r="BE185" i="56"/>
  <c r="BE188" i="56"/>
  <c r="BE140" i="56"/>
  <c r="BE174" i="56"/>
  <c r="BE183" i="56"/>
  <c r="BE192" i="56"/>
  <c r="BE181" i="56"/>
  <c r="BE182" i="56"/>
  <c r="BE190" i="56"/>
  <c r="BE194" i="56"/>
  <c r="BE195" i="56"/>
  <c r="BE196" i="56"/>
  <c r="BE197" i="56"/>
  <c r="BE198" i="56"/>
  <c r="BE199" i="56"/>
  <c r="BE200" i="56"/>
  <c r="BE201" i="56"/>
  <c r="BE202" i="56"/>
  <c r="BE203" i="56"/>
  <c r="BE204" i="56"/>
  <c r="BE205" i="56"/>
  <c r="BE206" i="56"/>
  <c r="BE207" i="56"/>
  <c r="BE208" i="56"/>
  <c r="BE209" i="56"/>
  <c r="BE210" i="56"/>
  <c r="BE211" i="56"/>
  <c r="BE212" i="56"/>
  <c r="BE213" i="56"/>
  <c r="BE214" i="56"/>
  <c r="BE215" i="56"/>
  <c r="BE216" i="56"/>
  <c r="BE217" i="56"/>
  <c r="BE218" i="56"/>
  <c r="BE219" i="56"/>
  <c r="BE220" i="56"/>
  <c r="BE221" i="56"/>
  <c r="BE222" i="56"/>
  <c r="BE223" i="56"/>
  <c r="BE224" i="56"/>
  <c r="BE225" i="56"/>
  <c r="BE186" i="56"/>
  <c r="BE193" i="56"/>
  <c r="BE158" i="56"/>
  <c r="BE176" i="56"/>
  <c r="BE226" i="56"/>
  <c r="BE229" i="56"/>
  <c r="BE230" i="56"/>
  <c r="BE231" i="56"/>
  <c r="BE232" i="56"/>
  <c r="BE233" i="56"/>
  <c r="BE234" i="56"/>
  <c r="BE235" i="56"/>
  <c r="BE184" i="56"/>
  <c r="BE187" i="56"/>
  <c r="BE189" i="56"/>
  <c r="BE238" i="56"/>
  <c r="BE242" i="56"/>
  <c r="BE246" i="56"/>
  <c r="BE248" i="56"/>
  <c r="BE256" i="56"/>
  <c r="BE251" i="56"/>
  <c r="BE259" i="56"/>
  <c r="BE191" i="56"/>
  <c r="BE237" i="56"/>
  <c r="BE241" i="56"/>
  <c r="BE249" i="56"/>
  <c r="BE257" i="56"/>
  <c r="BE227" i="56"/>
  <c r="BE236" i="56"/>
  <c r="BE240" i="56"/>
  <c r="BE244" i="56"/>
  <c r="BE252" i="56"/>
  <c r="BE179" i="56"/>
  <c r="BE250" i="56"/>
  <c r="BE266" i="56"/>
  <c r="BE255" i="56"/>
  <c r="BE239" i="56"/>
  <c r="BE253" i="56"/>
  <c r="BE260" i="56"/>
  <c r="BE261" i="56"/>
  <c r="BE271" i="56"/>
  <c r="BE247" i="56"/>
  <c r="BE262" i="56"/>
  <c r="BE268" i="56"/>
  <c r="BE263" i="56"/>
  <c r="BE254" i="56"/>
  <c r="BE258" i="56"/>
  <c r="BE243" i="56"/>
  <c r="BE267" i="56"/>
  <c r="BE245" i="56"/>
  <c r="BE272" i="56"/>
  <c r="BE228" i="56"/>
  <c r="BE265" i="56"/>
  <c r="BE264" i="56"/>
  <c r="BE269" i="56"/>
  <c r="BE270" i="56"/>
  <c r="BD9" i="56"/>
  <c r="BF10" i="56"/>
  <c r="BE14" i="56"/>
  <c r="BE39" i="56"/>
  <c r="BE34" i="56"/>
  <c r="BE23" i="56"/>
  <c r="BE27" i="56"/>
  <c r="BE22" i="56"/>
  <c r="BE26" i="56"/>
  <c r="BE104" i="56"/>
  <c r="BE99" i="56"/>
  <c r="BE91" i="56"/>
  <c r="BE96" i="56"/>
  <c r="BE105" i="56"/>
  <c r="BE93" i="56"/>
  <c r="BE80" i="56"/>
  <c r="BE40" i="56"/>
  <c r="BE84" i="56"/>
  <c r="BE102" i="56"/>
  <c r="BE71" i="56"/>
  <c r="BE76" i="56"/>
  <c r="BE87" i="56"/>
  <c r="BE60" i="56"/>
  <c r="BE62" i="56"/>
  <c r="BE70" i="56"/>
  <c r="BE29" i="56"/>
  <c r="BE19" i="56"/>
  <c r="BE36" i="56"/>
  <c r="BE35" i="56"/>
  <c r="BE32" i="56"/>
  <c r="BE33" i="56"/>
  <c r="BE37" i="56"/>
  <c r="BE30" i="56"/>
  <c r="BE18" i="56"/>
  <c r="BE41" i="56"/>
  <c r="BE86" i="56"/>
  <c r="BE53" i="56"/>
  <c r="BE72" i="56"/>
  <c r="BE79" i="56"/>
  <c r="BE74" i="56"/>
  <c r="BE75" i="56"/>
  <c r="BE20" i="56"/>
  <c r="BE17" i="56"/>
  <c r="BE44" i="56"/>
  <c r="BE54" i="56"/>
  <c r="BE28" i="56"/>
  <c r="BE21" i="56"/>
  <c r="BE100" i="56"/>
  <c r="BE66" i="56"/>
  <c r="BE63" i="56"/>
  <c r="BE81" i="56"/>
  <c r="BE64" i="56"/>
  <c r="BE78" i="56"/>
  <c r="BE13" i="56"/>
  <c r="BE98" i="56"/>
  <c r="BE45" i="56"/>
  <c r="BE24" i="56"/>
  <c r="BE15" i="56"/>
  <c r="BE16" i="56"/>
  <c r="BE25" i="56"/>
  <c r="BE55" i="56"/>
  <c r="BE42" i="56"/>
  <c r="BE56" i="56"/>
  <c r="BE107" i="56"/>
  <c r="BE94" i="56"/>
  <c r="BE82" i="56"/>
  <c r="BE88" i="56"/>
  <c r="BE85" i="56"/>
  <c r="BE97" i="56"/>
  <c r="BE47" i="56"/>
  <c r="BE61" i="56"/>
  <c r="BE95" i="56"/>
  <c r="BE50" i="56"/>
  <c r="BE65" i="56"/>
  <c r="BE83" i="56"/>
  <c r="BE69" i="56"/>
  <c r="BE38" i="56"/>
  <c r="BE89" i="56"/>
  <c r="BE77" i="56"/>
  <c r="BE49" i="56"/>
  <c r="BE73" i="56"/>
  <c r="BE57" i="56"/>
  <c r="BE101" i="56"/>
  <c r="BE90" i="56"/>
  <c r="BE103" i="56"/>
  <c r="BE106" i="56"/>
  <c r="BE31" i="56"/>
  <c r="BE52" i="56"/>
  <c r="BE59" i="56"/>
  <c r="BE43" i="56"/>
  <c r="BE92" i="56"/>
  <c r="BE51" i="56"/>
  <c r="BE108" i="56"/>
  <c r="BE68" i="56"/>
  <c r="BE67" i="56"/>
  <c r="BE48" i="56"/>
  <c r="BE46" i="56"/>
  <c r="BE58" i="56"/>
  <c r="BF109" i="56" l="1"/>
  <c r="BF110" i="56"/>
  <c r="BF111" i="56"/>
  <c r="BF113" i="56"/>
  <c r="BF115" i="56"/>
  <c r="BF116" i="56"/>
  <c r="BF118" i="56"/>
  <c r="BF117" i="56"/>
  <c r="BF119" i="56"/>
  <c r="BF120" i="56"/>
  <c r="BF121" i="56"/>
  <c r="BF131" i="56"/>
  <c r="BF127" i="56"/>
  <c r="BF123" i="56"/>
  <c r="BF125" i="56"/>
  <c r="BF112" i="56"/>
  <c r="BF122" i="56"/>
  <c r="BF129" i="56"/>
  <c r="BF114" i="56"/>
  <c r="BF134" i="56"/>
  <c r="BF135" i="56"/>
  <c r="BF126" i="56"/>
  <c r="BF128" i="56"/>
  <c r="BF133" i="56"/>
  <c r="BF132" i="56"/>
  <c r="BF130" i="56"/>
  <c r="BF138" i="56"/>
  <c r="BF140" i="56"/>
  <c r="BF142" i="56"/>
  <c r="BF145" i="56"/>
  <c r="BF148" i="56"/>
  <c r="BF124" i="56"/>
  <c r="BF136" i="56"/>
  <c r="BF141" i="56"/>
  <c r="BF146" i="56"/>
  <c r="BF147" i="56"/>
  <c r="BF143" i="56"/>
  <c r="BF153" i="56"/>
  <c r="BF157" i="56"/>
  <c r="BF137" i="56"/>
  <c r="BF144" i="56"/>
  <c r="BF152" i="56"/>
  <c r="BF156" i="56"/>
  <c r="BF160" i="56"/>
  <c r="BF161" i="56"/>
  <c r="BF162" i="56"/>
  <c r="BF163" i="56"/>
  <c r="BF164" i="56"/>
  <c r="BF165" i="56"/>
  <c r="BF166" i="56"/>
  <c r="BF167" i="56"/>
  <c r="BF168" i="56"/>
  <c r="BF169" i="56"/>
  <c r="BF170" i="56"/>
  <c r="BF171" i="56"/>
  <c r="BF172" i="56"/>
  <c r="BF173" i="56"/>
  <c r="BF174" i="56"/>
  <c r="BF175" i="56"/>
  <c r="BF176" i="56"/>
  <c r="BF177" i="56"/>
  <c r="BF178" i="56"/>
  <c r="BF179" i="56"/>
  <c r="BF180" i="56"/>
  <c r="BF181" i="56"/>
  <c r="BF151" i="56"/>
  <c r="BF149" i="56"/>
  <c r="BF155" i="56"/>
  <c r="BF154" i="56"/>
  <c r="BF150" i="56"/>
  <c r="BF139" i="56"/>
  <c r="BF182" i="56"/>
  <c r="BF184" i="56"/>
  <c r="BF186" i="56"/>
  <c r="BF187" i="56"/>
  <c r="BF192" i="56"/>
  <c r="BF188" i="56"/>
  <c r="BF190" i="56"/>
  <c r="BF194" i="56"/>
  <c r="BF195" i="56"/>
  <c r="BF196" i="56"/>
  <c r="BF197" i="56"/>
  <c r="BF198" i="56"/>
  <c r="BF199" i="56"/>
  <c r="BF200" i="56"/>
  <c r="BF201" i="56"/>
  <c r="BF202" i="56"/>
  <c r="BF203" i="56"/>
  <c r="BF204" i="56"/>
  <c r="BF205" i="56"/>
  <c r="BF206" i="56"/>
  <c r="BF207" i="56"/>
  <c r="BF208" i="56"/>
  <c r="BF209" i="56"/>
  <c r="BF210" i="56"/>
  <c r="BF211" i="56"/>
  <c r="BF212" i="56"/>
  <c r="BF213" i="56"/>
  <c r="BF214" i="56"/>
  <c r="BF215" i="56"/>
  <c r="BF216" i="56"/>
  <c r="BF217" i="56"/>
  <c r="BF218" i="56"/>
  <c r="BF219" i="56"/>
  <c r="BF220" i="56"/>
  <c r="BF221" i="56"/>
  <c r="BF222" i="56"/>
  <c r="BF223" i="56"/>
  <c r="BF224" i="56"/>
  <c r="BF225" i="56"/>
  <c r="BF226" i="56"/>
  <c r="BF227" i="56"/>
  <c r="BF228" i="56"/>
  <c r="BF158" i="56"/>
  <c r="BF185" i="56"/>
  <c r="BF183" i="56"/>
  <c r="BF193" i="56"/>
  <c r="BF229" i="56"/>
  <c r="BF230" i="56"/>
  <c r="BF231" i="56"/>
  <c r="BF232" i="56"/>
  <c r="BF233" i="56"/>
  <c r="BF234" i="56"/>
  <c r="BF235" i="56"/>
  <c r="BF236" i="56"/>
  <c r="BF237" i="56"/>
  <c r="BF238" i="56"/>
  <c r="BF239" i="56"/>
  <c r="BF240" i="56"/>
  <c r="BF241" i="56"/>
  <c r="BF242" i="56"/>
  <c r="BF243" i="56"/>
  <c r="BF244" i="56"/>
  <c r="BF245" i="56"/>
  <c r="BF246" i="56"/>
  <c r="BF247" i="56"/>
  <c r="BF189" i="56"/>
  <c r="BF253" i="56"/>
  <c r="BF248" i="56"/>
  <c r="BF256" i="56"/>
  <c r="BF191" i="56"/>
  <c r="BF254" i="56"/>
  <c r="BF249" i="56"/>
  <c r="BF159" i="56"/>
  <c r="BF250" i="56"/>
  <c r="BF257" i="56"/>
  <c r="BF259" i="56"/>
  <c r="BF266" i="56"/>
  <c r="BF270" i="56"/>
  <c r="BF251" i="56"/>
  <c r="BF255" i="56"/>
  <c r="BF252" i="56"/>
  <c r="BF260" i="56"/>
  <c r="BF265" i="56"/>
  <c r="BF269" i="56"/>
  <c r="BF261" i="56"/>
  <c r="BF271" i="56"/>
  <c r="BF262" i="56"/>
  <c r="BF272" i="56"/>
  <c r="BF263" i="56"/>
  <c r="BF267" i="56"/>
  <c r="BF258" i="56"/>
  <c r="BF264" i="56"/>
  <c r="BF268" i="56"/>
  <c r="BE9" i="56"/>
  <c r="BF24" i="56"/>
  <c r="BF25" i="56"/>
  <c r="BF23" i="56"/>
  <c r="BF15" i="56"/>
  <c r="BF16" i="56"/>
  <c r="BF32" i="56"/>
  <c r="BF108" i="56"/>
  <c r="BF98" i="56"/>
  <c r="BF77" i="56"/>
  <c r="BF72" i="56"/>
  <c r="BF93" i="56"/>
  <c r="BF39" i="56"/>
  <c r="BF48" i="56"/>
  <c r="BF101" i="56"/>
  <c r="BF81" i="56"/>
  <c r="BF68" i="56"/>
  <c r="BF60" i="56"/>
  <c r="BF52" i="56"/>
  <c r="BF76" i="56"/>
  <c r="BF57" i="56"/>
  <c r="BF67" i="56"/>
  <c r="BF104" i="56"/>
  <c r="BF17" i="56"/>
  <c r="BF36" i="56"/>
  <c r="BF18" i="56"/>
  <c r="BF38" i="56"/>
  <c r="BF41" i="56"/>
  <c r="BF20" i="56"/>
  <c r="BF61" i="56"/>
  <c r="BF19" i="56"/>
  <c r="BF97" i="56"/>
  <c r="BF92" i="56"/>
  <c r="BF100" i="56"/>
  <c r="BF64" i="56"/>
  <c r="BF83" i="56"/>
  <c r="BF79" i="56"/>
  <c r="BF33" i="56"/>
  <c r="BF44" i="56"/>
  <c r="BF26" i="56"/>
  <c r="BF59" i="56"/>
  <c r="BF56" i="56"/>
  <c r="BF70" i="56"/>
  <c r="BF106" i="56"/>
  <c r="BF66" i="56"/>
  <c r="BF88" i="56"/>
  <c r="BF51" i="56"/>
  <c r="BF49" i="56"/>
  <c r="BF105" i="56"/>
  <c r="BF102" i="56"/>
  <c r="BF95" i="56"/>
  <c r="BF80" i="56"/>
  <c r="BF50" i="56"/>
  <c r="BF85" i="56"/>
  <c r="BF75" i="56"/>
  <c r="BG10" i="56"/>
  <c r="BF99" i="56"/>
  <c r="BF21" i="56"/>
  <c r="BF27" i="56"/>
  <c r="BF30" i="56"/>
  <c r="BF46" i="56"/>
  <c r="BF42" i="56"/>
  <c r="BF55" i="56"/>
  <c r="BF73" i="56"/>
  <c r="BF86" i="56"/>
  <c r="BF107" i="56"/>
  <c r="BF43" i="56"/>
  <c r="BF13" i="56"/>
  <c r="BF103" i="56"/>
  <c r="BF14" i="56"/>
  <c r="BF47" i="56"/>
  <c r="BF28" i="56"/>
  <c r="BF35" i="56"/>
  <c r="BF29" i="56"/>
  <c r="BF45" i="56"/>
  <c r="BF54" i="56"/>
  <c r="BF22" i="56"/>
  <c r="BF91" i="56"/>
  <c r="BF90" i="56"/>
  <c r="BF87" i="56"/>
  <c r="BF71" i="56"/>
  <c r="BF82" i="56"/>
  <c r="BF89" i="56"/>
  <c r="BF37" i="56"/>
  <c r="BF58" i="56"/>
  <c r="BF84" i="56"/>
  <c r="BF53" i="56"/>
  <c r="BF34" i="56"/>
  <c r="BF74" i="56"/>
  <c r="BF65" i="56"/>
  <c r="BF62" i="56"/>
  <c r="BF69" i="56"/>
  <c r="BF94" i="56"/>
  <c r="BF31" i="56"/>
  <c r="BF78" i="56"/>
  <c r="BF63" i="56"/>
  <c r="BF40" i="56"/>
  <c r="BF96" i="56"/>
  <c r="BG109" i="56" l="1"/>
  <c r="BG110" i="56"/>
  <c r="BG111" i="56"/>
  <c r="BG113" i="56"/>
  <c r="BG115" i="56"/>
  <c r="BG116" i="56"/>
  <c r="BG118" i="56"/>
  <c r="BG117" i="56"/>
  <c r="BG123" i="56"/>
  <c r="BG124" i="56"/>
  <c r="BG125" i="56"/>
  <c r="BG126" i="56"/>
  <c r="BG120" i="56"/>
  <c r="BG121" i="56"/>
  <c r="BG122" i="56"/>
  <c r="BG128" i="56"/>
  <c r="BG131" i="56"/>
  <c r="BG127" i="56"/>
  <c r="BG112" i="56"/>
  <c r="BG114" i="56"/>
  <c r="BG119" i="56"/>
  <c r="BG129" i="56"/>
  <c r="BG133" i="56"/>
  <c r="BG137" i="56"/>
  <c r="BG132" i="56"/>
  <c r="BG135" i="56"/>
  <c r="BG145" i="56"/>
  <c r="BG149" i="56"/>
  <c r="BG139" i="56"/>
  <c r="BG147" i="56"/>
  <c r="BG134" i="56"/>
  <c r="BG138" i="56"/>
  <c r="BG141" i="56"/>
  <c r="BG140" i="56"/>
  <c r="BG150" i="56"/>
  <c r="BG153" i="56"/>
  <c r="BG148" i="56"/>
  <c r="BG136" i="56"/>
  <c r="BG142" i="56"/>
  <c r="BG146" i="56"/>
  <c r="BG130" i="56"/>
  <c r="BG154" i="56"/>
  <c r="BG158" i="56"/>
  <c r="BG143" i="56"/>
  <c r="BG157" i="56"/>
  <c r="BG144" i="56"/>
  <c r="BG152" i="56"/>
  <c r="BG156" i="56"/>
  <c r="BG161" i="56"/>
  <c r="BG163" i="56"/>
  <c r="BG165" i="56"/>
  <c r="BG167" i="56"/>
  <c r="BG169" i="56"/>
  <c r="BG173" i="56"/>
  <c r="BG174" i="56"/>
  <c r="BG182" i="56"/>
  <c r="BG183" i="56"/>
  <c r="BG151" i="56"/>
  <c r="BG177" i="56"/>
  <c r="BG155" i="56"/>
  <c r="BG168" i="56"/>
  <c r="BG172" i="56"/>
  <c r="BG180" i="56"/>
  <c r="BG160" i="56"/>
  <c r="BG162" i="56"/>
  <c r="BG164" i="56"/>
  <c r="BG166" i="56"/>
  <c r="BG171" i="56"/>
  <c r="BG187" i="56"/>
  <c r="BG176" i="56"/>
  <c r="BG175" i="56"/>
  <c r="BG159" i="56"/>
  <c r="BG179" i="56"/>
  <c r="BG189" i="56"/>
  <c r="BG178" i="56"/>
  <c r="BG192" i="56"/>
  <c r="BG181" i="56"/>
  <c r="BG188" i="56"/>
  <c r="BG186" i="56"/>
  <c r="BG191" i="56"/>
  <c r="BG228" i="56"/>
  <c r="BG195" i="56"/>
  <c r="BG197" i="56"/>
  <c r="BG199" i="56"/>
  <c r="BG201" i="56"/>
  <c r="BG203" i="56"/>
  <c r="BG205" i="56"/>
  <c r="BG207" i="56"/>
  <c r="BG209" i="56"/>
  <c r="BG211" i="56"/>
  <c r="BG214" i="56"/>
  <c r="BG218" i="56"/>
  <c r="BG222" i="56"/>
  <c r="BG193" i="56"/>
  <c r="BG212" i="56"/>
  <c r="BG226" i="56"/>
  <c r="BG170" i="56"/>
  <c r="BG184" i="56"/>
  <c r="BG213" i="56"/>
  <c r="BG217" i="56"/>
  <c r="BG221" i="56"/>
  <c r="BG225" i="56"/>
  <c r="BG229" i="56"/>
  <c r="BG230" i="56"/>
  <c r="BG231" i="56"/>
  <c r="BG232" i="56"/>
  <c r="BG233" i="56"/>
  <c r="BG234" i="56"/>
  <c r="BG235" i="56"/>
  <c r="BG236" i="56"/>
  <c r="BG237" i="56"/>
  <c r="BG238" i="56"/>
  <c r="BG239" i="56"/>
  <c r="BG240" i="56"/>
  <c r="BG241" i="56"/>
  <c r="BG242" i="56"/>
  <c r="BG243" i="56"/>
  <c r="BG244" i="56"/>
  <c r="BG245" i="56"/>
  <c r="BG246" i="56"/>
  <c r="BG247" i="56"/>
  <c r="BG248" i="56"/>
  <c r="BG249" i="56"/>
  <c r="BG250" i="56"/>
  <c r="BG251" i="56"/>
  <c r="BG252" i="56"/>
  <c r="BG253" i="56"/>
  <c r="BG254" i="56"/>
  <c r="BG255" i="56"/>
  <c r="BG256" i="56"/>
  <c r="BG257" i="56"/>
  <c r="BG258" i="56"/>
  <c r="BG259" i="56"/>
  <c r="BG196" i="56"/>
  <c r="BG200" i="56"/>
  <c r="BG204" i="56"/>
  <c r="BG208" i="56"/>
  <c r="BG216" i="56"/>
  <c r="BG224" i="56"/>
  <c r="BG215" i="56"/>
  <c r="BG223" i="56"/>
  <c r="BG190" i="56"/>
  <c r="BG194" i="56"/>
  <c r="BG198" i="56"/>
  <c r="BG202" i="56"/>
  <c r="BG206" i="56"/>
  <c r="BG210" i="56"/>
  <c r="BG219" i="56"/>
  <c r="BG264" i="56"/>
  <c r="BG267" i="56"/>
  <c r="BG227" i="56"/>
  <c r="BG185" i="56"/>
  <c r="BG260" i="56"/>
  <c r="BG265" i="56"/>
  <c r="BG269" i="56"/>
  <c r="BG261" i="56"/>
  <c r="BG262" i="56"/>
  <c r="BG272" i="56"/>
  <c r="BG263" i="56"/>
  <c r="BG270" i="56"/>
  <c r="BG220" i="56"/>
  <c r="BG271" i="56"/>
  <c r="BG266" i="56"/>
  <c r="BG268" i="56"/>
  <c r="BF9" i="56"/>
  <c r="BH10" i="56"/>
  <c r="BG97" i="56"/>
  <c r="BG48" i="56"/>
  <c r="BG16" i="56"/>
  <c r="BG46" i="56"/>
  <c r="BG20" i="56"/>
  <c r="BG36" i="56"/>
  <c r="BG38" i="56"/>
  <c r="BG32" i="56"/>
  <c r="BG107" i="56"/>
  <c r="BG73" i="56"/>
  <c r="BG49" i="56"/>
  <c r="BG80" i="56"/>
  <c r="BG86" i="56"/>
  <c r="BG87" i="56"/>
  <c r="BG40" i="56"/>
  <c r="BG79" i="56"/>
  <c r="BG52" i="56"/>
  <c r="BG14" i="56"/>
  <c r="BG96" i="56"/>
  <c r="BG60" i="56"/>
  <c r="BG90" i="56"/>
  <c r="BG89" i="56"/>
  <c r="BG76" i="56"/>
  <c r="BG84" i="56"/>
  <c r="BG106" i="56"/>
  <c r="BG93" i="56"/>
  <c r="BG18" i="56"/>
  <c r="BG17" i="56"/>
  <c r="BG23" i="56"/>
  <c r="BG22" i="56"/>
  <c r="BG41" i="56"/>
  <c r="BG37" i="56"/>
  <c r="BG103" i="56"/>
  <c r="BG104" i="56"/>
  <c r="BG91" i="56"/>
  <c r="BG70" i="56"/>
  <c r="BG92" i="56"/>
  <c r="BG62" i="56"/>
  <c r="BG47" i="56"/>
  <c r="BG26" i="56"/>
  <c r="BG74" i="56"/>
  <c r="BG78" i="56"/>
  <c r="BG59" i="56"/>
  <c r="BG81" i="56"/>
  <c r="BG64" i="56"/>
  <c r="BG45" i="56"/>
  <c r="BG44" i="56"/>
  <c r="BG100" i="56"/>
  <c r="BG105" i="56"/>
  <c r="BG108" i="56"/>
  <c r="BG95" i="56"/>
  <c r="BG58" i="56"/>
  <c r="BG72" i="56"/>
  <c r="BG99" i="56"/>
  <c r="BG101" i="56"/>
  <c r="BG13" i="56"/>
  <c r="BG94" i="56"/>
  <c r="BG28" i="56"/>
  <c r="BG24" i="56"/>
  <c r="BG15" i="56"/>
  <c r="BG29" i="56"/>
  <c r="BG21" i="56"/>
  <c r="BG43" i="56"/>
  <c r="BG25" i="56"/>
  <c r="BG31" i="56"/>
  <c r="BG30" i="56"/>
  <c r="BG56" i="56"/>
  <c r="BG50" i="56"/>
  <c r="BG57" i="56"/>
  <c r="BG33" i="56"/>
  <c r="BG67" i="56"/>
  <c r="BG71" i="56"/>
  <c r="BG82" i="56"/>
  <c r="BG77" i="56"/>
  <c r="BG63" i="56"/>
  <c r="BG54" i="56"/>
  <c r="BG83" i="56"/>
  <c r="BG27" i="56"/>
  <c r="BG85" i="56"/>
  <c r="BG42" i="56"/>
  <c r="BG35" i="56"/>
  <c r="BG53" i="56"/>
  <c r="BG102" i="56"/>
  <c r="BG65" i="56"/>
  <c r="BG19" i="56"/>
  <c r="BG34" i="56"/>
  <c r="BG39" i="56"/>
  <c r="BG61" i="56"/>
  <c r="BG88" i="56"/>
  <c r="BG55" i="56"/>
  <c r="BG75" i="56"/>
  <c r="BG66" i="56"/>
  <c r="BG69" i="56"/>
  <c r="BG98" i="56"/>
  <c r="BG51" i="56"/>
  <c r="BG68" i="56"/>
  <c r="BH109" i="56" l="1"/>
  <c r="BH112" i="56"/>
  <c r="BH114" i="56"/>
  <c r="BH115" i="56"/>
  <c r="BH116" i="56"/>
  <c r="BH111" i="56"/>
  <c r="BH113" i="56"/>
  <c r="BH118" i="56"/>
  <c r="BH110" i="56"/>
  <c r="BH117" i="56"/>
  <c r="BH123" i="56"/>
  <c r="BH124" i="56"/>
  <c r="BH125" i="56"/>
  <c r="BH126" i="56"/>
  <c r="BH127" i="56"/>
  <c r="BH128" i="56"/>
  <c r="BH129" i="56"/>
  <c r="BH130" i="56"/>
  <c r="BH133" i="56"/>
  <c r="BH122" i="56"/>
  <c r="BH131" i="56"/>
  <c r="BH120" i="56"/>
  <c r="BH121" i="56"/>
  <c r="BH134" i="56"/>
  <c r="BH135" i="56"/>
  <c r="BH137" i="56"/>
  <c r="BH132" i="56"/>
  <c r="BH144" i="56"/>
  <c r="BH146" i="56"/>
  <c r="BH140" i="56"/>
  <c r="BH149" i="56"/>
  <c r="BH145" i="56"/>
  <c r="BH141" i="56"/>
  <c r="BH148" i="56"/>
  <c r="BH136" i="56"/>
  <c r="BH147" i="56"/>
  <c r="BH151" i="56"/>
  <c r="BH142" i="56"/>
  <c r="BH119" i="56"/>
  <c r="BH154" i="56"/>
  <c r="BH158" i="56"/>
  <c r="BH143" i="56"/>
  <c r="BH153" i="56"/>
  <c r="BH157" i="56"/>
  <c r="BH152" i="56"/>
  <c r="BH179" i="56"/>
  <c r="BH156" i="56"/>
  <c r="BH161" i="56"/>
  <c r="BH163" i="56"/>
  <c r="BH165" i="56"/>
  <c r="BH167" i="56"/>
  <c r="BH169" i="56"/>
  <c r="BH173" i="56"/>
  <c r="BH174" i="56"/>
  <c r="BH182" i="56"/>
  <c r="BH183" i="56"/>
  <c r="BH184" i="56"/>
  <c r="BH185" i="56"/>
  <c r="BH177" i="56"/>
  <c r="BH175" i="56"/>
  <c r="BH155" i="56"/>
  <c r="BH168" i="56"/>
  <c r="BH162" i="56"/>
  <c r="BH166" i="56"/>
  <c r="BH187" i="56"/>
  <c r="BH150" i="56"/>
  <c r="BH138" i="56"/>
  <c r="BH139" i="56"/>
  <c r="BH178" i="56"/>
  <c r="BH172" i="56"/>
  <c r="BH176" i="56"/>
  <c r="BH188" i="56"/>
  <c r="BH170" i="56"/>
  <c r="BH191" i="56"/>
  <c r="BH159" i="56"/>
  <c r="BH180" i="56"/>
  <c r="BH189" i="56"/>
  <c r="BH192" i="56"/>
  <c r="BH181" i="56"/>
  <c r="BH164" i="56"/>
  <c r="BH186" i="56"/>
  <c r="BH160" i="56"/>
  <c r="BH171" i="56"/>
  <c r="BH215" i="56"/>
  <c r="BH219" i="56"/>
  <c r="BH223" i="56"/>
  <c r="BH228" i="56"/>
  <c r="BH195" i="56"/>
  <c r="BH197" i="56"/>
  <c r="BH199" i="56"/>
  <c r="BH201" i="56"/>
  <c r="BH203" i="56"/>
  <c r="BH205" i="56"/>
  <c r="BH207" i="56"/>
  <c r="BH209" i="56"/>
  <c r="BH211" i="56"/>
  <c r="BH214" i="56"/>
  <c r="BH218" i="56"/>
  <c r="BH222" i="56"/>
  <c r="BH193" i="56"/>
  <c r="BH212" i="56"/>
  <c r="BH226" i="56"/>
  <c r="BH213" i="56"/>
  <c r="BH217" i="56"/>
  <c r="BH225" i="56"/>
  <c r="BH230" i="56"/>
  <c r="BH232" i="56"/>
  <c r="BH234" i="56"/>
  <c r="BH250" i="56"/>
  <c r="BH258" i="56"/>
  <c r="BH260" i="56"/>
  <c r="BH261" i="56"/>
  <c r="BH262" i="56"/>
  <c r="BH263" i="56"/>
  <c r="BH264" i="56"/>
  <c r="BH238" i="56"/>
  <c r="BH242" i="56"/>
  <c r="BH246" i="56"/>
  <c r="BH253" i="56"/>
  <c r="BH196" i="56"/>
  <c r="BH200" i="56"/>
  <c r="BH204" i="56"/>
  <c r="BH208" i="56"/>
  <c r="BH216" i="56"/>
  <c r="BH224" i="56"/>
  <c r="BH237" i="56"/>
  <c r="BH241" i="56"/>
  <c r="BH245" i="56"/>
  <c r="BH251" i="56"/>
  <c r="BH259" i="56"/>
  <c r="BH221" i="56"/>
  <c r="BH229" i="56"/>
  <c r="BH231" i="56"/>
  <c r="BH233" i="56"/>
  <c r="BH235" i="56"/>
  <c r="BH194" i="56"/>
  <c r="BH210" i="56"/>
  <c r="BH243" i="56"/>
  <c r="BH240" i="56"/>
  <c r="BH267" i="56"/>
  <c r="BH190" i="56"/>
  <c r="BH198" i="56"/>
  <c r="BH227" i="56"/>
  <c r="BH257" i="56"/>
  <c r="BH239" i="56"/>
  <c r="BH255" i="56"/>
  <c r="BH266" i="56"/>
  <c r="BH270" i="56"/>
  <c r="BH202" i="56"/>
  <c r="BH236" i="56"/>
  <c r="BH252" i="56"/>
  <c r="BH265" i="56"/>
  <c r="BH247" i="56"/>
  <c r="BH254" i="56"/>
  <c r="BH268" i="56"/>
  <c r="BH271" i="56"/>
  <c r="BH272" i="56"/>
  <c r="BH220" i="56"/>
  <c r="BH206" i="56"/>
  <c r="BH244" i="56"/>
  <c r="BH248" i="56"/>
  <c r="BH256" i="56"/>
  <c r="BH249" i="56"/>
  <c r="BH269" i="56"/>
  <c r="BG9" i="56"/>
  <c r="BI10" i="56"/>
  <c r="BH19" i="56"/>
  <c r="BH30" i="56"/>
  <c r="BH26" i="56"/>
  <c r="BH41" i="56"/>
  <c r="BH61" i="56"/>
  <c r="BH43" i="56"/>
  <c r="BH31" i="56"/>
  <c r="BH32" i="56"/>
  <c r="BH36" i="56"/>
  <c r="BH99" i="56"/>
  <c r="BH60" i="56"/>
  <c r="BH78" i="56"/>
  <c r="BH86" i="56"/>
  <c r="BH70" i="56"/>
  <c r="BH88" i="56"/>
  <c r="BH72" i="56"/>
  <c r="BH50" i="56"/>
  <c r="BH74" i="56"/>
  <c r="BH73" i="56"/>
  <c r="BH89" i="56"/>
  <c r="BH71" i="56"/>
  <c r="BH68" i="56"/>
  <c r="BH67" i="56"/>
  <c r="BH58" i="56"/>
  <c r="BH107" i="56"/>
  <c r="BH46" i="56"/>
  <c r="BH16" i="56"/>
  <c r="BH40" i="56"/>
  <c r="BH20" i="56"/>
  <c r="BH55" i="56"/>
  <c r="BH33" i="56"/>
  <c r="BH108" i="56"/>
  <c r="BH57" i="56"/>
  <c r="BH100" i="56"/>
  <c r="BH54" i="56"/>
  <c r="BH81" i="56"/>
  <c r="BH66" i="56"/>
  <c r="BH77" i="56"/>
  <c r="BH47" i="56"/>
  <c r="BH85" i="56"/>
  <c r="BH42" i="56"/>
  <c r="BH56" i="56"/>
  <c r="BH92" i="56"/>
  <c r="BH49" i="56"/>
  <c r="BH94" i="56"/>
  <c r="BH82" i="56"/>
  <c r="BH15" i="56"/>
  <c r="BH25" i="56"/>
  <c r="BH22" i="56"/>
  <c r="BH21" i="56"/>
  <c r="BH23" i="56"/>
  <c r="BH24" i="56"/>
  <c r="BH101" i="56"/>
  <c r="BH64" i="56"/>
  <c r="BH29" i="56"/>
  <c r="BH95" i="56"/>
  <c r="BH53" i="56"/>
  <c r="BH87" i="56"/>
  <c r="BH69" i="56"/>
  <c r="BH93" i="56"/>
  <c r="BH37" i="56"/>
  <c r="BH83" i="56"/>
  <c r="BH51" i="56"/>
  <c r="BH45" i="56"/>
  <c r="BH106" i="56"/>
  <c r="BH63" i="56"/>
  <c r="BH59" i="56"/>
  <c r="BH103" i="56"/>
  <c r="BH13" i="56"/>
  <c r="BH39" i="56"/>
  <c r="BH44" i="56"/>
  <c r="BH28" i="56"/>
  <c r="BH18" i="56"/>
  <c r="BH34" i="56"/>
  <c r="BH52" i="56"/>
  <c r="BH98" i="56"/>
  <c r="BH79" i="56"/>
  <c r="BH96" i="56"/>
  <c r="BH90" i="56"/>
  <c r="BH75" i="56"/>
  <c r="BH105" i="56"/>
  <c r="BH97" i="56"/>
  <c r="BH80" i="56"/>
  <c r="BH76" i="56"/>
  <c r="BH14" i="56"/>
  <c r="BH27" i="56"/>
  <c r="BH35" i="56"/>
  <c r="BH48" i="56"/>
  <c r="BH38" i="56"/>
  <c r="BH102" i="56"/>
  <c r="BH91" i="56"/>
  <c r="BH62" i="56"/>
  <c r="BH65" i="56"/>
  <c r="BH17" i="56"/>
  <c r="BH104" i="56"/>
  <c r="BH84" i="56"/>
  <c r="BI113" i="56" l="1"/>
  <c r="BI112" i="56"/>
  <c r="BI114" i="56"/>
  <c r="BI115" i="56"/>
  <c r="BI116" i="56"/>
  <c r="BI117" i="56"/>
  <c r="BI118" i="56"/>
  <c r="BI110" i="56"/>
  <c r="BI109" i="56"/>
  <c r="BI111" i="56"/>
  <c r="BI121" i="56"/>
  <c r="BI122" i="56"/>
  <c r="BI123" i="56"/>
  <c r="BI124" i="56"/>
  <c r="BI125" i="56"/>
  <c r="BI126" i="56"/>
  <c r="BI127" i="56"/>
  <c r="BI128" i="56"/>
  <c r="BI129" i="56"/>
  <c r="BI130" i="56"/>
  <c r="BI131" i="56"/>
  <c r="BI132" i="56"/>
  <c r="BI133" i="56"/>
  <c r="BI120" i="56"/>
  <c r="BI119" i="56"/>
  <c r="BI135" i="56"/>
  <c r="BI137" i="56"/>
  <c r="BI136" i="56"/>
  <c r="BI143" i="56"/>
  <c r="BI150" i="56"/>
  <c r="BI145" i="56"/>
  <c r="BI149" i="56"/>
  <c r="BI139" i="56"/>
  <c r="BI138" i="56"/>
  <c r="BI144" i="56"/>
  <c r="BI154" i="56"/>
  <c r="BI155" i="56"/>
  <c r="BI156" i="56"/>
  <c r="BI157" i="56"/>
  <c r="BI158" i="56"/>
  <c r="BI159" i="56"/>
  <c r="BI140" i="56"/>
  <c r="BI134" i="56"/>
  <c r="BI141" i="56"/>
  <c r="BI148" i="56"/>
  <c r="BI146" i="56"/>
  <c r="BI142" i="56"/>
  <c r="BI153" i="56"/>
  <c r="BI170" i="56"/>
  <c r="BI176" i="56"/>
  <c r="BI152" i="56"/>
  <c r="BI179" i="56"/>
  <c r="BI151" i="56"/>
  <c r="BI161" i="56"/>
  <c r="BI163" i="56"/>
  <c r="BI165" i="56"/>
  <c r="BI167" i="56"/>
  <c r="BI169" i="56"/>
  <c r="BI173" i="56"/>
  <c r="BI174" i="56"/>
  <c r="BI182" i="56"/>
  <c r="BI183" i="56"/>
  <c r="BI184" i="56"/>
  <c r="BI185" i="56"/>
  <c r="BI186" i="56"/>
  <c r="BI187" i="56"/>
  <c r="BI188" i="56"/>
  <c r="BI189" i="56"/>
  <c r="BI190" i="56"/>
  <c r="BI191" i="56"/>
  <c r="BI192" i="56"/>
  <c r="BI193" i="56"/>
  <c r="BI147" i="56"/>
  <c r="BI168" i="56"/>
  <c r="BI172" i="56"/>
  <c r="BI181" i="56"/>
  <c r="BI162" i="56"/>
  <c r="BI166" i="56"/>
  <c r="BI178" i="56"/>
  <c r="BI175" i="56"/>
  <c r="BI180" i="56"/>
  <c r="BI177" i="56"/>
  <c r="BI164" i="56"/>
  <c r="BI160" i="56"/>
  <c r="BI171" i="56"/>
  <c r="BI215" i="56"/>
  <c r="BI219" i="56"/>
  <c r="BI223" i="56"/>
  <c r="BI228" i="56"/>
  <c r="BI195" i="56"/>
  <c r="BI197" i="56"/>
  <c r="BI199" i="56"/>
  <c r="BI201" i="56"/>
  <c r="BI203" i="56"/>
  <c r="BI205" i="56"/>
  <c r="BI207" i="56"/>
  <c r="BI209" i="56"/>
  <c r="BI211" i="56"/>
  <c r="BI214" i="56"/>
  <c r="BI218" i="56"/>
  <c r="BI222" i="56"/>
  <c r="BI239" i="56"/>
  <c r="BI243" i="56"/>
  <c r="BI247" i="56"/>
  <c r="BI255" i="56"/>
  <c r="BI213" i="56"/>
  <c r="BI217" i="56"/>
  <c r="BI225" i="56"/>
  <c r="BI230" i="56"/>
  <c r="BI232" i="56"/>
  <c r="BI234" i="56"/>
  <c r="BI250" i="56"/>
  <c r="BI258" i="56"/>
  <c r="BI260" i="56"/>
  <c r="BI261" i="56"/>
  <c r="BI262" i="56"/>
  <c r="BI263" i="56"/>
  <c r="BI264" i="56"/>
  <c r="BI265" i="56"/>
  <c r="BI266" i="56"/>
  <c r="BI267" i="56"/>
  <c r="BI268" i="56"/>
  <c r="BI269" i="56"/>
  <c r="BI270" i="56"/>
  <c r="BI271" i="56"/>
  <c r="BI272" i="56"/>
  <c r="BI238" i="56"/>
  <c r="BI242" i="56"/>
  <c r="BI196" i="56"/>
  <c r="BI200" i="56"/>
  <c r="BI204" i="56"/>
  <c r="BI208" i="56"/>
  <c r="BI216" i="56"/>
  <c r="BI224" i="56"/>
  <c r="BI248" i="56"/>
  <c r="BI256" i="56"/>
  <c r="BI212" i="56"/>
  <c r="BI226" i="56"/>
  <c r="BI237" i="56"/>
  <c r="BI241" i="56"/>
  <c r="BI245" i="56"/>
  <c r="BI251" i="56"/>
  <c r="BI220" i="56"/>
  <c r="BI233" i="56"/>
  <c r="BI249" i="56"/>
  <c r="BI194" i="56"/>
  <c r="BI210" i="56"/>
  <c r="BI231" i="56"/>
  <c r="BI229" i="56"/>
  <c r="BI240" i="56"/>
  <c r="BI259" i="56"/>
  <c r="BI198" i="56"/>
  <c r="BI227" i="56"/>
  <c r="BI253" i="56"/>
  <c r="BI257" i="56"/>
  <c r="BI202" i="56"/>
  <c r="BI236" i="56"/>
  <c r="BI252" i="56"/>
  <c r="BI221" i="56"/>
  <c r="BI254" i="56"/>
  <c r="BI246" i="56"/>
  <c r="BI235" i="56"/>
  <c r="BI206" i="56"/>
  <c r="BI244" i="56"/>
  <c r="BH9" i="56"/>
  <c r="BJ10" i="56"/>
  <c r="BI16" i="56"/>
  <c r="BI29" i="56"/>
  <c r="BI43" i="56"/>
  <c r="BI25" i="56"/>
  <c r="BI21" i="56"/>
  <c r="BI51" i="56"/>
  <c r="BI41" i="56"/>
  <c r="BI40" i="56"/>
  <c r="BI27" i="56"/>
  <c r="BI36" i="56"/>
  <c r="BI47" i="56"/>
  <c r="BI84" i="56"/>
  <c r="BI57" i="56"/>
  <c r="BI81" i="56"/>
  <c r="BI99" i="56"/>
  <c r="BI52" i="56"/>
  <c r="BI91" i="56"/>
  <c r="BI65" i="56"/>
  <c r="BI28" i="56"/>
  <c r="BI87" i="56"/>
  <c r="BI64" i="56"/>
  <c r="BI60" i="56"/>
  <c r="BI50" i="56"/>
  <c r="BI80" i="56"/>
  <c r="BI68" i="56"/>
  <c r="BI101" i="56"/>
  <c r="BI13" i="56"/>
  <c r="BI14" i="56"/>
  <c r="BI56" i="56"/>
  <c r="BI45" i="56"/>
  <c r="BI42" i="56"/>
  <c r="BI37" i="56"/>
  <c r="BI90" i="56"/>
  <c r="BI74" i="56"/>
  <c r="BI72" i="56"/>
  <c r="BI78" i="56"/>
  <c r="BI92" i="56"/>
  <c r="BI54" i="56"/>
  <c r="BI75" i="56"/>
  <c r="BI93" i="56"/>
  <c r="BI71" i="56"/>
  <c r="BI107" i="56"/>
  <c r="BI82" i="56"/>
  <c r="BI66" i="56"/>
  <c r="BI67" i="56"/>
  <c r="BI98" i="56"/>
  <c r="BI69" i="56"/>
  <c r="BI31" i="56"/>
  <c r="BI48" i="56"/>
  <c r="BI24" i="56"/>
  <c r="BI23" i="56"/>
  <c r="BI30" i="56"/>
  <c r="BI96" i="56"/>
  <c r="BI39" i="56"/>
  <c r="BI59" i="56"/>
  <c r="BI83" i="56"/>
  <c r="BI77" i="56"/>
  <c r="BI79" i="56"/>
  <c r="BI85" i="56"/>
  <c r="BI94" i="56"/>
  <c r="BI17" i="56"/>
  <c r="BI22" i="56"/>
  <c r="BI33" i="56"/>
  <c r="BI35" i="56"/>
  <c r="BI58" i="56"/>
  <c r="BI46" i="56"/>
  <c r="BI38" i="56"/>
  <c r="BI106" i="56"/>
  <c r="BI95" i="56"/>
  <c r="BI34" i="56"/>
  <c r="BI105" i="56"/>
  <c r="BI70" i="56"/>
  <c r="BI102" i="56"/>
  <c r="BI63" i="56"/>
  <c r="BI53" i="56"/>
  <c r="BI44" i="56"/>
  <c r="BI97" i="56"/>
  <c r="BI108" i="56"/>
  <c r="BI100" i="56"/>
  <c r="BI19" i="56"/>
  <c r="BI20" i="56"/>
  <c r="BI73" i="56"/>
  <c r="BI89" i="56"/>
  <c r="BI62" i="56"/>
  <c r="BI18" i="56"/>
  <c r="BI15" i="56"/>
  <c r="BI55" i="56"/>
  <c r="BI32" i="56"/>
  <c r="BI26" i="56"/>
  <c r="BI104" i="56"/>
  <c r="BI49" i="56"/>
  <c r="BI88" i="56"/>
  <c r="BI103" i="56"/>
  <c r="BI76" i="56"/>
  <c r="BI86" i="56"/>
  <c r="BI61" i="56"/>
  <c r="BJ110" i="56" l="1"/>
  <c r="BJ112" i="56"/>
  <c r="BJ114" i="56"/>
  <c r="BJ118" i="56"/>
  <c r="BJ115" i="56"/>
  <c r="BJ111" i="56"/>
  <c r="BJ120" i="56"/>
  <c r="BJ116" i="56"/>
  <c r="BJ119" i="56"/>
  <c r="BJ109" i="56"/>
  <c r="BJ117" i="56"/>
  <c r="BJ126" i="56"/>
  <c r="BJ134" i="56"/>
  <c r="BJ135" i="56"/>
  <c r="BJ136" i="56"/>
  <c r="BJ137" i="56"/>
  <c r="BJ138" i="56"/>
  <c r="BJ128" i="56"/>
  <c r="BJ133" i="56"/>
  <c r="BJ122" i="56"/>
  <c r="BJ123" i="56"/>
  <c r="BJ113" i="56"/>
  <c r="BJ124" i="56"/>
  <c r="BJ125" i="56"/>
  <c r="BJ130" i="56"/>
  <c r="BJ131" i="56"/>
  <c r="BJ129" i="56"/>
  <c r="BJ121" i="56"/>
  <c r="BJ127" i="56"/>
  <c r="BJ139" i="56"/>
  <c r="BJ140" i="56"/>
  <c r="BJ141" i="56"/>
  <c r="BJ142" i="56"/>
  <c r="BJ143" i="56"/>
  <c r="BJ144" i="56"/>
  <c r="BJ145" i="56"/>
  <c r="BJ148" i="56"/>
  <c r="BJ146" i="56"/>
  <c r="BJ152" i="56"/>
  <c r="BJ149" i="56"/>
  <c r="BJ153" i="56"/>
  <c r="BJ155" i="56"/>
  <c r="BJ159" i="56"/>
  <c r="BJ154" i="56"/>
  <c r="BJ158" i="56"/>
  <c r="BJ132" i="56"/>
  <c r="BJ157" i="56"/>
  <c r="BJ181" i="56"/>
  <c r="BJ170" i="56"/>
  <c r="BJ176" i="56"/>
  <c r="BJ156" i="56"/>
  <c r="BJ179" i="56"/>
  <c r="BJ161" i="56"/>
  <c r="BJ165" i="56"/>
  <c r="BJ169" i="56"/>
  <c r="BJ177" i="56"/>
  <c r="BJ189" i="56"/>
  <c r="BJ147" i="56"/>
  <c r="BJ168" i="56"/>
  <c r="BJ150" i="56"/>
  <c r="BJ162" i="56"/>
  <c r="BJ166" i="56"/>
  <c r="BJ151" i="56"/>
  <c r="BJ163" i="56"/>
  <c r="BJ167" i="56"/>
  <c r="BJ173" i="56"/>
  <c r="BJ174" i="56"/>
  <c r="BJ180" i="56"/>
  <c r="BJ185" i="56"/>
  <c r="BJ160" i="56"/>
  <c r="BJ171" i="56"/>
  <c r="BJ184" i="56"/>
  <c r="BJ187" i="56"/>
  <c r="BJ191" i="56"/>
  <c r="BJ178" i="56"/>
  <c r="BJ175" i="56"/>
  <c r="BJ182" i="56"/>
  <c r="BJ183" i="56"/>
  <c r="BJ194" i="56"/>
  <c r="BJ196" i="56"/>
  <c r="BJ198" i="56"/>
  <c r="BJ200" i="56"/>
  <c r="BJ202" i="56"/>
  <c r="BJ204" i="56"/>
  <c r="BJ206" i="56"/>
  <c r="BJ208" i="56"/>
  <c r="BJ210" i="56"/>
  <c r="BJ216" i="56"/>
  <c r="BJ220" i="56"/>
  <c r="BJ224" i="56"/>
  <c r="BJ227" i="56"/>
  <c r="BJ192" i="56"/>
  <c r="BJ215" i="56"/>
  <c r="BJ219" i="56"/>
  <c r="BJ223" i="56"/>
  <c r="BJ188" i="56"/>
  <c r="BJ228" i="56"/>
  <c r="BJ186" i="56"/>
  <c r="BJ195" i="56"/>
  <c r="BJ199" i="56"/>
  <c r="BJ203" i="56"/>
  <c r="BJ207" i="56"/>
  <c r="BJ211" i="56"/>
  <c r="BJ218" i="56"/>
  <c r="BJ252" i="56"/>
  <c r="BJ239" i="56"/>
  <c r="BJ243" i="56"/>
  <c r="BJ247" i="56"/>
  <c r="BJ255" i="56"/>
  <c r="BJ213" i="56"/>
  <c r="BJ217" i="56"/>
  <c r="BJ225" i="56"/>
  <c r="BJ230" i="56"/>
  <c r="BJ232" i="56"/>
  <c r="BJ234" i="56"/>
  <c r="BJ238" i="56"/>
  <c r="BJ242" i="56"/>
  <c r="BJ246" i="56"/>
  <c r="BJ253" i="56"/>
  <c r="BJ164" i="56"/>
  <c r="BJ193" i="56"/>
  <c r="BJ197" i="56"/>
  <c r="BJ201" i="56"/>
  <c r="BJ205" i="56"/>
  <c r="BJ209" i="56"/>
  <c r="BJ214" i="56"/>
  <c r="BJ222" i="56"/>
  <c r="BJ248" i="56"/>
  <c r="BJ212" i="56"/>
  <c r="BJ172" i="56"/>
  <c r="BJ235" i="56"/>
  <c r="BJ244" i="56"/>
  <c r="BJ254" i="56"/>
  <c r="BJ263" i="56"/>
  <c r="BJ233" i="56"/>
  <c r="BJ241" i="56"/>
  <c r="BJ249" i="56"/>
  <c r="BJ264" i="56"/>
  <c r="BJ231" i="56"/>
  <c r="BJ250" i="56"/>
  <c r="BJ190" i="56"/>
  <c r="BJ229" i="56"/>
  <c r="BJ240" i="56"/>
  <c r="BJ251" i="56"/>
  <c r="BJ259" i="56"/>
  <c r="BJ237" i="56"/>
  <c r="BJ257" i="56"/>
  <c r="BJ266" i="56"/>
  <c r="BJ270" i="56"/>
  <c r="BJ260" i="56"/>
  <c r="BJ221" i="56"/>
  <c r="BJ262" i="56"/>
  <c r="BJ268" i="56"/>
  <c r="BJ267" i="56"/>
  <c r="BJ272" i="56"/>
  <c r="BJ245" i="56"/>
  <c r="BJ269" i="56"/>
  <c r="BJ271" i="56"/>
  <c r="BJ226" i="56"/>
  <c r="BJ236" i="56"/>
  <c r="BJ261" i="56"/>
  <c r="BJ256" i="56"/>
  <c r="BJ258" i="56"/>
  <c r="BJ265" i="56"/>
  <c r="BI9" i="56"/>
  <c r="BK10" i="56"/>
  <c r="BJ45" i="56"/>
  <c r="BJ26" i="56"/>
  <c r="BJ28" i="56"/>
  <c r="BJ56" i="56"/>
  <c r="BJ40" i="56"/>
  <c r="BJ15" i="56"/>
  <c r="BJ55" i="56"/>
  <c r="BJ47" i="56"/>
  <c r="BJ97" i="56"/>
  <c r="BJ37" i="56"/>
  <c r="BJ102" i="56"/>
  <c r="BJ78" i="56"/>
  <c r="BJ52" i="56"/>
  <c r="BJ82" i="56"/>
  <c r="BJ18" i="56"/>
  <c r="BJ86" i="56"/>
  <c r="BJ66" i="56"/>
  <c r="BJ77" i="56"/>
  <c r="BJ22" i="56"/>
  <c r="BJ89" i="56"/>
  <c r="BJ43" i="56"/>
  <c r="BJ85" i="56"/>
  <c r="BJ39" i="56"/>
  <c r="BJ64" i="56"/>
  <c r="BJ14" i="56"/>
  <c r="BJ21" i="56"/>
  <c r="BJ17" i="56"/>
  <c r="BJ32" i="56"/>
  <c r="BJ48" i="56"/>
  <c r="BJ35" i="56"/>
  <c r="BJ34" i="56"/>
  <c r="BJ33" i="56"/>
  <c r="BJ101" i="56"/>
  <c r="BJ68" i="56"/>
  <c r="BJ30" i="56"/>
  <c r="BJ106" i="56"/>
  <c r="BJ103" i="56"/>
  <c r="BJ53" i="56"/>
  <c r="BJ75" i="56"/>
  <c r="BJ87" i="56"/>
  <c r="BJ108" i="56"/>
  <c r="BJ46" i="56"/>
  <c r="BJ98" i="56"/>
  <c r="BJ54" i="56"/>
  <c r="BJ74" i="56"/>
  <c r="BJ63" i="56"/>
  <c r="BJ100" i="56"/>
  <c r="BJ51" i="56"/>
  <c r="BJ44" i="56"/>
  <c r="BJ107" i="56"/>
  <c r="BJ38" i="56"/>
  <c r="BJ23" i="56"/>
  <c r="BJ42" i="56"/>
  <c r="BJ16" i="56"/>
  <c r="BJ25" i="56"/>
  <c r="BJ27" i="56"/>
  <c r="BJ95" i="56"/>
  <c r="BJ49" i="56"/>
  <c r="BJ90" i="56"/>
  <c r="BJ88" i="56"/>
  <c r="BJ69" i="56"/>
  <c r="BJ65" i="56"/>
  <c r="BJ80" i="56"/>
  <c r="BJ73" i="56"/>
  <c r="BJ83" i="56"/>
  <c r="BJ62" i="56"/>
  <c r="BJ71" i="56"/>
  <c r="BJ92" i="56"/>
  <c r="BJ96" i="56"/>
  <c r="BJ79" i="56"/>
  <c r="BJ58" i="56"/>
  <c r="BJ36" i="56"/>
  <c r="BJ20" i="56"/>
  <c r="BJ94" i="56"/>
  <c r="BJ13" i="56"/>
  <c r="BJ31" i="56"/>
  <c r="BJ19" i="56"/>
  <c r="BJ29" i="56"/>
  <c r="BJ60" i="56"/>
  <c r="BJ24" i="56"/>
  <c r="BJ99" i="56"/>
  <c r="BJ57" i="56"/>
  <c r="BJ105" i="56"/>
  <c r="BJ61" i="56"/>
  <c r="BJ81" i="56"/>
  <c r="BJ104" i="56"/>
  <c r="BJ59" i="56"/>
  <c r="BJ41" i="56"/>
  <c r="BJ84" i="56"/>
  <c r="BJ50" i="56"/>
  <c r="BJ91" i="56"/>
  <c r="BJ93" i="56"/>
  <c r="BJ76" i="56"/>
  <c r="BJ72" i="56"/>
  <c r="BJ67" i="56"/>
  <c r="BJ70" i="56"/>
  <c r="BK119" i="56" l="1"/>
  <c r="BK120" i="56"/>
  <c r="BK110" i="56"/>
  <c r="BK112" i="56"/>
  <c r="BK114" i="56"/>
  <c r="BK117" i="56"/>
  <c r="BK109" i="56"/>
  <c r="BK111" i="56"/>
  <c r="BK115" i="56"/>
  <c r="BK118" i="56"/>
  <c r="BK122" i="56"/>
  <c r="BK113" i="56"/>
  <c r="BK116" i="56"/>
  <c r="BK125" i="56"/>
  <c r="BK129" i="56"/>
  <c r="BK126" i="56"/>
  <c r="BK134" i="56"/>
  <c r="BK128" i="56"/>
  <c r="BK124" i="56"/>
  <c r="BK127" i="56"/>
  <c r="BK132" i="56"/>
  <c r="BK130" i="56"/>
  <c r="BK131" i="56"/>
  <c r="BK121" i="56"/>
  <c r="BK135" i="56"/>
  <c r="BK139" i="56"/>
  <c r="BK140" i="56"/>
  <c r="BK141" i="56"/>
  <c r="BK142" i="56"/>
  <c r="BK143" i="56"/>
  <c r="BK144" i="56"/>
  <c r="BK145" i="56"/>
  <c r="BK146" i="56"/>
  <c r="BK147" i="56"/>
  <c r="BK148" i="56"/>
  <c r="BK149" i="56"/>
  <c r="BK137" i="56"/>
  <c r="BK150" i="56"/>
  <c r="BK151" i="56"/>
  <c r="BK152" i="56"/>
  <c r="BK153" i="56"/>
  <c r="BK138" i="56"/>
  <c r="BK136" i="56"/>
  <c r="BK160" i="56"/>
  <c r="BK161" i="56"/>
  <c r="BK162" i="56"/>
  <c r="BK163" i="56"/>
  <c r="BK164" i="56"/>
  <c r="BK165" i="56"/>
  <c r="BK166" i="56"/>
  <c r="BK167" i="56"/>
  <c r="BK155" i="56"/>
  <c r="BK159" i="56"/>
  <c r="BK133" i="56"/>
  <c r="BK154" i="56"/>
  <c r="BK158" i="56"/>
  <c r="BK171" i="56"/>
  <c r="BK178" i="56"/>
  <c r="BK123" i="56"/>
  <c r="BK157" i="56"/>
  <c r="BK181" i="56"/>
  <c r="BK170" i="56"/>
  <c r="BK176" i="56"/>
  <c r="BK169" i="56"/>
  <c r="BK173" i="56"/>
  <c r="BK174" i="56"/>
  <c r="BK156" i="56"/>
  <c r="BK179" i="56"/>
  <c r="BK186" i="56"/>
  <c r="BK177" i="56"/>
  <c r="BK189" i="56"/>
  <c r="BK168" i="56"/>
  <c r="BK193" i="56"/>
  <c r="BK194" i="56"/>
  <c r="BK195" i="56"/>
  <c r="BK196" i="56"/>
  <c r="BK197" i="56"/>
  <c r="BK198" i="56"/>
  <c r="BK199" i="56"/>
  <c r="BK200" i="56"/>
  <c r="BK201" i="56"/>
  <c r="BK202" i="56"/>
  <c r="BK203" i="56"/>
  <c r="BK204" i="56"/>
  <c r="BK205" i="56"/>
  <c r="BK206" i="56"/>
  <c r="BK207" i="56"/>
  <c r="BK208" i="56"/>
  <c r="BK209" i="56"/>
  <c r="BK210" i="56"/>
  <c r="BK211" i="56"/>
  <c r="BK184" i="56"/>
  <c r="BK187" i="56"/>
  <c r="BK191" i="56"/>
  <c r="BK180" i="56"/>
  <c r="BK175" i="56"/>
  <c r="BK182" i="56"/>
  <c r="BK183" i="56"/>
  <c r="BK190" i="56"/>
  <c r="BK216" i="56"/>
  <c r="BK220" i="56"/>
  <c r="BK224" i="56"/>
  <c r="BK227" i="56"/>
  <c r="BK192" i="56"/>
  <c r="BK215" i="56"/>
  <c r="BK219" i="56"/>
  <c r="BK223" i="56"/>
  <c r="BK188" i="56"/>
  <c r="BK228" i="56"/>
  <c r="BK236" i="56"/>
  <c r="BK240" i="56"/>
  <c r="BK244" i="56"/>
  <c r="BK249" i="56"/>
  <c r="BK257" i="56"/>
  <c r="BK218" i="56"/>
  <c r="BK252" i="56"/>
  <c r="BK239" i="56"/>
  <c r="BK243" i="56"/>
  <c r="BK213" i="56"/>
  <c r="BK217" i="56"/>
  <c r="BK225" i="56"/>
  <c r="BK230" i="56"/>
  <c r="BK232" i="56"/>
  <c r="BK234" i="56"/>
  <c r="BK250" i="56"/>
  <c r="BK258" i="56"/>
  <c r="BK260" i="56"/>
  <c r="BK261" i="56"/>
  <c r="BK262" i="56"/>
  <c r="BK263" i="56"/>
  <c r="BK264" i="56"/>
  <c r="BK265" i="56"/>
  <c r="BK266" i="56"/>
  <c r="BK267" i="56"/>
  <c r="BK268" i="56"/>
  <c r="BK269" i="56"/>
  <c r="BK238" i="56"/>
  <c r="BK242" i="56"/>
  <c r="BK246" i="56"/>
  <c r="BK214" i="56"/>
  <c r="BK221" i="56"/>
  <c r="BK245" i="56"/>
  <c r="BK256" i="56"/>
  <c r="BK172" i="56"/>
  <c r="BK235" i="56"/>
  <c r="BK254" i="56"/>
  <c r="BK233" i="56"/>
  <c r="BK241" i="56"/>
  <c r="BK231" i="56"/>
  <c r="BK272" i="56"/>
  <c r="BK229" i="56"/>
  <c r="BK251" i="56"/>
  <c r="BK253" i="56"/>
  <c r="BK255" i="56"/>
  <c r="BK259" i="56"/>
  <c r="BK185" i="56"/>
  <c r="BK237" i="56"/>
  <c r="BK270" i="56"/>
  <c r="BK247" i="56"/>
  <c r="BK212" i="56"/>
  <c r="BK222" i="56"/>
  <c r="BK226" i="56"/>
  <c r="BK248" i="56"/>
  <c r="BK271" i="56"/>
  <c r="BJ9" i="56"/>
  <c r="BD8" i="56" s="1"/>
  <c r="BK11" i="56"/>
  <c r="BK23" i="56"/>
  <c r="BK50" i="56"/>
  <c r="BK17" i="56"/>
  <c r="BK18" i="56"/>
  <c r="BK35" i="56"/>
  <c r="BK97" i="56"/>
  <c r="BK43" i="56"/>
  <c r="BK64" i="56"/>
  <c r="BK100" i="56"/>
  <c r="BK92" i="56"/>
  <c r="BK95" i="56"/>
  <c r="BK104" i="56"/>
  <c r="BK41" i="56"/>
  <c r="BK85" i="56"/>
  <c r="BK106" i="56"/>
  <c r="BK44" i="56"/>
  <c r="BK69" i="56"/>
  <c r="BK60" i="56"/>
  <c r="BK82" i="56"/>
  <c r="BK78" i="56"/>
  <c r="BK88" i="56"/>
  <c r="BK89" i="56"/>
  <c r="BK55" i="56"/>
  <c r="BK34" i="56"/>
  <c r="BK52" i="56"/>
  <c r="BK57" i="56"/>
  <c r="BK102" i="56"/>
  <c r="BK107" i="56"/>
  <c r="BK81" i="56"/>
  <c r="BK49" i="56"/>
  <c r="BK103" i="56"/>
  <c r="BK90" i="56"/>
  <c r="BK84" i="56"/>
  <c r="BK71" i="56"/>
  <c r="BK13" i="56"/>
  <c r="BK31" i="56"/>
  <c r="BK15" i="56"/>
  <c r="BK16" i="56"/>
  <c r="BK29" i="56"/>
  <c r="BK66" i="56"/>
  <c r="BK58" i="56"/>
  <c r="BK80" i="56"/>
  <c r="BK72" i="56"/>
  <c r="BK99" i="56"/>
  <c r="BK26" i="56"/>
  <c r="BK24" i="56"/>
  <c r="BK47" i="56"/>
  <c r="BK28" i="56"/>
  <c r="BK36" i="56"/>
  <c r="BK63" i="56"/>
  <c r="BK32" i="56"/>
  <c r="BK77" i="56"/>
  <c r="BK101" i="56"/>
  <c r="BK73" i="56"/>
  <c r="BK75" i="56"/>
  <c r="BK79" i="56"/>
  <c r="BK51" i="56"/>
  <c r="BK74" i="56"/>
  <c r="BK56" i="56"/>
  <c r="BK37" i="56"/>
  <c r="BK61" i="56"/>
  <c r="BK20" i="56"/>
  <c r="BK65" i="56"/>
  <c r="BK53" i="56"/>
  <c r="BK59" i="56"/>
  <c r="BK83" i="56"/>
  <c r="BK38" i="56"/>
  <c r="BK93" i="56"/>
  <c r="BK94" i="56"/>
  <c r="BK86" i="56"/>
  <c r="BK12" i="56"/>
  <c r="BK19" i="56"/>
  <c r="BK33" i="56"/>
  <c r="BK91" i="56"/>
  <c r="BK76" i="56"/>
  <c r="BK45" i="56"/>
  <c r="BK68" i="56"/>
  <c r="BK87" i="56"/>
  <c r="BL10" i="56"/>
  <c r="BK108" i="56"/>
  <c r="BK25" i="56"/>
  <c r="BK22" i="56"/>
  <c r="BK21" i="56"/>
  <c r="BK27" i="56"/>
  <c r="BK30" i="56"/>
  <c r="BK46" i="56"/>
  <c r="BK14" i="56"/>
  <c r="BK48" i="56"/>
  <c r="BK40" i="56"/>
  <c r="BK98" i="56"/>
  <c r="BK42" i="56"/>
  <c r="BK54" i="56"/>
  <c r="BK96" i="56"/>
  <c r="BK105" i="56"/>
  <c r="BK70" i="56"/>
  <c r="BK62" i="56"/>
  <c r="BK39" i="56"/>
  <c r="BK67" i="56"/>
  <c r="BL109" i="56" l="1"/>
  <c r="BL110" i="56"/>
  <c r="BL111" i="56"/>
  <c r="BL112" i="56"/>
  <c r="BL115" i="56"/>
  <c r="BL113" i="56"/>
  <c r="BL114" i="56"/>
  <c r="BL116" i="56"/>
  <c r="BL120" i="56"/>
  <c r="BL118" i="56"/>
  <c r="BL119" i="56"/>
  <c r="BL122" i="56"/>
  <c r="BL124" i="56"/>
  <c r="BL132" i="56"/>
  <c r="BL125" i="56"/>
  <c r="BL129" i="56"/>
  <c r="BL126" i="56"/>
  <c r="BL121" i="56"/>
  <c r="BL123" i="56"/>
  <c r="BL127" i="56"/>
  <c r="BL136" i="56"/>
  <c r="BL130" i="56"/>
  <c r="BL131" i="56"/>
  <c r="BL128" i="56"/>
  <c r="BL135" i="56"/>
  <c r="BL117" i="56"/>
  <c r="BL133" i="56"/>
  <c r="BL139" i="56"/>
  <c r="BL140" i="56"/>
  <c r="BL141" i="56"/>
  <c r="BL142" i="56"/>
  <c r="BL143" i="56"/>
  <c r="BL144" i="56"/>
  <c r="BL145" i="56"/>
  <c r="BL138" i="56"/>
  <c r="BL150" i="56"/>
  <c r="BL154" i="56"/>
  <c r="BL155" i="56"/>
  <c r="BL156" i="56"/>
  <c r="BL157" i="56"/>
  <c r="BL158" i="56"/>
  <c r="BL159" i="56"/>
  <c r="BL151" i="56"/>
  <c r="BL146" i="56"/>
  <c r="BL160" i="56"/>
  <c r="BL161" i="56"/>
  <c r="BL162" i="56"/>
  <c r="BL163" i="56"/>
  <c r="BL164" i="56"/>
  <c r="BL165" i="56"/>
  <c r="BL166" i="56"/>
  <c r="BL137" i="56"/>
  <c r="BL134" i="56"/>
  <c r="BL148" i="56"/>
  <c r="BL153" i="56"/>
  <c r="BL175" i="56"/>
  <c r="BL171" i="56"/>
  <c r="BL178" i="56"/>
  <c r="BL149" i="56"/>
  <c r="BL152" i="56"/>
  <c r="BL181" i="56"/>
  <c r="BL167" i="56"/>
  <c r="BL170" i="56"/>
  <c r="BL183" i="56"/>
  <c r="BL184" i="56"/>
  <c r="BL169" i="56"/>
  <c r="BL179" i="56"/>
  <c r="BL186" i="56"/>
  <c r="BL147" i="56"/>
  <c r="BL168" i="56"/>
  <c r="BL187" i="56"/>
  <c r="BL172" i="56"/>
  <c r="BL185" i="56"/>
  <c r="BL190" i="56"/>
  <c r="BL193" i="56"/>
  <c r="BL194" i="56"/>
  <c r="BL195" i="56"/>
  <c r="BL196" i="56"/>
  <c r="BL197" i="56"/>
  <c r="BL198" i="56"/>
  <c r="BL199" i="56"/>
  <c r="BL200" i="56"/>
  <c r="BL201" i="56"/>
  <c r="BL202" i="56"/>
  <c r="BL203" i="56"/>
  <c r="BL204" i="56"/>
  <c r="BL205" i="56"/>
  <c r="BL206" i="56"/>
  <c r="BL207" i="56"/>
  <c r="BL208" i="56"/>
  <c r="BL209" i="56"/>
  <c r="BL210" i="56"/>
  <c r="BL211" i="56"/>
  <c r="BL212" i="56"/>
  <c r="BL213" i="56"/>
  <c r="BL189" i="56"/>
  <c r="BL191" i="56"/>
  <c r="BL180" i="56"/>
  <c r="BL177" i="56"/>
  <c r="BL182" i="56"/>
  <c r="BL217" i="56"/>
  <c r="BL221" i="56"/>
  <c r="BL225" i="56"/>
  <c r="BL229" i="56"/>
  <c r="BL230" i="56"/>
  <c r="BL231" i="56"/>
  <c r="BL232" i="56"/>
  <c r="BL233" i="56"/>
  <c r="BL234" i="56"/>
  <c r="BL235" i="56"/>
  <c r="BL174" i="56"/>
  <c r="BL176" i="56"/>
  <c r="BL216" i="56"/>
  <c r="BL220" i="56"/>
  <c r="BL224" i="56"/>
  <c r="BL227" i="56"/>
  <c r="BL192" i="56"/>
  <c r="BL173" i="56"/>
  <c r="BL219" i="56"/>
  <c r="BL254" i="56"/>
  <c r="BL188" i="56"/>
  <c r="BL228" i="56"/>
  <c r="BL236" i="56"/>
  <c r="BL240" i="56"/>
  <c r="BL244" i="56"/>
  <c r="BL249" i="56"/>
  <c r="BL257" i="56"/>
  <c r="BL218" i="56"/>
  <c r="BL239" i="56"/>
  <c r="BL243" i="56"/>
  <c r="BL247" i="56"/>
  <c r="BL255" i="56"/>
  <c r="BL215" i="56"/>
  <c r="BL223" i="56"/>
  <c r="BL250" i="56"/>
  <c r="BL226" i="56"/>
  <c r="BL248" i="56"/>
  <c r="BL258" i="56"/>
  <c r="BL262" i="56"/>
  <c r="BL242" i="56"/>
  <c r="BL245" i="56"/>
  <c r="BL256" i="56"/>
  <c r="BL263" i="56"/>
  <c r="BL268" i="56"/>
  <c r="BL214" i="56"/>
  <c r="BL241" i="56"/>
  <c r="BL267" i="56"/>
  <c r="BL238" i="56"/>
  <c r="BL272" i="56"/>
  <c r="BL251" i="56"/>
  <c r="BL253" i="56"/>
  <c r="BL259" i="56"/>
  <c r="BL269" i="56"/>
  <c r="BL261" i="56"/>
  <c r="BL264" i="56"/>
  <c r="BL270" i="56"/>
  <c r="BL237" i="56"/>
  <c r="BL246" i="56"/>
  <c r="BL260" i="56"/>
  <c r="BL266" i="56"/>
  <c r="BL252" i="56"/>
  <c r="BL265" i="56"/>
  <c r="BL271" i="56"/>
  <c r="BL222" i="56"/>
  <c r="BK9" i="56"/>
  <c r="BL13" i="56"/>
  <c r="BL37" i="56"/>
  <c r="BL24" i="56"/>
  <c r="BL32" i="56"/>
  <c r="BL18" i="56"/>
  <c r="BL20" i="56"/>
  <c r="BL19" i="56"/>
  <c r="BL42" i="56"/>
  <c r="BL31" i="56"/>
  <c r="BL77" i="56"/>
  <c r="BL106" i="56"/>
  <c r="BL82" i="56"/>
  <c r="BL67" i="56"/>
  <c r="BL63" i="56"/>
  <c r="BL102" i="56"/>
  <c r="BL52" i="56"/>
  <c r="BL104" i="56"/>
  <c r="BL71" i="56"/>
  <c r="BL73" i="56"/>
  <c r="BL80" i="56"/>
  <c r="BL59" i="56"/>
  <c r="BL95" i="56"/>
  <c r="BL25" i="56"/>
  <c r="BL22" i="56"/>
  <c r="BL60" i="56"/>
  <c r="BL45" i="56"/>
  <c r="BM10" i="56"/>
  <c r="BL17" i="56"/>
  <c r="BL39" i="56"/>
  <c r="BL49" i="56"/>
  <c r="BL16" i="56"/>
  <c r="BL35" i="56"/>
  <c r="BL75" i="56"/>
  <c r="BL88" i="56"/>
  <c r="BL89" i="56"/>
  <c r="BL76" i="56"/>
  <c r="BL41" i="56"/>
  <c r="BL100" i="56"/>
  <c r="BL43" i="56"/>
  <c r="BL55" i="56"/>
  <c r="BL83" i="56"/>
  <c r="BL107" i="56"/>
  <c r="BL65" i="56"/>
  <c r="BL69" i="56"/>
  <c r="BL61" i="56"/>
  <c r="BL48" i="56"/>
  <c r="BL38" i="56"/>
  <c r="BL34" i="56"/>
  <c r="BL93" i="56"/>
  <c r="BL14" i="56"/>
  <c r="BL47" i="56"/>
  <c r="BL21" i="56"/>
  <c r="BL27" i="56"/>
  <c r="BL105" i="56"/>
  <c r="BL101" i="56"/>
  <c r="BL86" i="56"/>
  <c r="BL91" i="56"/>
  <c r="BL108" i="56"/>
  <c r="BL98" i="56"/>
  <c r="BL99" i="56"/>
  <c r="BL78" i="56"/>
  <c r="BL54" i="56"/>
  <c r="BL70" i="56"/>
  <c r="BL57" i="56"/>
  <c r="BL36" i="56"/>
  <c r="BL84" i="56"/>
  <c r="BL85" i="56"/>
  <c r="BL81" i="56"/>
  <c r="BL50" i="56"/>
  <c r="BL51" i="56"/>
  <c r="BL72" i="56"/>
  <c r="BL30" i="56"/>
  <c r="BL97" i="56"/>
  <c r="BL92" i="56"/>
  <c r="BL29" i="56"/>
  <c r="BL44" i="56"/>
  <c r="BL28" i="56"/>
  <c r="BL23" i="56"/>
  <c r="BL15" i="56"/>
  <c r="BL66" i="56"/>
  <c r="BL33" i="56"/>
  <c r="BL79" i="56"/>
  <c r="BL94" i="56"/>
  <c r="BL26" i="56"/>
  <c r="BL90" i="56"/>
  <c r="BL62" i="56"/>
  <c r="BL64" i="56"/>
  <c r="BL103" i="56"/>
  <c r="BL58" i="56"/>
  <c r="BL96" i="56"/>
  <c r="BL74" i="56"/>
  <c r="BL87" i="56"/>
  <c r="BL68" i="56"/>
  <c r="BL56" i="56"/>
  <c r="BL46" i="56"/>
  <c r="BL40" i="56"/>
  <c r="BL53" i="56"/>
  <c r="BM109" i="56" l="1"/>
  <c r="BM110" i="56"/>
  <c r="BM111" i="56"/>
  <c r="BM112" i="56"/>
  <c r="BM117" i="56"/>
  <c r="BM113" i="56"/>
  <c r="BM114" i="56"/>
  <c r="BM119" i="56"/>
  <c r="BM115" i="56"/>
  <c r="BM118" i="56"/>
  <c r="BM122" i="56"/>
  <c r="BM121" i="56"/>
  <c r="BM123" i="56"/>
  <c r="BM130" i="56"/>
  <c r="BM116" i="56"/>
  <c r="BM124" i="56"/>
  <c r="BM132" i="56"/>
  <c r="BM125" i="56"/>
  <c r="BM129" i="56"/>
  <c r="BM127" i="56"/>
  <c r="BM126" i="56"/>
  <c r="BM131" i="56"/>
  <c r="BM128" i="56"/>
  <c r="BM134" i="56"/>
  <c r="BM136" i="56"/>
  <c r="BM138" i="56"/>
  <c r="BM133" i="56"/>
  <c r="BM120" i="56"/>
  <c r="BM135" i="56"/>
  <c r="BM142" i="56"/>
  <c r="BM144" i="56"/>
  <c r="BM148" i="56"/>
  <c r="BM137" i="56"/>
  <c r="BM146" i="56"/>
  <c r="BM139" i="56"/>
  <c r="BM140" i="56"/>
  <c r="BM145" i="56"/>
  <c r="BM149" i="56"/>
  <c r="BM141" i="56"/>
  <c r="BM150" i="56"/>
  <c r="BM156" i="56"/>
  <c r="BM151" i="56"/>
  <c r="BM155" i="56"/>
  <c r="BM159" i="56"/>
  <c r="BM160" i="56"/>
  <c r="BM161" i="56"/>
  <c r="BM162" i="56"/>
  <c r="BM163" i="56"/>
  <c r="BM164" i="56"/>
  <c r="BM165" i="56"/>
  <c r="BM166" i="56"/>
  <c r="BM167" i="56"/>
  <c r="BM168" i="56"/>
  <c r="BM169" i="56"/>
  <c r="BM170" i="56"/>
  <c r="BM171" i="56"/>
  <c r="BM172" i="56"/>
  <c r="BM173" i="56"/>
  <c r="BM143" i="56"/>
  <c r="BM158" i="56"/>
  <c r="BM180" i="56"/>
  <c r="BM153" i="56"/>
  <c r="BM175" i="56"/>
  <c r="BM157" i="56"/>
  <c r="BM178" i="56"/>
  <c r="BM154" i="56"/>
  <c r="BM152" i="56"/>
  <c r="BM182" i="56"/>
  <c r="BM188" i="56"/>
  <c r="BM181" i="56"/>
  <c r="BM183" i="56"/>
  <c r="BM184" i="56"/>
  <c r="BM147" i="56"/>
  <c r="BM177" i="56"/>
  <c r="BM179" i="56"/>
  <c r="BM185" i="56"/>
  <c r="BM190" i="56"/>
  <c r="BM193" i="56"/>
  <c r="BM194" i="56"/>
  <c r="BM195" i="56"/>
  <c r="BM196" i="56"/>
  <c r="BM197" i="56"/>
  <c r="BM198" i="56"/>
  <c r="BM199" i="56"/>
  <c r="BM200" i="56"/>
  <c r="BM201" i="56"/>
  <c r="BM202" i="56"/>
  <c r="BM203" i="56"/>
  <c r="BM204" i="56"/>
  <c r="BM205" i="56"/>
  <c r="BM206" i="56"/>
  <c r="BM207" i="56"/>
  <c r="BM208" i="56"/>
  <c r="BM209" i="56"/>
  <c r="BM210" i="56"/>
  <c r="BM211" i="56"/>
  <c r="BM212" i="56"/>
  <c r="BM213" i="56"/>
  <c r="BM214" i="56"/>
  <c r="BM215" i="56"/>
  <c r="BM216" i="56"/>
  <c r="BM217" i="56"/>
  <c r="BM218" i="56"/>
  <c r="BM219" i="56"/>
  <c r="BM220" i="56"/>
  <c r="BM221" i="56"/>
  <c r="BM222" i="56"/>
  <c r="BM223" i="56"/>
  <c r="BM224" i="56"/>
  <c r="BM225" i="56"/>
  <c r="BM187" i="56"/>
  <c r="BM189" i="56"/>
  <c r="BM226" i="56"/>
  <c r="BM191" i="56"/>
  <c r="BM229" i="56"/>
  <c r="BM230" i="56"/>
  <c r="BM231" i="56"/>
  <c r="BM232" i="56"/>
  <c r="BM233" i="56"/>
  <c r="BM234" i="56"/>
  <c r="BM235" i="56"/>
  <c r="BM174" i="56"/>
  <c r="BM176" i="56"/>
  <c r="BM227" i="56"/>
  <c r="BM192" i="56"/>
  <c r="BM237" i="56"/>
  <c r="BM241" i="56"/>
  <c r="BM245" i="56"/>
  <c r="BM251" i="56"/>
  <c r="BM259" i="56"/>
  <c r="BM186" i="56"/>
  <c r="BM254" i="56"/>
  <c r="BM228" i="56"/>
  <c r="BM236" i="56"/>
  <c r="BM240" i="56"/>
  <c r="BM244" i="56"/>
  <c r="BM252" i="56"/>
  <c r="BM239" i="56"/>
  <c r="BM243" i="56"/>
  <c r="BM247" i="56"/>
  <c r="BM246" i="56"/>
  <c r="BM261" i="56"/>
  <c r="BM265" i="56"/>
  <c r="BM248" i="56"/>
  <c r="BM258" i="56"/>
  <c r="BM262" i="56"/>
  <c r="BM242" i="56"/>
  <c r="BM249" i="56"/>
  <c r="BM256" i="56"/>
  <c r="BM263" i="56"/>
  <c r="BM250" i="56"/>
  <c r="BM264" i="56"/>
  <c r="BM267" i="56"/>
  <c r="BM238" i="56"/>
  <c r="BM255" i="56"/>
  <c r="BM257" i="56"/>
  <c r="BM269" i="56"/>
  <c r="BM271" i="56"/>
  <c r="BM253" i="56"/>
  <c r="BM268" i="56"/>
  <c r="BM270" i="56"/>
  <c r="BM272" i="56"/>
  <c r="BM260" i="56"/>
  <c r="BM266" i="56"/>
  <c r="BL9" i="56"/>
  <c r="BM14" i="56"/>
  <c r="BM16" i="56"/>
  <c r="BM26" i="56"/>
  <c r="BM33" i="56"/>
  <c r="BM32" i="56"/>
  <c r="BM44" i="56"/>
  <c r="BM87" i="56"/>
  <c r="BM93" i="56"/>
  <c r="BM17" i="56"/>
  <c r="BM71" i="56"/>
  <c r="BM54" i="56"/>
  <c r="BM96" i="56"/>
  <c r="BM57" i="56"/>
  <c r="BM66" i="56"/>
  <c r="BM48" i="56"/>
  <c r="BM94" i="56"/>
  <c r="BM78" i="56"/>
  <c r="BM45" i="56"/>
  <c r="BM38" i="56"/>
  <c r="BM60" i="56"/>
  <c r="BM79" i="56"/>
  <c r="BM81" i="56"/>
  <c r="BM72" i="56"/>
  <c r="BM68" i="56"/>
  <c r="BN10" i="56"/>
  <c r="BM23" i="56"/>
  <c r="BM20" i="56"/>
  <c r="BM47" i="56"/>
  <c r="BM35" i="56"/>
  <c r="BM21" i="56"/>
  <c r="BM49" i="56"/>
  <c r="BM36" i="56"/>
  <c r="BM42" i="56"/>
  <c r="BM84" i="56"/>
  <c r="BM61" i="56"/>
  <c r="BM63" i="56"/>
  <c r="BM91" i="56"/>
  <c r="BM105" i="56"/>
  <c r="BM89" i="56"/>
  <c r="BM46" i="56"/>
  <c r="BM106" i="56"/>
  <c r="BM51" i="56"/>
  <c r="BM64" i="56"/>
  <c r="BM80" i="56"/>
  <c r="BM77" i="56"/>
  <c r="BM59" i="56"/>
  <c r="BM73" i="56"/>
  <c r="BM69" i="56"/>
  <c r="BM70" i="56"/>
  <c r="BM13" i="56"/>
  <c r="BM22" i="56"/>
  <c r="BM29" i="56"/>
  <c r="BM39" i="56"/>
  <c r="BM41" i="56"/>
  <c r="BM30" i="56"/>
  <c r="BM28" i="56"/>
  <c r="BM43" i="56"/>
  <c r="BM40" i="56"/>
  <c r="BM95" i="56"/>
  <c r="BM90" i="56"/>
  <c r="BM74" i="56"/>
  <c r="BM82" i="56"/>
  <c r="BM85" i="56"/>
  <c r="BM76" i="56"/>
  <c r="BM56" i="56"/>
  <c r="BM88" i="56"/>
  <c r="BM100" i="56"/>
  <c r="BM86" i="56"/>
  <c r="BM101" i="56"/>
  <c r="BM103" i="56"/>
  <c r="BM98" i="56"/>
  <c r="BM104" i="56"/>
  <c r="BM97" i="56"/>
  <c r="BM107" i="56"/>
  <c r="BM92" i="56"/>
  <c r="BM55" i="56"/>
  <c r="BM50" i="56"/>
  <c r="BM62" i="56"/>
  <c r="BM52" i="56"/>
  <c r="BM83" i="56"/>
  <c r="BM15" i="56"/>
  <c r="BM102" i="56"/>
  <c r="BM67" i="56"/>
  <c r="BM31" i="56"/>
  <c r="BM19" i="56"/>
  <c r="BM34" i="56"/>
  <c r="BM25" i="56"/>
  <c r="BM18" i="56"/>
  <c r="BM37" i="56"/>
  <c r="BM24" i="56"/>
  <c r="BM99" i="56"/>
  <c r="BM58" i="56"/>
  <c r="BM108" i="56"/>
  <c r="BM65" i="56"/>
  <c r="BM75" i="56"/>
  <c r="BM27" i="56"/>
  <c r="BM53" i="56"/>
  <c r="BN109" i="56" l="1"/>
  <c r="BN110" i="56"/>
  <c r="BN111" i="56"/>
  <c r="BN112" i="56"/>
  <c r="BN113" i="56"/>
  <c r="BN116" i="56"/>
  <c r="BN114" i="56"/>
  <c r="BN115" i="56"/>
  <c r="BN119" i="56"/>
  <c r="BN121" i="56"/>
  <c r="BN117" i="56"/>
  <c r="BN118" i="56"/>
  <c r="BN123" i="56"/>
  <c r="BN130" i="56"/>
  <c r="BN124" i="56"/>
  <c r="BN122" i="56"/>
  <c r="BN126" i="56"/>
  <c r="BN133" i="56"/>
  <c r="BN125" i="56"/>
  <c r="BN132" i="56"/>
  <c r="BN127" i="56"/>
  <c r="BN129" i="56"/>
  <c r="BN136" i="56"/>
  <c r="BN128" i="56"/>
  <c r="BN131" i="56"/>
  <c r="BN134" i="56"/>
  <c r="BN138" i="56"/>
  <c r="BN141" i="56"/>
  <c r="BN147" i="56"/>
  <c r="BN120" i="56"/>
  <c r="BN143" i="56"/>
  <c r="BN145" i="56"/>
  <c r="BN137" i="56"/>
  <c r="BN151" i="56"/>
  <c r="BN139" i="56"/>
  <c r="BN144" i="56"/>
  <c r="BN140" i="56"/>
  <c r="BN152" i="56"/>
  <c r="BN150" i="56"/>
  <c r="BN156" i="56"/>
  <c r="BN142" i="56"/>
  <c r="BN146" i="56"/>
  <c r="BN155" i="56"/>
  <c r="BN159" i="56"/>
  <c r="BN160" i="56"/>
  <c r="BN161" i="56"/>
  <c r="BN162" i="56"/>
  <c r="BN163" i="56"/>
  <c r="BN164" i="56"/>
  <c r="BN165" i="56"/>
  <c r="BN166" i="56"/>
  <c r="BN167" i="56"/>
  <c r="BN168" i="56"/>
  <c r="BN169" i="56"/>
  <c r="BN170" i="56"/>
  <c r="BN171" i="56"/>
  <c r="BN172" i="56"/>
  <c r="BN173" i="56"/>
  <c r="BN174" i="56"/>
  <c r="BN175" i="56"/>
  <c r="BN176" i="56"/>
  <c r="BN177" i="56"/>
  <c r="BN178" i="56"/>
  <c r="BN179" i="56"/>
  <c r="BN180" i="56"/>
  <c r="BN181" i="56"/>
  <c r="BN135" i="56"/>
  <c r="BN148" i="56"/>
  <c r="BN158" i="56"/>
  <c r="BN153" i="56"/>
  <c r="BN149" i="56"/>
  <c r="BN157" i="56"/>
  <c r="BN185" i="56"/>
  <c r="BN154" i="56"/>
  <c r="BN182" i="56"/>
  <c r="BN188" i="56"/>
  <c r="BN186" i="56"/>
  <c r="BN192" i="56"/>
  <c r="BN184" i="56"/>
  <c r="BN190" i="56"/>
  <c r="BN193" i="56"/>
  <c r="BN194" i="56"/>
  <c r="BN195" i="56"/>
  <c r="BN196" i="56"/>
  <c r="BN197" i="56"/>
  <c r="BN198" i="56"/>
  <c r="BN199" i="56"/>
  <c r="BN200" i="56"/>
  <c r="BN201" i="56"/>
  <c r="BN202" i="56"/>
  <c r="BN203" i="56"/>
  <c r="BN204" i="56"/>
  <c r="BN205" i="56"/>
  <c r="BN206" i="56"/>
  <c r="BN207" i="56"/>
  <c r="BN208" i="56"/>
  <c r="BN209" i="56"/>
  <c r="BN210" i="56"/>
  <c r="BN211" i="56"/>
  <c r="BN212" i="56"/>
  <c r="BN213" i="56"/>
  <c r="BN214" i="56"/>
  <c r="BN215" i="56"/>
  <c r="BN216" i="56"/>
  <c r="BN217" i="56"/>
  <c r="BN218" i="56"/>
  <c r="BN219" i="56"/>
  <c r="BN220" i="56"/>
  <c r="BN221" i="56"/>
  <c r="BN222" i="56"/>
  <c r="BN223" i="56"/>
  <c r="BN224" i="56"/>
  <c r="BN225" i="56"/>
  <c r="BN226" i="56"/>
  <c r="BN227" i="56"/>
  <c r="BN228" i="56"/>
  <c r="BN187" i="56"/>
  <c r="BN183" i="56"/>
  <c r="BN191" i="56"/>
  <c r="BN229" i="56"/>
  <c r="BN230" i="56"/>
  <c r="BN231" i="56"/>
  <c r="BN232" i="56"/>
  <c r="BN233" i="56"/>
  <c r="BN234" i="56"/>
  <c r="BN235" i="56"/>
  <c r="BN236" i="56"/>
  <c r="BN237" i="56"/>
  <c r="BN238" i="56"/>
  <c r="BN239" i="56"/>
  <c r="BN240" i="56"/>
  <c r="BN241" i="56"/>
  <c r="BN242" i="56"/>
  <c r="BN243" i="56"/>
  <c r="BN244" i="56"/>
  <c r="BN245" i="56"/>
  <c r="BN246" i="56"/>
  <c r="BN248" i="56"/>
  <c r="BN256" i="56"/>
  <c r="BN189" i="56"/>
  <c r="BN251" i="56"/>
  <c r="BN259" i="56"/>
  <c r="BN249" i="56"/>
  <c r="BN257" i="56"/>
  <c r="BN252" i="56"/>
  <c r="BN260" i="56"/>
  <c r="BN261" i="56"/>
  <c r="BN265" i="56"/>
  <c r="BN269" i="56"/>
  <c r="BN254" i="56"/>
  <c r="BN258" i="56"/>
  <c r="BN262" i="56"/>
  <c r="BN263" i="56"/>
  <c r="BN268" i="56"/>
  <c r="BN271" i="56"/>
  <c r="BN250" i="56"/>
  <c r="BN264" i="56"/>
  <c r="BN255" i="56"/>
  <c r="BN253" i="56"/>
  <c r="BN270" i="56"/>
  <c r="BN247" i="56"/>
  <c r="BN267" i="56"/>
  <c r="BN266" i="56"/>
  <c r="BN272" i="56"/>
  <c r="BM9" i="56"/>
  <c r="BN87" i="56"/>
  <c r="BN80" i="56"/>
  <c r="BN46" i="56"/>
  <c r="BN89" i="56"/>
  <c r="BN85" i="56"/>
  <c r="BN92" i="56"/>
  <c r="BN39" i="56"/>
  <c r="BN47" i="56"/>
  <c r="BN14" i="56"/>
  <c r="BN44" i="56"/>
  <c r="BN18" i="56"/>
  <c r="BN19" i="56"/>
  <c r="BN61" i="56"/>
  <c r="BN106" i="56"/>
  <c r="BN103" i="56"/>
  <c r="BN86" i="56"/>
  <c r="BN101" i="56"/>
  <c r="BN79" i="56"/>
  <c r="BN93" i="56"/>
  <c r="BN95" i="56"/>
  <c r="BN96" i="56"/>
  <c r="BN84" i="56"/>
  <c r="BN72" i="56"/>
  <c r="BN38" i="56"/>
  <c r="BN76" i="56"/>
  <c r="BN62" i="56"/>
  <c r="BN40" i="56"/>
  <c r="BN90" i="56"/>
  <c r="BN28" i="56"/>
  <c r="BN33" i="56"/>
  <c r="BN42" i="56"/>
  <c r="BN29" i="56"/>
  <c r="BN57" i="56"/>
  <c r="BN69" i="56"/>
  <c r="BN53" i="56"/>
  <c r="BN74" i="56"/>
  <c r="BN51" i="56"/>
  <c r="BN63" i="56"/>
  <c r="BN107" i="56"/>
  <c r="BN104" i="56"/>
  <c r="BN88" i="56"/>
  <c r="BN64" i="56"/>
  <c r="BN60" i="56"/>
  <c r="BN13" i="56"/>
  <c r="BN102" i="56"/>
  <c r="BN27" i="56"/>
  <c r="BN32" i="56"/>
  <c r="BN15" i="56"/>
  <c r="BN25" i="56"/>
  <c r="BN20" i="56"/>
  <c r="BN30" i="56"/>
  <c r="BN34" i="56"/>
  <c r="BN23" i="56"/>
  <c r="BN97" i="56"/>
  <c r="BN83" i="56"/>
  <c r="BN49" i="56"/>
  <c r="BN70" i="56"/>
  <c r="BN81" i="56"/>
  <c r="BN94" i="56"/>
  <c r="BN48" i="56"/>
  <c r="BN108" i="56"/>
  <c r="BN45" i="56"/>
  <c r="BN65" i="56"/>
  <c r="BN36" i="56"/>
  <c r="BN73" i="56"/>
  <c r="BN68" i="56"/>
  <c r="BN78" i="56"/>
  <c r="BN75" i="56"/>
  <c r="BN66" i="56"/>
  <c r="BN91" i="56"/>
  <c r="BO10" i="56"/>
  <c r="BN24" i="56"/>
  <c r="BN21" i="56"/>
  <c r="BN43" i="56"/>
  <c r="BN31" i="56"/>
  <c r="BN22" i="56"/>
  <c r="BN26" i="56"/>
  <c r="BN17" i="56"/>
  <c r="BN59" i="56"/>
  <c r="BN99" i="56"/>
  <c r="BN16" i="56"/>
  <c r="BN105" i="56"/>
  <c r="BN41" i="56"/>
  <c r="BN35" i="56"/>
  <c r="BN77" i="56"/>
  <c r="BN56" i="56"/>
  <c r="BN67" i="56"/>
  <c r="BN54" i="56"/>
  <c r="BN58" i="56"/>
  <c r="BN82" i="56"/>
  <c r="BN52" i="56"/>
  <c r="BN71" i="56"/>
  <c r="BN50" i="56"/>
  <c r="BN100" i="56"/>
  <c r="BN37" i="56"/>
  <c r="BN98" i="56"/>
  <c r="BN55" i="56"/>
  <c r="BO113" i="56" l="1"/>
  <c r="BO110" i="56"/>
  <c r="BO117" i="56"/>
  <c r="BO109" i="56"/>
  <c r="BO115" i="56"/>
  <c r="BO119" i="56"/>
  <c r="BO111" i="56"/>
  <c r="BO112" i="56"/>
  <c r="BO123" i="56"/>
  <c r="BO124" i="56"/>
  <c r="BO125" i="56"/>
  <c r="BO126" i="56"/>
  <c r="BO121" i="56"/>
  <c r="BO120" i="56"/>
  <c r="BO127" i="56"/>
  <c r="BO131" i="56"/>
  <c r="BO116" i="56"/>
  <c r="BO118" i="56"/>
  <c r="BO130" i="56"/>
  <c r="BO114" i="56"/>
  <c r="BO122" i="56"/>
  <c r="BO134" i="56"/>
  <c r="BO133" i="56"/>
  <c r="BO135" i="56"/>
  <c r="BO132" i="56"/>
  <c r="BO129" i="56"/>
  <c r="BO128" i="56"/>
  <c r="BO136" i="56"/>
  <c r="BO138" i="56"/>
  <c r="BO140" i="56"/>
  <c r="BO142" i="56"/>
  <c r="BO144" i="56"/>
  <c r="BO143" i="56"/>
  <c r="BO147" i="56"/>
  <c r="BO137" i="56"/>
  <c r="BO139" i="56"/>
  <c r="BO145" i="56"/>
  <c r="BO149" i="56"/>
  <c r="BO152" i="56"/>
  <c r="BO157" i="56"/>
  <c r="BO141" i="56"/>
  <c r="BO150" i="56"/>
  <c r="BO151" i="56"/>
  <c r="BO156" i="56"/>
  <c r="BO146" i="56"/>
  <c r="BO159" i="56"/>
  <c r="BO160" i="56"/>
  <c r="BO162" i="56"/>
  <c r="BO164" i="56"/>
  <c r="BO166" i="56"/>
  <c r="BO168" i="56"/>
  <c r="BO172" i="56"/>
  <c r="BO177" i="56"/>
  <c r="BO182" i="56"/>
  <c r="BO183" i="56"/>
  <c r="BO180" i="56"/>
  <c r="BO148" i="56"/>
  <c r="BO158" i="56"/>
  <c r="BO171" i="56"/>
  <c r="BO175" i="56"/>
  <c r="BO155" i="56"/>
  <c r="BO161" i="56"/>
  <c r="BO163" i="56"/>
  <c r="BO165" i="56"/>
  <c r="BO170" i="56"/>
  <c r="BO185" i="56"/>
  <c r="BO154" i="56"/>
  <c r="BO169" i="56"/>
  <c r="BO179" i="56"/>
  <c r="BO153" i="56"/>
  <c r="BO186" i="56"/>
  <c r="BO174" i="56"/>
  <c r="BO176" i="56"/>
  <c r="BO188" i="56"/>
  <c r="BO192" i="56"/>
  <c r="BO178" i="56"/>
  <c r="BO184" i="56"/>
  <c r="BO190" i="56"/>
  <c r="BO167" i="56"/>
  <c r="BO181" i="56"/>
  <c r="BO187" i="56"/>
  <c r="BO213" i="56"/>
  <c r="BO194" i="56"/>
  <c r="BO196" i="56"/>
  <c r="BO198" i="56"/>
  <c r="BO200" i="56"/>
  <c r="BO202" i="56"/>
  <c r="BO204" i="56"/>
  <c r="BO206" i="56"/>
  <c r="BO208" i="56"/>
  <c r="BO210" i="56"/>
  <c r="BO217" i="56"/>
  <c r="BO221" i="56"/>
  <c r="BO225" i="56"/>
  <c r="BO226" i="56"/>
  <c r="BO191" i="56"/>
  <c r="BO216" i="56"/>
  <c r="BO220" i="56"/>
  <c r="BO224" i="56"/>
  <c r="BO229" i="56"/>
  <c r="BO230" i="56"/>
  <c r="BO231" i="56"/>
  <c r="BO232" i="56"/>
  <c r="BO233" i="56"/>
  <c r="BO234" i="56"/>
  <c r="BO235" i="56"/>
  <c r="BO236" i="56"/>
  <c r="BO237" i="56"/>
  <c r="BO238" i="56"/>
  <c r="BO239" i="56"/>
  <c r="BO240" i="56"/>
  <c r="BO241" i="56"/>
  <c r="BO242" i="56"/>
  <c r="BO243" i="56"/>
  <c r="BO244" i="56"/>
  <c r="BO245" i="56"/>
  <c r="BO246" i="56"/>
  <c r="BO247" i="56"/>
  <c r="BO248" i="56"/>
  <c r="BO249" i="56"/>
  <c r="BO250" i="56"/>
  <c r="BO251" i="56"/>
  <c r="BO252" i="56"/>
  <c r="BO253" i="56"/>
  <c r="BO254" i="56"/>
  <c r="BO255" i="56"/>
  <c r="BO256" i="56"/>
  <c r="BO257" i="56"/>
  <c r="BO258" i="56"/>
  <c r="BO259" i="56"/>
  <c r="BO227" i="56"/>
  <c r="BO173" i="56"/>
  <c r="BO195" i="56"/>
  <c r="BO199" i="56"/>
  <c r="BO203" i="56"/>
  <c r="BO207" i="56"/>
  <c r="BO211" i="56"/>
  <c r="BO219" i="56"/>
  <c r="BO189" i="56"/>
  <c r="BO218" i="56"/>
  <c r="BO228" i="56"/>
  <c r="BO193" i="56"/>
  <c r="BO197" i="56"/>
  <c r="BO201" i="56"/>
  <c r="BO205" i="56"/>
  <c r="BO209" i="56"/>
  <c r="BO215" i="56"/>
  <c r="BO222" i="56"/>
  <c r="BO266" i="56"/>
  <c r="BO260" i="56"/>
  <c r="BO270" i="56"/>
  <c r="BO261" i="56"/>
  <c r="BO214" i="56"/>
  <c r="BO262" i="56"/>
  <c r="BO263" i="56"/>
  <c r="BO268" i="56"/>
  <c r="BO271" i="56"/>
  <c r="BO264" i="56"/>
  <c r="BO265" i="56"/>
  <c r="BO269" i="56"/>
  <c r="BO223" i="56"/>
  <c r="BO212" i="56"/>
  <c r="BO267" i="56"/>
  <c r="BO272" i="56"/>
  <c r="BN9" i="56"/>
  <c r="BP10" i="56"/>
  <c r="BO35" i="56"/>
  <c r="BO31" i="56"/>
  <c r="BO50" i="56"/>
  <c r="BO28" i="56"/>
  <c r="BO41" i="56"/>
  <c r="BO107" i="56"/>
  <c r="BO46" i="56"/>
  <c r="BO105" i="56"/>
  <c r="BO91" i="56"/>
  <c r="BO97" i="56"/>
  <c r="BO96" i="56"/>
  <c r="BO63" i="56"/>
  <c r="BO82" i="56"/>
  <c r="BO56" i="56"/>
  <c r="BO53" i="56"/>
  <c r="BO101" i="56"/>
  <c r="BO103" i="56"/>
  <c r="BO76" i="56"/>
  <c r="BO95" i="56"/>
  <c r="BO51" i="56"/>
  <c r="BO69" i="56"/>
  <c r="BO64" i="56"/>
  <c r="BO47" i="56"/>
  <c r="BO49" i="56"/>
  <c r="BO100" i="56"/>
  <c r="BO68" i="56"/>
  <c r="BO66" i="56"/>
  <c r="BO78" i="56"/>
  <c r="BO85" i="56"/>
  <c r="BO13" i="56"/>
  <c r="BO21" i="56"/>
  <c r="BO20" i="56"/>
  <c r="BO16" i="56"/>
  <c r="BO39" i="56"/>
  <c r="BO38" i="56"/>
  <c r="BO44" i="56"/>
  <c r="BO57" i="56"/>
  <c r="BO27" i="56"/>
  <c r="BO73" i="56"/>
  <c r="BO75" i="56"/>
  <c r="BO72" i="56"/>
  <c r="BO108" i="56"/>
  <c r="BO58" i="56"/>
  <c r="BO59" i="56"/>
  <c r="BO61" i="56"/>
  <c r="BO70" i="56"/>
  <c r="BO89" i="56"/>
  <c r="BO102" i="56"/>
  <c r="BO40" i="56"/>
  <c r="BO84" i="56"/>
  <c r="BO81" i="56"/>
  <c r="BO54" i="56"/>
  <c r="BO33" i="56"/>
  <c r="BO86" i="56"/>
  <c r="BO29" i="56"/>
  <c r="BO26" i="56"/>
  <c r="BO23" i="56"/>
  <c r="BO30" i="56"/>
  <c r="BO32" i="56"/>
  <c r="BO65" i="56"/>
  <c r="BO88" i="56"/>
  <c r="BO37" i="56"/>
  <c r="BO14" i="56"/>
  <c r="BO93" i="56"/>
  <c r="BO34" i="56"/>
  <c r="BO24" i="56"/>
  <c r="BO25" i="56"/>
  <c r="BO45" i="56"/>
  <c r="BO19" i="56"/>
  <c r="BO22" i="56"/>
  <c r="BO17" i="56"/>
  <c r="BO36" i="56"/>
  <c r="BO48" i="56"/>
  <c r="BO90" i="56"/>
  <c r="BO106" i="56"/>
  <c r="BO104" i="56"/>
  <c r="BO83" i="56"/>
  <c r="BO92" i="56"/>
  <c r="BO60" i="56"/>
  <c r="BO52" i="56"/>
  <c r="BO77" i="56"/>
  <c r="BO80" i="56"/>
  <c r="BO94" i="56"/>
  <c r="BO15" i="56"/>
  <c r="BO87" i="56"/>
  <c r="BO74" i="56"/>
  <c r="BO55" i="56"/>
  <c r="BO67" i="56"/>
  <c r="BO18" i="56"/>
  <c r="BO43" i="56"/>
  <c r="BO98" i="56"/>
  <c r="BO99" i="56"/>
  <c r="BO71" i="56"/>
  <c r="BO79" i="56"/>
  <c r="BO42" i="56"/>
  <c r="BO62" i="56"/>
  <c r="BP111" i="56" l="1"/>
  <c r="BP109" i="56"/>
  <c r="BP114" i="56"/>
  <c r="BP115" i="56"/>
  <c r="BP116" i="56"/>
  <c r="BP110" i="56"/>
  <c r="BP113" i="56"/>
  <c r="BP112" i="56"/>
  <c r="BP118" i="56"/>
  <c r="BP117" i="56"/>
  <c r="BP120" i="56"/>
  <c r="BP123" i="56"/>
  <c r="BP124" i="56"/>
  <c r="BP125" i="56"/>
  <c r="BP126" i="56"/>
  <c r="BP127" i="56"/>
  <c r="BP128" i="56"/>
  <c r="BP129" i="56"/>
  <c r="BP130" i="56"/>
  <c r="BP119" i="56"/>
  <c r="BP121" i="56"/>
  <c r="BP131" i="56"/>
  <c r="BP122" i="56"/>
  <c r="BP134" i="56"/>
  <c r="BP132" i="56"/>
  <c r="BP137" i="56"/>
  <c r="BP133" i="56"/>
  <c r="BP136" i="56"/>
  <c r="BP139" i="56"/>
  <c r="BP149" i="56"/>
  <c r="BP135" i="56"/>
  <c r="BP141" i="56"/>
  <c r="BP147" i="56"/>
  <c r="BP143" i="56"/>
  <c r="BP146" i="56"/>
  <c r="BP153" i="56"/>
  <c r="BP138" i="56"/>
  <c r="BP144" i="56"/>
  <c r="BP140" i="56"/>
  <c r="BP152" i="56"/>
  <c r="BP157" i="56"/>
  <c r="BP142" i="56"/>
  <c r="BP150" i="56"/>
  <c r="BP151" i="56"/>
  <c r="BP156" i="56"/>
  <c r="BP145" i="56"/>
  <c r="BP174" i="56"/>
  <c r="BP159" i="56"/>
  <c r="BP160" i="56"/>
  <c r="BP162" i="56"/>
  <c r="BP164" i="56"/>
  <c r="BP166" i="56"/>
  <c r="BP168" i="56"/>
  <c r="BP172" i="56"/>
  <c r="BP177" i="56"/>
  <c r="BP182" i="56"/>
  <c r="BP183" i="56"/>
  <c r="BP184" i="56"/>
  <c r="BP185" i="56"/>
  <c r="BP180" i="56"/>
  <c r="BP148" i="56"/>
  <c r="BP158" i="56"/>
  <c r="BP171" i="56"/>
  <c r="BP175" i="56"/>
  <c r="BP176" i="56"/>
  <c r="BP187" i="56"/>
  <c r="BP155" i="56"/>
  <c r="BP161" i="56"/>
  <c r="BP165" i="56"/>
  <c r="BP170" i="56"/>
  <c r="BP154" i="56"/>
  <c r="BP169" i="56"/>
  <c r="BP179" i="56"/>
  <c r="BP173" i="56"/>
  <c r="BP186" i="56"/>
  <c r="BP188" i="56"/>
  <c r="BP192" i="56"/>
  <c r="BP178" i="56"/>
  <c r="BP163" i="56"/>
  <c r="BP167" i="56"/>
  <c r="BP181" i="56"/>
  <c r="BP212" i="56"/>
  <c r="BP214" i="56"/>
  <c r="BP218" i="56"/>
  <c r="BP222" i="56"/>
  <c r="BP228" i="56"/>
  <c r="BP190" i="56"/>
  <c r="BP213" i="56"/>
  <c r="BP194" i="56"/>
  <c r="BP196" i="56"/>
  <c r="BP198" i="56"/>
  <c r="BP200" i="56"/>
  <c r="BP202" i="56"/>
  <c r="BP204" i="56"/>
  <c r="BP206" i="56"/>
  <c r="BP208" i="56"/>
  <c r="BP210" i="56"/>
  <c r="BP217" i="56"/>
  <c r="BP221" i="56"/>
  <c r="BP225" i="56"/>
  <c r="BP226" i="56"/>
  <c r="BP220" i="56"/>
  <c r="BP229" i="56"/>
  <c r="BP231" i="56"/>
  <c r="BP233" i="56"/>
  <c r="BP235" i="56"/>
  <c r="BP253" i="56"/>
  <c r="BP260" i="56"/>
  <c r="BP261" i="56"/>
  <c r="BP262" i="56"/>
  <c r="BP263" i="56"/>
  <c r="BP264" i="56"/>
  <c r="BP227" i="56"/>
  <c r="BP237" i="56"/>
  <c r="BP241" i="56"/>
  <c r="BP245" i="56"/>
  <c r="BP248" i="56"/>
  <c r="BP256" i="56"/>
  <c r="BP195" i="56"/>
  <c r="BP199" i="56"/>
  <c r="BP203" i="56"/>
  <c r="BP207" i="56"/>
  <c r="BP211" i="56"/>
  <c r="BP219" i="56"/>
  <c r="BP189" i="56"/>
  <c r="BP236" i="56"/>
  <c r="BP240" i="56"/>
  <c r="BP244" i="56"/>
  <c r="BP254" i="56"/>
  <c r="BP191" i="56"/>
  <c r="BP216" i="56"/>
  <c r="BP224" i="56"/>
  <c r="BP230" i="56"/>
  <c r="BP232" i="56"/>
  <c r="BP234" i="56"/>
  <c r="BP249" i="56"/>
  <c r="BP197" i="56"/>
  <c r="BP247" i="56"/>
  <c r="BP243" i="56"/>
  <c r="BP246" i="56"/>
  <c r="BP266" i="56"/>
  <c r="BP201" i="56"/>
  <c r="BP215" i="56"/>
  <c r="BP242" i="56"/>
  <c r="BP258" i="56"/>
  <c r="BP265" i="56"/>
  <c r="BP269" i="56"/>
  <c r="BP205" i="56"/>
  <c r="BP239" i="56"/>
  <c r="BP250" i="56"/>
  <c r="BP271" i="56"/>
  <c r="BP255" i="56"/>
  <c r="BP193" i="56"/>
  <c r="BP268" i="56"/>
  <c r="BP209" i="56"/>
  <c r="BP251" i="56"/>
  <c r="BP259" i="56"/>
  <c r="BP270" i="56"/>
  <c r="BP238" i="56"/>
  <c r="BP267" i="56"/>
  <c r="BP272" i="56"/>
  <c r="BP223" i="56"/>
  <c r="BP257" i="56"/>
  <c r="BP252" i="56"/>
  <c r="BO9" i="56"/>
  <c r="BP105" i="56"/>
  <c r="BP34" i="56"/>
  <c r="BP45" i="56"/>
  <c r="BP89" i="56"/>
  <c r="BP98" i="56"/>
  <c r="BP14" i="56"/>
  <c r="BP87" i="56"/>
  <c r="BP49" i="56"/>
  <c r="BP62" i="56"/>
  <c r="BP91" i="56"/>
  <c r="BP29" i="56"/>
  <c r="BP56" i="56"/>
  <c r="BP33" i="56"/>
  <c r="BP23" i="56"/>
  <c r="BP53" i="56"/>
  <c r="BP40" i="56"/>
  <c r="BP19" i="56"/>
  <c r="BP61" i="56"/>
  <c r="BP18" i="56"/>
  <c r="BP44" i="56"/>
  <c r="BP58" i="56"/>
  <c r="BP101" i="56"/>
  <c r="BP43" i="56"/>
  <c r="BP71" i="56"/>
  <c r="BP80" i="56"/>
  <c r="BP86" i="56"/>
  <c r="BP38" i="56"/>
  <c r="BP84" i="56"/>
  <c r="BP75" i="56"/>
  <c r="BP79" i="56"/>
  <c r="BP70" i="56"/>
  <c r="BP106" i="56"/>
  <c r="BP96" i="56"/>
  <c r="BP92" i="56"/>
  <c r="BP76" i="56"/>
  <c r="BP13" i="56"/>
  <c r="BP47" i="56"/>
  <c r="BP20" i="56"/>
  <c r="BP17" i="56"/>
  <c r="BP28" i="56"/>
  <c r="BP22" i="56"/>
  <c r="BP103" i="56"/>
  <c r="BP67" i="56"/>
  <c r="BP88" i="56"/>
  <c r="BP81" i="56"/>
  <c r="BP78" i="56"/>
  <c r="BP42" i="56"/>
  <c r="BP55" i="56"/>
  <c r="BP64" i="56"/>
  <c r="BP82" i="56"/>
  <c r="BP74" i="56"/>
  <c r="BP37" i="56"/>
  <c r="BP90" i="56"/>
  <c r="BP72" i="56"/>
  <c r="BP65" i="56"/>
  <c r="BP69" i="56"/>
  <c r="BP77" i="56"/>
  <c r="BP100" i="56"/>
  <c r="BP93" i="56"/>
  <c r="BP31" i="56"/>
  <c r="BP16" i="56"/>
  <c r="BP41" i="56"/>
  <c r="BP50" i="56"/>
  <c r="BP95" i="56"/>
  <c r="BP99" i="56"/>
  <c r="BP63" i="56"/>
  <c r="BP30" i="56"/>
  <c r="BP73" i="56"/>
  <c r="BP27" i="56"/>
  <c r="BP104" i="56"/>
  <c r="BP39" i="56"/>
  <c r="BQ10" i="56"/>
  <c r="BP15" i="56"/>
  <c r="BP26" i="56"/>
  <c r="BP46" i="56"/>
  <c r="BP25" i="56"/>
  <c r="BP32" i="56"/>
  <c r="BP24" i="56"/>
  <c r="BP35" i="56"/>
  <c r="BP21" i="56"/>
  <c r="BP36" i="56"/>
  <c r="BP48" i="56"/>
  <c r="BP51" i="56"/>
  <c r="BP66" i="56"/>
  <c r="BP54" i="56"/>
  <c r="BP108" i="56"/>
  <c r="BP52" i="56"/>
  <c r="BP85" i="56"/>
  <c r="BP68" i="56"/>
  <c r="BP83" i="56"/>
  <c r="BP107" i="56"/>
  <c r="BP57" i="56"/>
  <c r="BP59" i="56"/>
  <c r="BP97" i="56"/>
  <c r="BP60" i="56"/>
  <c r="BP102" i="56"/>
  <c r="BP94" i="56"/>
  <c r="BQ110" i="56" l="1"/>
  <c r="BQ113" i="56"/>
  <c r="BQ111" i="56"/>
  <c r="BQ109" i="56"/>
  <c r="BQ114" i="56"/>
  <c r="BQ115" i="56"/>
  <c r="BQ116" i="56"/>
  <c r="BQ117" i="56"/>
  <c r="BQ118" i="56"/>
  <c r="BQ112" i="56"/>
  <c r="BQ121" i="56"/>
  <c r="BQ122" i="56"/>
  <c r="BQ120" i="56"/>
  <c r="BQ123" i="56"/>
  <c r="BQ124" i="56"/>
  <c r="BQ125" i="56"/>
  <c r="BQ126" i="56"/>
  <c r="BQ127" i="56"/>
  <c r="BQ128" i="56"/>
  <c r="BQ129" i="56"/>
  <c r="BQ130" i="56"/>
  <c r="BQ131" i="56"/>
  <c r="BQ132" i="56"/>
  <c r="BQ133" i="56"/>
  <c r="BQ119" i="56"/>
  <c r="BQ135" i="56"/>
  <c r="BQ134" i="56"/>
  <c r="BQ137" i="56"/>
  <c r="BQ146" i="56"/>
  <c r="BQ150" i="56"/>
  <c r="BQ136" i="56"/>
  <c r="BQ138" i="56"/>
  <c r="BQ140" i="56"/>
  <c r="BQ142" i="56"/>
  <c r="BQ148" i="56"/>
  <c r="BQ154" i="56"/>
  <c r="BQ155" i="56"/>
  <c r="BQ156" i="56"/>
  <c r="BQ157" i="56"/>
  <c r="BQ158" i="56"/>
  <c r="BQ159" i="56"/>
  <c r="BQ143" i="56"/>
  <c r="BQ147" i="56"/>
  <c r="BQ139" i="56"/>
  <c r="BQ144" i="56"/>
  <c r="BQ151" i="56"/>
  <c r="BQ153" i="56"/>
  <c r="BQ149" i="56"/>
  <c r="BQ141" i="56"/>
  <c r="BQ152" i="56"/>
  <c r="BQ169" i="56"/>
  <c r="BQ173" i="56"/>
  <c r="BQ179" i="56"/>
  <c r="BQ145" i="56"/>
  <c r="BQ174" i="56"/>
  <c r="BQ160" i="56"/>
  <c r="BQ162" i="56"/>
  <c r="BQ164" i="56"/>
  <c r="BQ166" i="56"/>
  <c r="BQ168" i="56"/>
  <c r="BQ172" i="56"/>
  <c r="BQ177" i="56"/>
  <c r="BQ182" i="56"/>
  <c r="BQ183" i="56"/>
  <c r="BQ184" i="56"/>
  <c r="BQ185" i="56"/>
  <c r="BQ186" i="56"/>
  <c r="BQ187" i="56"/>
  <c r="BQ188" i="56"/>
  <c r="BQ189" i="56"/>
  <c r="BQ190" i="56"/>
  <c r="BQ191" i="56"/>
  <c r="BQ192" i="56"/>
  <c r="BQ171" i="56"/>
  <c r="BQ175" i="56"/>
  <c r="BQ178" i="56"/>
  <c r="BQ176" i="56"/>
  <c r="BQ161" i="56"/>
  <c r="BQ165" i="56"/>
  <c r="BQ181" i="56"/>
  <c r="BQ170" i="56"/>
  <c r="BQ180" i="56"/>
  <c r="BQ163" i="56"/>
  <c r="BQ212" i="56"/>
  <c r="BQ214" i="56"/>
  <c r="BQ218" i="56"/>
  <c r="BQ222" i="56"/>
  <c r="BQ228" i="56"/>
  <c r="BQ213" i="56"/>
  <c r="BQ194" i="56"/>
  <c r="BQ196" i="56"/>
  <c r="BQ198" i="56"/>
  <c r="BQ200" i="56"/>
  <c r="BQ202" i="56"/>
  <c r="BQ204" i="56"/>
  <c r="BQ206" i="56"/>
  <c r="BQ208" i="56"/>
  <c r="BQ210" i="56"/>
  <c r="BQ217" i="56"/>
  <c r="BQ221" i="56"/>
  <c r="BQ225" i="56"/>
  <c r="BQ226" i="56"/>
  <c r="BQ238" i="56"/>
  <c r="BQ242" i="56"/>
  <c r="BQ246" i="56"/>
  <c r="BQ250" i="56"/>
  <c r="BQ258" i="56"/>
  <c r="BQ167" i="56"/>
  <c r="BQ220" i="56"/>
  <c r="BQ229" i="56"/>
  <c r="BQ231" i="56"/>
  <c r="BQ233" i="56"/>
  <c r="BQ235" i="56"/>
  <c r="BQ253" i="56"/>
  <c r="BQ260" i="56"/>
  <c r="BQ261" i="56"/>
  <c r="BQ262" i="56"/>
  <c r="BQ263" i="56"/>
  <c r="BQ264" i="56"/>
  <c r="BQ265" i="56"/>
  <c r="BQ266" i="56"/>
  <c r="BQ267" i="56"/>
  <c r="BQ268" i="56"/>
  <c r="BQ269" i="56"/>
  <c r="BQ270" i="56"/>
  <c r="BQ271" i="56"/>
  <c r="BQ272" i="56"/>
  <c r="BQ227" i="56"/>
  <c r="BQ237" i="56"/>
  <c r="BQ241" i="56"/>
  <c r="BQ195" i="56"/>
  <c r="BQ199" i="56"/>
  <c r="BQ203" i="56"/>
  <c r="BQ207" i="56"/>
  <c r="BQ211" i="56"/>
  <c r="BQ219" i="56"/>
  <c r="BQ251" i="56"/>
  <c r="BQ259" i="56"/>
  <c r="BQ236" i="56"/>
  <c r="BQ240" i="56"/>
  <c r="BQ244" i="56"/>
  <c r="BQ216" i="56"/>
  <c r="BQ223" i="56"/>
  <c r="BQ252" i="56"/>
  <c r="BQ255" i="56"/>
  <c r="BQ197" i="56"/>
  <c r="BQ234" i="56"/>
  <c r="BQ247" i="56"/>
  <c r="BQ232" i="56"/>
  <c r="BQ243" i="56"/>
  <c r="BQ245" i="56"/>
  <c r="BQ248" i="56"/>
  <c r="BQ201" i="56"/>
  <c r="BQ215" i="56"/>
  <c r="BQ230" i="56"/>
  <c r="BQ249" i="56"/>
  <c r="BQ254" i="56"/>
  <c r="BQ256" i="56"/>
  <c r="BQ205" i="56"/>
  <c r="BQ239" i="56"/>
  <c r="BQ257" i="56"/>
  <c r="BQ224" i="56"/>
  <c r="BQ193" i="56"/>
  <c r="BQ209" i="56"/>
  <c r="BP9" i="56"/>
  <c r="BQ13" i="56"/>
  <c r="BQ17" i="56"/>
  <c r="BQ15" i="56"/>
  <c r="BQ58" i="56"/>
  <c r="BQ92" i="56"/>
  <c r="BQ106" i="56"/>
  <c r="BQ65" i="56"/>
  <c r="BQ88" i="56"/>
  <c r="BQ75" i="56"/>
  <c r="BQ56" i="56"/>
  <c r="BQ93" i="56"/>
  <c r="BQ20" i="56"/>
  <c r="BQ43" i="56"/>
  <c r="BQ23" i="56"/>
  <c r="BQ32" i="56"/>
  <c r="BQ48" i="56"/>
  <c r="BQ38" i="56"/>
  <c r="BQ26" i="56"/>
  <c r="BQ34" i="56"/>
  <c r="BQ50" i="56"/>
  <c r="BQ100" i="56"/>
  <c r="BQ74" i="56"/>
  <c r="BQ16" i="56"/>
  <c r="BQ87" i="56"/>
  <c r="BQ21" i="56"/>
  <c r="BQ73" i="56"/>
  <c r="BQ83" i="56"/>
  <c r="BQ105" i="56"/>
  <c r="BQ62" i="56"/>
  <c r="BQ68" i="56"/>
  <c r="BQ69" i="56"/>
  <c r="BQ52" i="56"/>
  <c r="BQ71" i="56"/>
  <c r="BQ24" i="56"/>
  <c r="BQ53" i="56"/>
  <c r="BQ67" i="56"/>
  <c r="BQ30" i="56"/>
  <c r="BQ35" i="56"/>
  <c r="BQ18" i="56"/>
  <c r="BQ22" i="56"/>
  <c r="BQ41" i="56"/>
  <c r="BQ45" i="56"/>
  <c r="BQ101" i="56"/>
  <c r="BQ64" i="56"/>
  <c r="BQ108" i="56"/>
  <c r="BQ96" i="56"/>
  <c r="BQ102" i="56"/>
  <c r="BQ81" i="56"/>
  <c r="BQ55" i="56"/>
  <c r="BQ47" i="56"/>
  <c r="BQ42" i="56"/>
  <c r="BQ76" i="56"/>
  <c r="BQ14" i="56"/>
  <c r="BQ86" i="56"/>
  <c r="BQ79" i="56"/>
  <c r="BQ36" i="56"/>
  <c r="BQ72" i="56"/>
  <c r="BR10" i="56"/>
  <c r="BQ29" i="56"/>
  <c r="BQ19" i="56"/>
  <c r="BQ28" i="56"/>
  <c r="BQ25" i="56"/>
  <c r="BQ39" i="56"/>
  <c r="BQ37" i="56"/>
  <c r="BQ104" i="56"/>
  <c r="BQ94" i="56"/>
  <c r="BQ98" i="56"/>
  <c r="BQ85" i="56"/>
  <c r="BQ70" i="56"/>
  <c r="BQ82" i="56"/>
  <c r="BQ49" i="56"/>
  <c r="BQ107" i="56"/>
  <c r="BQ59" i="56"/>
  <c r="BQ99" i="56"/>
  <c r="BQ51" i="56"/>
  <c r="BQ80" i="56"/>
  <c r="BQ95" i="56"/>
  <c r="BQ66" i="56"/>
  <c r="BQ60" i="56"/>
  <c r="BQ57" i="56"/>
  <c r="BQ61" i="56"/>
  <c r="BQ103" i="56"/>
  <c r="BQ33" i="56"/>
  <c r="BQ27" i="56"/>
  <c r="BQ31" i="56"/>
  <c r="BQ46" i="56"/>
  <c r="BQ97" i="56"/>
  <c r="BQ40" i="56"/>
  <c r="BQ89" i="56"/>
  <c r="BQ54" i="56"/>
  <c r="BQ90" i="56"/>
  <c r="BQ78" i="56"/>
  <c r="BQ91" i="56"/>
  <c r="BQ84" i="56"/>
  <c r="BQ77" i="56"/>
  <c r="BQ63" i="56"/>
  <c r="BQ44" i="56"/>
  <c r="BR109" i="56" l="1"/>
  <c r="BR110" i="56"/>
  <c r="BR112" i="56"/>
  <c r="BR118" i="56"/>
  <c r="BR115" i="56"/>
  <c r="BR117" i="56"/>
  <c r="BR114" i="56"/>
  <c r="BR111" i="56"/>
  <c r="BR120" i="56"/>
  <c r="BR133" i="56"/>
  <c r="BR134" i="56"/>
  <c r="BR135" i="56"/>
  <c r="BR136" i="56"/>
  <c r="BR137" i="56"/>
  <c r="BR138" i="56"/>
  <c r="BR113" i="56"/>
  <c r="BR119" i="56"/>
  <c r="BR121" i="56"/>
  <c r="BR127" i="56"/>
  <c r="BR123" i="56"/>
  <c r="BR131" i="56"/>
  <c r="BR122" i="56"/>
  <c r="BR124" i="56"/>
  <c r="BR125" i="56"/>
  <c r="BR130" i="56"/>
  <c r="BR126" i="56"/>
  <c r="BR132" i="56"/>
  <c r="BR129" i="56"/>
  <c r="BR139" i="56"/>
  <c r="BR140" i="56"/>
  <c r="BR141" i="56"/>
  <c r="BR142" i="56"/>
  <c r="BR143" i="56"/>
  <c r="BR144" i="56"/>
  <c r="BR145" i="56"/>
  <c r="BR149" i="56"/>
  <c r="BR150" i="56"/>
  <c r="BR116" i="56"/>
  <c r="BR146" i="56"/>
  <c r="BR148" i="56"/>
  <c r="BR147" i="56"/>
  <c r="BR154" i="56"/>
  <c r="BR158" i="56"/>
  <c r="BR128" i="56"/>
  <c r="BR153" i="56"/>
  <c r="BR157" i="56"/>
  <c r="BR152" i="56"/>
  <c r="BR167" i="56"/>
  <c r="BR176" i="56"/>
  <c r="BR169" i="56"/>
  <c r="BR173" i="56"/>
  <c r="BR179" i="56"/>
  <c r="BR159" i="56"/>
  <c r="BR174" i="56"/>
  <c r="BR151" i="56"/>
  <c r="BR156" i="56"/>
  <c r="BR160" i="56"/>
  <c r="BR164" i="56"/>
  <c r="BR172" i="56"/>
  <c r="BR180" i="56"/>
  <c r="BR171" i="56"/>
  <c r="BR175" i="56"/>
  <c r="BR178" i="56"/>
  <c r="BR187" i="56"/>
  <c r="BR155" i="56"/>
  <c r="BR161" i="56"/>
  <c r="BR165" i="56"/>
  <c r="BR170" i="56"/>
  <c r="BR162" i="56"/>
  <c r="BR166" i="56"/>
  <c r="BR168" i="56"/>
  <c r="BR177" i="56"/>
  <c r="BR184" i="56"/>
  <c r="BR188" i="56"/>
  <c r="BR163" i="56"/>
  <c r="BR183" i="56"/>
  <c r="BR191" i="56"/>
  <c r="BR185" i="56"/>
  <c r="BR186" i="56"/>
  <c r="BR192" i="56"/>
  <c r="BR182" i="56"/>
  <c r="BR189" i="56"/>
  <c r="BR193" i="56"/>
  <c r="BR195" i="56"/>
  <c r="BR197" i="56"/>
  <c r="BR199" i="56"/>
  <c r="BR201" i="56"/>
  <c r="BR203" i="56"/>
  <c r="BR205" i="56"/>
  <c r="BR207" i="56"/>
  <c r="BR209" i="56"/>
  <c r="BR211" i="56"/>
  <c r="BR215" i="56"/>
  <c r="BR219" i="56"/>
  <c r="BR223" i="56"/>
  <c r="BR181" i="56"/>
  <c r="BR190" i="56"/>
  <c r="BR212" i="56"/>
  <c r="BR214" i="56"/>
  <c r="BR218" i="56"/>
  <c r="BR222" i="56"/>
  <c r="BR228" i="56"/>
  <c r="BR213" i="56"/>
  <c r="BR194" i="56"/>
  <c r="BR198" i="56"/>
  <c r="BR202" i="56"/>
  <c r="BR206" i="56"/>
  <c r="BR210" i="56"/>
  <c r="BR221" i="56"/>
  <c r="BR226" i="56"/>
  <c r="BR247" i="56"/>
  <c r="BR255" i="56"/>
  <c r="BR238" i="56"/>
  <c r="BR242" i="56"/>
  <c r="BR246" i="56"/>
  <c r="BR250" i="56"/>
  <c r="BR258" i="56"/>
  <c r="BR220" i="56"/>
  <c r="BR229" i="56"/>
  <c r="BR231" i="56"/>
  <c r="BR233" i="56"/>
  <c r="BR235" i="56"/>
  <c r="BR227" i="56"/>
  <c r="BR237" i="56"/>
  <c r="BR241" i="56"/>
  <c r="BR245" i="56"/>
  <c r="BR248" i="56"/>
  <c r="BR256" i="56"/>
  <c r="BR196" i="56"/>
  <c r="BR200" i="56"/>
  <c r="BR204" i="56"/>
  <c r="BR208" i="56"/>
  <c r="BR217" i="56"/>
  <c r="BR225" i="56"/>
  <c r="BR251" i="56"/>
  <c r="BR253" i="56"/>
  <c r="BR257" i="56"/>
  <c r="BR267" i="56"/>
  <c r="BR244" i="56"/>
  <c r="BR252" i="56"/>
  <c r="BR216" i="56"/>
  <c r="BR234" i="56"/>
  <c r="BR260" i="56"/>
  <c r="BR232" i="56"/>
  <c r="BR243" i="56"/>
  <c r="BR261" i="56"/>
  <c r="BR270" i="56"/>
  <c r="BR230" i="56"/>
  <c r="BR240" i="56"/>
  <c r="BR249" i="56"/>
  <c r="BR254" i="56"/>
  <c r="BR262" i="56"/>
  <c r="BR265" i="56"/>
  <c r="BR269" i="56"/>
  <c r="BR263" i="56"/>
  <c r="BR264" i="56"/>
  <c r="BR272" i="56"/>
  <c r="BR271" i="56"/>
  <c r="BR239" i="56"/>
  <c r="BR224" i="56"/>
  <c r="BR268" i="56"/>
  <c r="BR236" i="56"/>
  <c r="BR266" i="56"/>
  <c r="BR259" i="56"/>
  <c r="BQ9" i="56"/>
  <c r="BK8" i="56" s="1"/>
  <c r="BR13" i="56"/>
  <c r="BR46" i="56"/>
  <c r="BR34" i="56"/>
  <c r="BR22" i="56"/>
  <c r="BR17" i="56"/>
  <c r="BR16" i="56"/>
  <c r="BR18" i="56"/>
  <c r="BR30" i="56"/>
  <c r="BR90" i="56"/>
  <c r="BR105" i="56"/>
  <c r="BR82" i="56"/>
  <c r="BR67" i="56"/>
  <c r="BR83" i="56"/>
  <c r="BR86" i="56"/>
  <c r="BR92" i="56"/>
  <c r="BR81" i="56"/>
  <c r="BR35" i="56"/>
  <c r="BR37" i="56"/>
  <c r="BR24" i="56"/>
  <c r="BR29" i="56"/>
  <c r="BR94" i="56"/>
  <c r="BR99" i="56"/>
  <c r="BR58" i="56"/>
  <c r="BR72" i="56"/>
  <c r="BR95" i="56"/>
  <c r="BR97" i="56"/>
  <c r="BR87" i="56"/>
  <c r="BR49" i="56"/>
  <c r="BR65" i="56"/>
  <c r="BR11" i="56"/>
  <c r="BR33" i="56"/>
  <c r="BR43" i="56"/>
  <c r="BR57" i="56"/>
  <c r="BR25" i="56"/>
  <c r="BR21" i="56"/>
  <c r="BR38" i="56"/>
  <c r="BR32" i="56"/>
  <c r="BR44" i="56"/>
  <c r="BR103" i="56"/>
  <c r="BR100" i="56"/>
  <c r="BR104" i="56"/>
  <c r="BR73" i="56"/>
  <c r="BR66" i="56"/>
  <c r="BR60" i="56"/>
  <c r="BR96" i="56"/>
  <c r="BR80" i="56"/>
  <c r="BR59" i="56"/>
  <c r="BR78" i="56"/>
  <c r="BR84" i="56"/>
  <c r="BR74" i="56"/>
  <c r="BR107" i="56"/>
  <c r="BR63" i="56"/>
  <c r="BR42" i="56"/>
  <c r="BS10" i="56"/>
  <c r="BR106" i="56"/>
  <c r="BR45" i="56"/>
  <c r="BR26" i="56"/>
  <c r="BR19" i="56"/>
  <c r="BR31" i="56"/>
  <c r="BR40" i="56"/>
  <c r="BR27" i="56"/>
  <c r="BR36" i="56"/>
  <c r="BR15" i="56"/>
  <c r="BR41" i="56"/>
  <c r="BR108" i="56"/>
  <c r="BR50" i="56"/>
  <c r="BR47" i="56"/>
  <c r="BR77" i="56"/>
  <c r="BR91" i="56"/>
  <c r="BR62" i="56"/>
  <c r="BR98" i="56"/>
  <c r="BR79" i="56"/>
  <c r="BR102" i="56"/>
  <c r="BR68" i="56"/>
  <c r="BR56" i="56"/>
  <c r="BR85" i="56"/>
  <c r="BR89" i="56"/>
  <c r="BR51" i="56"/>
  <c r="BR54" i="56"/>
  <c r="BR75" i="56"/>
  <c r="BR71" i="56"/>
  <c r="BR70" i="56"/>
  <c r="BR55" i="56"/>
  <c r="BR88" i="56"/>
  <c r="BR61" i="56"/>
  <c r="BR48" i="56"/>
  <c r="BR39" i="56"/>
  <c r="BR12" i="56"/>
  <c r="BR101" i="56"/>
  <c r="BR23" i="56"/>
  <c r="BR28" i="56"/>
  <c r="BR20" i="56"/>
  <c r="BR76" i="56"/>
  <c r="BR93" i="56"/>
  <c r="BR64" i="56"/>
  <c r="BR69" i="56"/>
  <c r="BR14" i="56"/>
  <c r="BR52" i="56"/>
  <c r="BR53" i="56"/>
  <c r="BS109" i="56" l="1"/>
  <c r="BS110" i="56"/>
  <c r="BS112" i="56"/>
  <c r="BS113" i="56"/>
  <c r="BS118" i="56"/>
  <c r="BS119" i="56"/>
  <c r="BS120" i="56"/>
  <c r="BS115" i="56"/>
  <c r="BS116" i="56"/>
  <c r="BS114" i="56"/>
  <c r="BS111" i="56"/>
  <c r="BS128" i="56"/>
  <c r="BS117" i="56"/>
  <c r="BS133" i="56"/>
  <c r="BS134" i="56"/>
  <c r="BS121" i="56"/>
  <c r="BS127" i="56"/>
  <c r="BS125" i="56"/>
  <c r="BS122" i="56"/>
  <c r="BS123" i="56"/>
  <c r="BS124" i="56"/>
  <c r="BS130" i="56"/>
  <c r="BS126" i="56"/>
  <c r="BS132" i="56"/>
  <c r="BS129" i="56"/>
  <c r="BS131" i="56"/>
  <c r="BS139" i="56"/>
  <c r="BS140" i="56"/>
  <c r="BS141" i="56"/>
  <c r="BS142" i="56"/>
  <c r="BS143" i="56"/>
  <c r="BS144" i="56"/>
  <c r="BS145" i="56"/>
  <c r="BS146" i="56"/>
  <c r="BS147" i="56"/>
  <c r="BS148" i="56"/>
  <c r="BS149" i="56"/>
  <c r="BS137" i="56"/>
  <c r="BS150" i="56"/>
  <c r="BS151" i="56"/>
  <c r="BS152" i="56"/>
  <c r="BS153" i="56"/>
  <c r="BS138" i="56"/>
  <c r="BS160" i="56"/>
  <c r="BS161" i="56"/>
  <c r="BS162" i="56"/>
  <c r="BS163" i="56"/>
  <c r="BS164" i="56"/>
  <c r="BS165" i="56"/>
  <c r="BS166" i="56"/>
  <c r="BS167" i="56"/>
  <c r="BS136" i="56"/>
  <c r="BS154" i="56"/>
  <c r="BS158" i="56"/>
  <c r="BS157" i="56"/>
  <c r="BS170" i="56"/>
  <c r="BS181" i="56"/>
  <c r="BS135" i="56"/>
  <c r="BS176" i="56"/>
  <c r="BS169" i="56"/>
  <c r="BS173" i="56"/>
  <c r="BS179" i="56"/>
  <c r="BS168" i="56"/>
  <c r="BS172" i="56"/>
  <c r="BS159" i="56"/>
  <c r="BS174" i="56"/>
  <c r="BS189" i="56"/>
  <c r="BS156" i="56"/>
  <c r="BS180" i="56"/>
  <c r="BS155" i="56"/>
  <c r="BS183" i="56"/>
  <c r="BS193" i="56"/>
  <c r="BS194" i="56"/>
  <c r="BS195" i="56"/>
  <c r="BS196" i="56"/>
  <c r="BS197" i="56"/>
  <c r="BS198" i="56"/>
  <c r="BS199" i="56"/>
  <c r="BS200" i="56"/>
  <c r="BS201" i="56"/>
  <c r="BS202" i="56"/>
  <c r="BS203" i="56"/>
  <c r="BS204" i="56"/>
  <c r="BS205" i="56"/>
  <c r="BS206" i="56"/>
  <c r="BS207" i="56"/>
  <c r="BS208" i="56"/>
  <c r="BS209" i="56"/>
  <c r="BS210" i="56"/>
  <c r="BS211" i="56"/>
  <c r="BS171" i="56"/>
  <c r="BS191" i="56"/>
  <c r="BS188" i="56"/>
  <c r="BS185" i="56"/>
  <c r="BS186" i="56"/>
  <c r="BS178" i="56"/>
  <c r="BS184" i="56"/>
  <c r="BS175" i="56"/>
  <c r="BS227" i="56"/>
  <c r="BS182" i="56"/>
  <c r="BS215" i="56"/>
  <c r="BS219" i="56"/>
  <c r="BS223" i="56"/>
  <c r="BS190" i="56"/>
  <c r="BS212" i="56"/>
  <c r="BS214" i="56"/>
  <c r="BS218" i="56"/>
  <c r="BS222" i="56"/>
  <c r="BS228" i="56"/>
  <c r="BS239" i="56"/>
  <c r="BS243" i="56"/>
  <c r="BS252" i="56"/>
  <c r="BS192" i="56"/>
  <c r="BS221" i="56"/>
  <c r="BS226" i="56"/>
  <c r="BS247" i="56"/>
  <c r="BS255" i="56"/>
  <c r="BS177" i="56"/>
  <c r="BS238" i="56"/>
  <c r="BS242" i="56"/>
  <c r="BS220" i="56"/>
  <c r="BS229" i="56"/>
  <c r="BS231" i="56"/>
  <c r="BS233" i="56"/>
  <c r="BS235" i="56"/>
  <c r="BS253" i="56"/>
  <c r="BS260" i="56"/>
  <c r="BS261" i="56"/>
  <c r="BS262" i="56"/>
  <c r="BS263" i="56"/>
  <c r="BS264" i="56"/>
  <c r="BS265" i="56"/>
  <c r="BS266" i="56"/>
  <c r="BS267" i="56"/>
  <c r="BS268" i="56"/>
  <c r="BS269" i="56"/>
  <c r="BS187" i="56"/>
  <c r="BS213" i="56"/>
  <c r="BS237" i="56"/>
  <c r="BS241" i="56"/>
  <c r="BS245" i="56"/>
  <c r="BS248" i="56"/>
  <c r="BS224" i="56"/>
  <c r="BS236" i="56"/>
  <c r="BS259" i="56"/>
  <c r="BS217" i="56"/>
  <c r="BS257" i="56"/>
  <c r="BS244" i="56"/>
  <c r="BS246" i="56"/>
  <c r="BS216" i="56"/>
  <c r="BS234" i="56"/>
  <c r="BS232" i="56"/>
  <c r="BS256" i="56"/>
  <c r="BS258" i="56"/>
  <c r="BS270" i="56"/>
  <c r="BS230" i="56"/>
  <c r="BS240" i="56"/>
  <c r="BS249" i="56"/>
  <c r="BS254" i="56"/>
  <c r="BS225" i="56"/>
  <c r="BS272" i="56"/>
  <c r="BS250" i="56"/>
  <c r="BS271" i="56"/>
  <c r="BS251" i="56"/>
  <c r="BR9" i="56"/>
  <c r="BT10" i="56"/>
  <c r="BS93" i="56"/>
  <c r="BS48" i="56"/>
  <c r="BS20" i="56"/>
  <c r="BS18" i="56"/>
  <c r="BS24" i="56"/>
  <c r="BS15" i="56"/>
  <c r="BS19" i="56"/>
  <c r="BS28" i="56"/>
  <c r="BS25" i="56"/>
  <c r="BS45" i="56"/>
  <c r="BS57" i="56"/>
  <c r="BS39" i="56"/>
  <c r="BS35" i="56"/>
  <c r="BS98" i="56"/>
  <c r="BS77" i="56"/>
  <c r="BS106" i="56"/>
  <c r="BS38" i="56"/>
  <c r="BS82" i="56"/>
  <c r="BS63" i="56"/>
  <c r="BS103" i="56"/>
  <c r="BS94" i="56"/>
  <c r="BS74" i="56"/>
  <c r="BS79" i="56"/>
  <c r="BS34" i="56"/>
  <c r="BS26" i="56"/>
  <c r="BS89" i="56"/>
  <c r="BS88" i="56"/>
  <c r="BS44" i="56"/>
  <c r="BS56" i="56"/>
  <c r="BS59" i="56"/>
  <c r="BS85" i="56"/>
  <c r="BS13" i="56"/>
  <c r="BS14" i="56"/>
  <c r="BS30" i="56"/>
  <c r="BS40" i="56"/>
  <c r="BS22" i="56"/>
  <c r="BS42" i="56"/>
  <c r="BS23" i="56"/>
  <c r="BS71" i="56"/>
  <c r="BS105" i="56"/>
  <c r="BS84" i="56"/>
  <c r="BS97" i="56"/>
  <c r="BS100" i="56"/>
  <c r="BS92" i="56"/>
  <c r="BS61" i="56"/>
  <c r="BS104" i="56"/>
  <c r="BS51" i="56"/>
  <c r="BS90" i="56"/>
  <c r="BS54" i="56"/>
  <c r="BS68" i="56"/>
  <c r="BS75" i="56"/>
  <c r="BS55" i="56"/>
  <c r="BS69" i="56"/>
  <c r="BS43" i="56"/>
  <c r="BS62" i="56"/>
  <c r="BS76" i="56"/>
  <c r="BS66" i="56"/>
  <c r="BS53" i="56"/>
  <c r="BS37" i="56"/>
  <c r="BS36" i="56"/>
  <c r="BS47" i="56"/>
  <c r="BS16" i="56"/>
  <c r="BS67" i="56"/>
  <c r="BS99" i="56"/>
  <c r="BS91" i="56"/>
  <c r="BS78" i="56"/>
  <c r="BS50" i="56"/>
  <c r="BS46" i="56"/>
  <c r="BS80" i="56"/>
  <c r="BS33" i="56"/>
  <c r="BS81" i="56"/>
  <c r="BS64" i="56"/>
  <c r="BS65" i="56"/>
  <c r="BS17" i="56"/>
  <c r="BS27" i="56"/>
  <c r="BS21" i="56"/>
  <c r="BS60" i="56"/>
  <c r="BS31" i="56"/>
  <c r="BS29" i="56"/>
  <c r="BS107" i="56"/>
  <c r="BS58" i="56"/>
  <c r="BS52" i="56"/>
  <c r="BS86" i="56"/>
  <c r="BS87" i="56"/>
  <c r="BS96" i="56"/>
  <c r="BS108" i="56"/>
  <c r="BS95" i="56"/>
  <c r="BS49" i="56"/>
  <c r="BS32" i="56"/>
  <c r="BS102" i="56"/>
  <c r="BS41" i="56"/>
  <c r="BS72" i="56"/>
  <c r="BS70" i="56"/>
  <c r="BS101" i="56"/>
  <c r="BS83" i="56"/>
  <c r="BS73" i="56"/>
  <c r="BT109" i="56" l="1"/>
  <c r="BT110" i="56"/>
  <c r="BT111" i="56"/>
  <c r="BT112" i="56"/>
  <c r="BT114" i="56"/>
  <c r="BT113" i="56"/>
  <c r="BT115" i="56"/>
  <c r="BT116" i="56"/>
  <c r="BT120" i="56"/>
  <c r="BT118" i="56"/>
  <c r="BT122" i="56"/>
  <c r="BT128" i="56"/>
  <c r="BT117" i="56"/>
  <c r="BT119" i="56"/>
  <c r="BT121" i="56"/>
  <c r="BT126" i="56"/>
  <c r="BT124" i="56"/>
  <c r="BT125" i="56"/>
  <c r="BT133" i="56"/>
  <c r="BT134" i="56"/>
  <c r="BT130" i="56"/>
  <c r="BT132" i="56"/>
  <c r="BT127" i="56"/>
  <c r="BT129" i="56"/>
  <c r="BT131" i="56"/>
  <c r="BT139" i="56"/>
  <c r="BT140" i="56"/>
  <c r="BT141" i="56"/>
  <c r="BT142" i="56"/>
  <c r="BT143" i="56"/>
  <c r="BT144" i="56"/>
  <c r="BT145" i="56"/>
  <c r="BT148" i="56"/>
  <c r="BT146" i="56"/>
  <c r="BT135" i="56"/>
  <c r="BT136" i="56"/>
  <c r="BT138" i="56"/>
  <c r="BT152" i="56"/>
  <c r="BT137" i="56"/>
  <c r="BT147" i="56"/>
  <c r="BT153" i="56"/>
  <c r="BT154" i="56"/>
  <c r="BT155" i="56"/>
  <c r="BT156" i="56"/>
  <c r="BT157" i="56"/>
  <c r="BT158" i="56"/>
  <c r="BT159" i="56"/>
  <c r="BT160" i="56"/>
  <c r="BT161" i="56"/>
  <c r="BT162" i="56"/>
  <c r="BT163" i="56"/>
  <c r="BT164" i="56"/>
  <c r="BT165" i="56"/>
  <c r="BT166" i="56"/>
  <c r="BT149" i="56"/>
  <c r="BT150" i="56"/>
  <c r="BT178" i="56"/>
  <c r="BT167" i="56"/>
  <c r="BT170" i="56"/>
  <c r="BT181" i="56"/>
  <c r="BT123" i="56"/>
  <c r="BT176" i="56"/>
  <c r="BT174" i="56"/>
  <c r="BT173" i="56"/>
  <c r="BT186" i="56"/>
  <c r="BT172" i="56"/>
  <c r="BT189" i="56"/>
  <c r="BT171" i="56"/>
  <c r="BT175" i="56"/>
  <c r="BT169" i="56"/>
  <c r="BT182" i="56"/>
  <c r="BT185" i="56"/>
  <c r="BT183" i="56"/>
  <c r="BT193" i="56"/>
  <c r="BT194" i="56"/>
  <c r="BT195" i="56"/>
  <c r="BT196" i="56"/>
  <c r="BT197" i="56"/>
  <c r="BT198" i="56"/>
  <c r="BT199" i="56"/>
  <c r="BT200" i="56"/>
  <c r="BT201" i="56"/>
  <c r="BT202" i="56"/>
  <c r="BT203" i="56"/>
  <c r="BT204" i="56"/>
  <c r="BT205" i="56"/>
  <c r="BT206" i="56"/>
  <c r="BT207" i="56"/>
  <c r="BT208" i="56"/>
  <c r="BT209" i="56"/>
  <c r="BT210" i="56"/>
  <c r="BT211" i="56"/>
  <c r="BT212" i="56"/>
  <c r="BT213" i="56"/>
  <c r="BT179" i="56"/>
  <c r="BT191" i="56"/>
  <c r="BT188" i="56"/>
  <c r="BT151" i="56"/>
  <c r="BT168" i="56"/>
  <c r="BT184" i="56"/>
  <c r="BT216" i="56"/>
  <c r="BT220" i="56"/>
  <c r="BT224" i="56"/>
  <c r="BT229" i="56"/>
  <c r="BT230" i="56"/>
  <c r="BT231" i="56"/>
  <c r="BT232" i="56"/>
  <c r="BT233" i="56"/>
  <c r="BT234" i="56"/>
  <c r="BT235" i="56"/>
  <c r="BT227" i="56"/>
  <c r="BT180" i="56"/>
  <c r="BT215" i="56"/>
  <c r="BT219" i="56"/>
  <c r="BT223" i="56"/>
  <c r="BT190" i="56"/>
  <c r="BT214" i="56"/>
  <c r="BT222" i="56"/>
  <c r="BT249" i="56"/>
  <c r="BT257" i="56"/>
  <c r="BT239" i="56"/>
  <c r="BT243" i="56"/>
  <c r="BT252" i="56"/>
  <c r="BT192" i="56"/>
  <c r="BT221" i="56"/>
  <c r="BT226" i="56"/>
  <c r="BT177" i="56"/>
  <c r="BT238" i="56"/>
  <c r="BT242" i="56"/>
  <c r="BT246" i="56"/>
  <c r="BT250" i="56"/>
  <c r="BT258" i="56"/>
  <c r="BT218" i="56"/>
  <c r="BT228" i="56"/>
  <c r="BT187" i="56"/>
  <c r="BT251" i="56"/>
  <c r="BT236" i="56"/>
  <c r="BT253" i="56"/>
  <c r="BT255" i="56"/>
  <c r="BT259" i="56"/>
  <c r="BT267" i="56"/>
  <c r="BT217" i="56"/>
  <c r="BT247" i="56"/>
  <c r="BT244" i="56"/>
  <c r="BT245" i="56"/>
  <c r="BT248" i="56"/>
  <c r="BT260" i="56"/>
  <c r="BT266" i="56"/>
  <c r="BT272" i="56"/>
  <c r="BT241" i="56"/>
  <c r="BT261" i="56"/>
  <c r="BT256" i="56"/>
  <c r="BT262" i="56"/>
  <c r="BT265" i="56"/>
  <c r="BT271" i="56"/>
  <c r="BT225" i="56"/>
  <c r="BT264" i="56"/>
  <c r="BT237" i="56"/>
  <c r="BT269" i="56"/>
  <c r="BT254" i="56"/>
  <c r="BT263" i="56"/>
  <c r="BT240" i="56"/>
  <c r="BT268" i="56"/>
  <c r="BT270" i="56"/>
  <c r="BS9" i="56"/>
  <c r="BT33" i="56"/>
  <c r="BT27" i="56"/>
  <c r="BT30" i="56"/>
  <c r="BT41" i="56"/>
  <c r="BT93" i="56"/>
  <c r="BT73" i="56"/>
  <c r="BT103" i="56"/>
  <c r="BT83" i="56"/>
  <c r="BT82" i="56"/>
  <c r="BT107" i="56"/>
  <c r="BT105" i="56"/>
  <c r="BT94" i="56"/>
  <c r="BT84" i="56"/>
  <c r="BT97" i="56"/>
  <c r="BT15" i="56"/>
  <c r="BT80" i="56"/>
  <c r="BT96" i="56"/>
  <c r="BT100" i="56"/>
  <c r="BT38" i="56"/>
  <c r="BT47" i="56"/>
  <c r="BT14" i="56"/>
  <c r="BT23" i="56"/>
  <c r="BT24" i="56"/>
  <c r="BT46" i="56"/>
  <c r="BT45" i="56"/>
  <c r="BT50" i="56"/>
  <c r="BT99" i="56"/>
  <c r="BT102" i="56"/>
  <c r="BT64" i="56"/>
  <c r="BT81" i="56"/>
  <c r="BT71" i="56"/>
  <c r="BT60" i="56"/>
  <c r="BT54" i="56"/>
  <c r="BT72" i="56"/>
  <c r="BT87" i="56"/>
  <c r="BT42" i="56"/>
  <c r="BT86" i="56"/>
  <c r="BT77" i="56"/>
  <c r="BT43" i="56"/>
  <c r="BT108" i="56"/>
  <c r="BT75" i="56"/>
  <c r="BT90" i="56"/>
  <c r="BT29" i="56"/>
  <c r="BT51" i="56"/>
  <c r="BT40" i="56"/>
  <c r="BT36" i="56"/>
  <c r="BT61" i="56"/>
  <c r="BT62" i="56"/>
  <c r="BT74" i="56"/>
  <c r="BT76" i="56"/>
  <c r="BT89" i="56"/>
  <c r="BT44" i="56"/>
  <c r="BT22" i="56"/>
  <c r="BT26" i="56"/>
  <c r="BT79" i="56"/>
  <c r="BT68" i="56"/>
  <c r="BT101" i="56"/>
  <c r="BT85" i="56"/>
  <c r="BT67" i="56"/>
  <c r="BU10" i="56"/>
  <c r="BT18" i="56"/>
  <c r="BT20" i="56"/>
  <c r="BT37" i="56"/>
  <c r="BT16" i="56"/>
  <c r="BT34" i="56"/>
  <c r="BT19" i="56"/>
  <c r="BT31" i="56"/>
  <c r="BT25" i="56"/>
  <c r="BT21" i="56"/>
  <c r="BT32" i="56"/>
  <c r="BT98" i="56"/>
  <c r="BT78" i="56"/>
  <c r="BT49" i="56"/>
  <c r="BT106" i="56"/>
  <c r="BT59" i="56"/>
  <c r="BT55" i="56"/>
  <c r="BT63" i="56"/>
  <c r="BT104" i="56"/>
  <c r="BT70" i="56"/>
  <c r="BT53" i="56"/>
  <c r="BT28" i="56"/>
  <c r="BT88" i="56"/>
  <c r="BT52" i="56"/>
  <c r="BT66" i="56"/>
  <c r="BT65" i="56"/>
  <c r="BT48" i="56"/>
  <c r="BT69" i="56"/>
  <c r="BT13" i="56"/>
  <c r="BT39" i="56"/>
  <c r="BT35" i="56"/>
  <c r="BT17" i="56"/>
  <c r="BT95" i="56"/>
  <c r="BT91" i="56"/>
  <c r="BT58" i="56"/>
  <c r="BT92" i="56"/>
  <c r="BT56" i="56"/>
  <c r="BT57" i="56"/>
  <c r="BU109" i="56" l="1"/>
  <c r="BU110" i="56"/>
  <c r="BU111" i="56"/>
  <c r="BU112" i="56"/>
  <c r="BU114" i="56"/>
  <c r="BU115" i="56"/>
  <c r="BU117" i="56"/>
  <c r="BU116" i="56"/>
  <c r="BU120" i="56"/>
  <c r="BU122" i="56"/>
  <c r="BU126" i="56"/>
  <c r="BU129" i="56"/>
  <c r="BU132" i="56"/>
  <c r="BU113" i="56"/>
  <c r="BU128" i="56"/>
  <c r="BU124" i="56"/>
  <c r="BU127" i="56"/>
  <c r="BU118" i="56"/>
  <c r="BU119" i="56"/>
  <c r="BU136" i="56"/>
  <c r="BU121" i="56"/>
  <c r="BU133" i="56"/>
  <c r="BU130" i="56"/>
  <c r="BU125" i="56"/>
  <c r="BU134" i="56"/>
  <c r="BU123" i="56"/>
  <c r="BU137" i="56"/>
  <c r="BU145" i="56"/>
  <c r="BU139" i="56"/>
  <c r="BU131" i="56"/>
  <c r="BU141" i="56"/>
  <c r="BU142" i="56"/>
  <c r="BU149" i="56"/>
  <c r="BU143" i="56"/>
  <c r="BU146" i="56"/>
  <c r="BU148" i="56"/>
  <c r="BU138" i="56"/>
  <c r="BU147" i="56"/>
  <c r="BU155" i="56"/>
  <c r="BU159" i="56"/>
  <c r="BU140" i="56"/>
  <c r="BU153" i="56"/>
  <c r="BU154" i="56"/>
  <c r="BU158" i="56"/>
  <c r="BU160" i="56"/>
  <c r="BU161" i="56"/>
  <c r="BU162" i="56"/>
  <c r="BU163" i="56"/>
  <c r="BU164" i="56"/>
  <c r="BU165" i="56"/>
  <c r="BU166" i="56"/>
  <c r="BU167" i="56"/>
  <c r="BU168" i="56"/>
  <c r="BU169" i="56"/>
  <c r="BU170" i="56"/>
  <c r="BU171" i="56"/>
  <c r="BU172" i="56"/>
  <c r="BU173" i="56"/>
  <c r="BU144" i="56"/>
  <c r="BU175" i="56"/>
  <c r="BU150" i="56"/>
  <c r="BU178" i="56"/>
  <c r="BU135" i="56"/>
  <c r="BU181" i="56"/>
  <c r="BU152" i="56"/>
  <c r="BU157" i="56"/>
  <c r="BU174" i="56"/>
  <c r="BU186" i="56"/>
  <c r="BU156" i="56"/>
  <c r="BU187" i="56"/>
  <c r="BU177" i="56"/>
  <c r="BU182" i="56"/>
  <c r="BU189" i="56"/>
  <c r="BU190" i="56"/>
  <c r="BU176" i="56"/>
  <c r="BU183" i="56"/>
  <c r="BU193" i="56"/>
  <c r="BU194" i="56"/>
  <c r="BU195" i="56"/>
  <c r="BU196" i="56"/>
  <c r="BU197" i="56"/>
  <c r="BU198" i="56"/>
  <c r="BU199" i="56"/>
  <c r="BU200" i="56"/>
  <c r="BU201" i="56"/>
  <c r="BU202" i="56"/>
  <c r="BU203" i="56"/>
  <c r="BU204" i="56"/>
  <c r="BU205" i="56"/>
  <c r="BU206" i="56"/>
  <c r="BU207" i="56"/>
  <c r="BU208" i="56"/>
  <c r="BU209" i="56"/>
  <c r="BU210" i="56"/>
  <c r="BU211" i="56"/>
  <c r="BU212" i="56"/>
  <c r="BU213" i="56"/>
  <c r="BU214" i="56"/>
  <c r="BU215" i="56"/>
  <c r="BU216" i="56"/>
  <c r="BU217" i="56"/>
  <c r="BU218" i="56"/>
  <c r="BU219" i="56"/>
  <c r="BU220" i="56"/>
  <c r="BU221" i="56"/>
  <c r="BU222" i="56"/>
  <c r="BU223" i="56"/>
  <c r="BU224" i="56"/>
  <c r="BU225" i="56"/>
  <c r="BU179" i="56"/>
  <c r="BU191" i="56"/>
  <c r="BU185" i="56"/>
  <c r="BU188" i="56"/>
  <c r="BU229" i="56"/>
  <c r="BU230" i="56"/>
  <c r="BU231" i="56"/>
  <c r="BU232" i="56"/>
  <c r="BU233" i="56"/>
  <c r="BU234" i="56"/>
  <c r="BU235" i="56"/>
  <c r="BU227" i="56"/>
  <c r="BU180" i="56"/>
  <c r="BU236" i="56"/>
  <c r="BU240" i="56"/>
  <c r="BU244" i="56"/>
  <c r="BU254" i="56"/>
  <c r="BU249" i="56"/>
  <c r="BU257" i="56"/>
  <c r="BU239" i="56"/>
  <c r="BU243" i="56"/>
  <c r="BU192" i="56"/>
  <c r="BU226" i="56"/>
  <c r="BU247" i="56"/>
  <c r="BU255" i="56"/>
  <c r="BU151" i="56"/>
  <c r="BU184" i="56"/>
  <c r="BU238" i="56"/>
  <c r="BU242" i="56"/>
  <c r="BU246" i="56"/>
  <c r="BU250" i="56"/>
  <c r="BU237" i="56"/>
  <c r="BU264" i="56"/>
  <c r="BU251" i="56"/>
  <c r="BU252" i="56"/>
  <c r="BU253" i="56"/>
  <c r="BU259" i="56"/>
  <c r="BU245" i="56"/>
  <c r="BU248" i="56"/>
  <c r="BU260" i="56"/>
  <c r="BU266" i="56"/>
  <c r="BU272" i="56"/>
  <c r="BU261" i="56"/>
  <c r="BU241" i="56"/>
  <c r="BU258" i="56"/>
  <c r="BU256" i="56"/>
  <c r="BU265" i="56"/>
  <c r="BU262" i="56"/>
  <c r="BU269" i="56"/>
  <c r="BU271" i="56"/>
  <c r="BU268" i="56"/>
  <c r="BU270" i="56"/>
  <c r="BU228" i="56"/>
  <c r="BU263" i="56"/>
  <c r="BU267" i="56"/>
  <c r="BT9" i="56"/>
  <c r="BV10" i="56"/>
  <c r="BU35" i="56"/>
  <c r="BU51" i="56"/>
  <c r="BU29" i="56"/>
  <c r="BU30" i="56"/>
  <c r="BU44" i="56"/>
  <c r="BU27" i="56"/>
  <c r="BU20" i="56"/>
  <c r="BU46" i="56"/>
  <c r="BU24" i="56"/>
  <c r="BU97" i="56"/>
  <c r="BU96" i="56"/>
  <c r="BU77" i="56"/>
  <c r="BU61" i="56"/>
  <c r="BU74" i="56"/>
  <c r="BU75" i="56"/>
  <c r="BU102" i="56"/>
  <c r="BU68" i="56"/>
  <c r="BU78" i="56"/>
  <c r="BU100" i="56"/>
  <c r="BU82" i="56"/>
  <c r="BU81" i="56"/>
  <c r="BU94" i="56"/>
  <c r="BU53" i="56"/>
  <c r="BU64" i="56"/>
  <c r="BU22" i="56"/>
  <c r="BU19" i="56"/>
  <c r="BU33" i="56"/>
  <c r="BU37" i="56"/>
  <c r="BU28" i="56"/>
  <c r="BU38" i="56"/>
  <c r="BU14" i="56"/>
  <c r="BU47" i="56"/>
  <c r="BU108" i="56"/>
  <c r="BU105" i="56"/>
  <c r="BU86" i="56"/>
  <c r="BU87" i="56"/>
  <c r="BU79" i="56"/>
  <c r="BU70" i="56"/>
  <c r="BU85" i="56"/>
  <c r="BU104" i="56"/>
  <c r="BU63" i="56"/>
  <c r="BU54" i="56"/>
  <c r="BU60" i="56"/>
  <c r="BU43" i="56"/>
  <c r="BU83" i="56"/>
  <c r="BU26" i="56"/>
  <c r="BU84" i="56"/>
  <c r="BU13" i="56"/>
  <c r="BU98" i="56"/>
  <c r="BU23" i="56"/>
  <c r="BU41" i="56"/>
  <c r="BU39" i="56"/>
  <c r="BU32" i="56"/>
  <c r="BU48" i="56"/>
  <c r="BU34" i="56"/>
  <c r="BU17" i="56"/>
  <c r="BU55" i="56"/>
  <c r="BU58" i="56"/>
  <c r="BU99" i="56"/>
  <c r="BU65" i="56"/>
  <c r="BU95" i="56"/>
  <c r="BU71" i="56"/>
  <c r="BU67" i="56"/>
  <c r="BU88" i="56"/>
  <c r="BU40" i="56"/>
  <c r="BU92" i="56"/>
  <c r="BU49" i="56"/>
  <c r="BU73" i="56"/>
  <c r="BU50" i="56"/>
  <c r="BU107" i="56"/>
  <c r="BU69" i="56"/>
  <c r="BU93" i="56"/>
  <c r="BU59" i="56"/>
  <c r="BU42" i="56"/>
  <c r="BU31" i="56"/>
  <c r="BU21" i="56"/>
  <c r="BU15" i="56"/>
  <c r="BU16" i="56"/>
  <c r="BU36" i="56"/>
  <c r="BU18" i="56"/>
  <c r="BU89" i="56"/>
  <c r="BU90" i="56"/>
  <c r="BU106" i="56"/>
  <c r="BU101" i="56"/>
  <c r="BU103" i="56"/>
  <c r="BU62" i="56"/>
  <c r="BU72" i="56"/>
  <c r="BU76" i="56"/>
  <c r="BU56" i="56"/>
  <c r="BU45" i="56"/>
  <c r="BU25" i="56"/>
  <c r="BU66" i="56"/>
  <c r="BU80" i="56"/>
  <c r="BU52" i="56"/>
  <c r="BU57" i="56"/>
  <c r="BU91" i="56"/>
  <c r="BV109" i="56" l="1"/>
  <c r="BV110" i="56"/>
  <c r="BV111" i="56"/>
  <c r="BV112" i="56"/>
  <c r="BV115" i="56"/>
  <c r="BV117" i="56"/>
  <c r="BV113" i="56"/>
  <c r="BV114" i="56"/>
  <c r="BV119" i="56"/>
  <c r="BV116" i="56"/>
  <c r="BV122" i="56"/>
  <c r="BV125" i="56"/>
  <c r="BV120" i="56"/>
  <c r="BV126" i="56"/>
  <c r="BV129" i="56"/>
  <c r="BV132" i="56"/>
  <c r="BV121" i="56"/>
  <c r="BV123" i="56"/>
  <c r="BV128" i="56"/>
  <c r="BV131" i="56"/>
  <c r="BV118" i="56"/>
  <c r="BV124" i="56"/>
  <c r="BV133" i="56"/>
  <c r="BV135" i="56"/>
  <c r="BV138" i="56"/>
  <c r="BV127" i="56"/>
  <c r="BV134" i="56"/>
  <c r="BV144" i="56"/>
  <c r="BV148" i="56"/>
  <c r="BV140" i="56"/>
  <c r="BV146" i="56"/>
  <c r="BV142" i="56"/>
  <c r="BV149" i="56"/>
  <c r="BV137" i="56"/>
  <c r="BV143" i="56"/>
  <c r="BV150" i="56"/>
  <c r="BV139" i="56"/>
  <c r="BV130" i="56"/>
  <c r="BV147" i="56"/>
  <c r="BV155" i="56"/>
  <c r="BV159" i="56"/>
  <c r="BV136" i="56"/>
  <c r="BV141" i="56"/>
  <c r="BV153" i="56"/>
  <c r="BV154" i="56"/>
  <c r="BV158" i="56"/>
  <c r="BV160" i="56"/>
  <c r="BV161" i="56"/>
  <c r="BV162" i="56"/>
  <c r="BV163" i="56"/>
  <c r="BV164" i="56"/>
  <c r="BV165" i="56"/>
  <c r="BV166" i="56"/>
  <c r="BV167" i="56"/>
  <c r="BV168" i="56"/>
  <c r="BV169" i="56"/>
  <c r="BV170" i="56"/>
  <c r="BV171" i="56"/>
  <c r="BV172" i="56"/>
  <c r="BV173" i="56"/>
  <c r="BV174" i="56"/>
  <c r="BV175" i="56"/>
  <c r="BV176" i="56"/>
  <c r="BV177" i="56"/>
  <c r="BV178" i="56"/>
  <c r="BV179" i="56"/>
  <c r="BV180" i="56"/>
  <c r="BV181" i="56"/>
  <c r="BV145" i="56"/>
  <c r="BV184" i="56"/>
  <c r="BV188" i="56"/>
  <c r="BV152" i="56"/>
  <c r="BV157" i="56"/>
  <c r="BV156" i="56"/>
  <c r="BV187" i="56"/>
  <c r="BV182" i="56"/>
  <c r="BV189" i="56"/>
  <c r="BV190" i="56"/>
  <c r="BV183" i="56"/>
  <c r="BV193" i="56"/>
  <c r="BV194" i="56"/>
  <c r="BV195" i="56"/>
  <c r="BV196" i="56"/>
  <c r="BV197" i="56"/>
  <c r="BV198" i="56"/>
  <c r="BV199" i="56"/>
  <c r="BV200" i="56"/>
  <c r="BV201" i="56"/>
  <c r="BV202" i="56"/>
  <c r="BV203" i="56"/>
  <c r="BV204" i="56"/>
  <c r="BV205" i="56"/>
  <c r="BV206" i="56"/>
  <c r="BV207" i="56"/>
  <c r="BV208" i="56"/>
  <c r="BV209" i="56"/>
  <c r="BV210" i="56"/>
  <c r="BV211" i="56"/>
  <c r="BV212" i="56"/>
  <c r="BV213" i="56"/>
  <c r="BV214" i="56"/>
  <c r="BV215" i="56"/>
  <c r="BV216" i="56"/>
  <c r="BV217" i="56"/>
  <c r="BV218" i="56"/>
  <c r="BV219" i="56"/>
  <c r="BV220" i="56"/>
  <c r="BV221" i="56"/>
  <c r="BV222" i="56"/>
  <c r="BV223" i="56"/>
  <c r="BV224" i="56"/>
  <c r="BV225" i="56"/>
  <c r="BV226" i="56"/>
  <c r="BV227" i="56"/>
  <c r="BV228" i="56"/>
  <c r="BV186" i="56"/>
  <c r="BV185" i="56"/>
  <c r="BV192" i="56"/>
  <c r="BV229" i="56"/>
  <c r="BV230" i="56"/>
  <c r="BV231" i="56"/>
  <c r="BV232" i="56"/>
  <c r="BV233" i="56"/>
  <c r="BV234" i="56"/>
  <c r="BV235" i="56"/>
  <c r="BV236" i="56"/>
  <c r="BV237" i="56"/>
  <c r="BV238" i="56"/>
  <c r="BV239" i="56"/>
  <c r="BV240" i="56"/>
  <c r="BV241" i="56"/>
  <c r="BV242" i="56"/>
  <c r="BV243" i="56"/>
  <c r="BV244" i="56"/>
  <c r="BV245" i="56"/>
  <c r="BV246" i="56"/>
  <c r="BV251" i="56"/>
  <c r="BV259" i="56"/>
  <c r="BV254" i="56"/>
  <c r="BV252" i="56"/>
  <c r="BV247" i="56"/>
  <c r="BV151" i="56"/>
  <c r="BV191" i="56"/>
  <c r="BV263" i="56"/>
  <c r="BV264" i="56"/>
  <c r="BV268" i="56"/>
  <c r="BV255" i="56"/>
  <c r="BV257" i="56"/>
  <c r="BV253" i="56"/>
  <c r="BV267" i="56"/>
  <c r="BV248" i="56"/>
  <c r="BV260" i="56"/>
  <c r="BV249" i="56"/>
  <c r="BV261" i="56"/>
  <c r="BV266" i="56"/>
  <c r="BV270" i="56"/>
  <c r="BV256" i="56"/>
  <c r="BV250" i="56"/>
  <c r="BV262" i="56"/>
  <c r="BV265" i="56"/>
  <c r="BV272" i="56"/>
  <c r="BV269" i="56"/>
  <c r="BV271" i="56"/>
  <c r="BV258" i="56"/>
  <c r="BU9" i="56"/>
  <c r="BW10" i="56"/>
  <c r="BV23" i="56"/>
  <c r="BV20" i="56"/>
  <c r="BV47" i="56"/>
  <c r="BV86" i="56"/>
  <c r="BV21" i="56"/>
  <c r="BV108" i="56"/>
  <c r="BV83" i="56"/>
  <c r="BV72" i="56"/>
  <c r="BV63" i="56"/>
  <c r="BV52" i="56"/>
  <c r="BV49" i="56"/>
  <c r="BV93" i="56"/>
  <c r="BV74" i="56"/>
  <c r="BV31" i="56"/>
  <c r="BV41" i="56"/>
  <c r="BV27" i="56"/>
  <c r="BV19" i="56"/>
  <c r="BV25" i="56"/>
  <c r="BV59" i="56"/>
  <c r="BV106" i="56"/>
  <c r="BV78" i="56"/>
  <c r="BV79" i="56"/>
  <c r="BV61" i="56"/>
  <c r="BV66" i="56"/>
  <c r="BV18" i="56"/>
  <c r="BV94" i="56"/>
  <c r="BV13" i="56"/>
  <c r="BV107" i="56"/>
  <c r="BV14" i="56"/>
  <c r="BV32" i="56"/>
  <c r="BV30" i="56"/>
  <c r="BV36" i="56"/>
  <c r="BV44" i="56"/>
  <c r="BV42" i="56"/>
  <c r="BV45" i="56"/>
  <c r="BV95" i="56"/>
  <c r="BV54" i="56"/>
  <c r="BV105" i="56"/>
  <c r="BV88" i="56"/>
  <c r="BV82" i="56"/>
  <c r="BV85" i="56"/>
  <c r="BV43" i="56"/>
  <c r="BV104" i="56"/>
  <c r="BV46" i="56"/>
  <c r="BV39" i="56"/>
  <c r="BV51" i="56"/>
  <c r="BV100" i="56"/>
  <c r="BV77" i="56"/>
  <c r="BV96" i="56"/>
  <c r="BV57" i="56"/>
  <c r="BV65" i="56"/>
  <c r="BV75" i="56"/>
  <c r="BV84" i="56"/>
  <c r="BV80" i="56"/>
  <c r="BV17" i="56"/>
  <c r="BV24" i="56"/>
  <c r="BV29" i="56"/>
  <c r="BV26" i="56"/>
  <c r="BV38" i="56"/>
  <c r="BV35" i="56"/>
  <c r="BV16" i="56"/>
  <c r="BV28" i="56"/>
  <c r="BV98" i="56"/>
  <c r="BV90" i="56"/>
  <c r="BV89" i="56"/>
  <c r="BV70" i="56"/>
  <c r="BV87" i="56"/>
  <c r="BV81" i="56"/>
  <c r="BV60" i="56"/>
  <c r="BV97" i="56"/>
  <c r="BV73" i="56"/>
  <c r="BV58" i="56"/>
  <c r="BV62" i="56"/>
  <c r="BV76" i="56"/>
  <c r="BV64" i="56"/>
  <c r="BV69" i="56"/>
  <c r="BV99" i="56"/>
  <c r="BV34" i="56"/>
  <c r="BV48" i="56"/>
  <c r="BV15" i="56"/>
  <c r="BV40" i="56"/>
  <c r="BV33" i="56"/>
  <c r="BV50" i="56"/>
  <c r="BV101" i="56"/>
  <c r="BV103" i="56"/>
  <c r="BV92" i="56"/>
  <c r="BV37" i="56"/>
  <c r="BV91" i="56"/>
  <c r="BV102" i="56"/>
  <c r="BV53" i="56"/>
  <c r="BV55" i="56"/>
  <c r="BV68" i="56"/>
  <c r="BV56" i="56"/>
  <c r="BV67" i="56"/>
  <c r="BV22" i="56"/>
  <c r="BV71" i="56"/>
  <c r="BW112" i="56" l="1"/>
  <c r="BW111" i="56"/>
  <c r="BW113" i="56"/>
  <c r="BW110" i="56"/>
  <c r="BW109" i="56"/>
  <c r="BW116" i="56"/>
  <c r="BW114" i="56"/>
  <c r="BW119" i="56"/>
  <c r="BW121" i="56"/>
  <c r="BW123" i="56"/>
  <c r="BW124" i="56"/>
  <c r="BW125" i="56"/>
  <c r="BW126" i="56"/>
  <c r="BW115" i="56"/>
  <c r="BW122" i="56"/>
  <c r="BW130" i="56"/>
  <c r="BW120" i="56"/>
  <c r="BW129" i="56"/>
  <c r="BW117" i="56"/>
  <c r="BW128" i="56"/>
  <c r="BW131" i="56"/>
  <c r="BW136" i="56"/>
  <c r="BW118" i="56"/>
  <c r="BW135" i="56"/>
  <c r="BW138" i="56"/>
  <c r="BW127" i="56"/>
  <c r="BW143" i="56"/>
  <c r="BW147" i="56"/>
  <c r="BW137" i="56"/>
  <c r="BW145" i="56"/>
  <c r="BW132" i="56"/>
  <c r="BW133" i="56"/>
  <c r="BW139" i="56"/>
  <c r="BW141" i="56"/>
  <c r="BW151" i="56"/>
  <c r="BW142" i="56"/>
  <c r="BW146" i="56"/>
  <c r="BW148" i="56"/>
  <c r="BW152" i="56"/>
  <c r="BW156" i="56"/>
  <c r="BW140" i="56"/>
  <c r="BW155" i="56"/>
  <c r="BW159" i="56"/>
  <c r="BW149" i="56"/>
  <c r="BW154" i="56"/>
  <c r="BW161" i="56"/>
  <c r="BW163" i="56"/>
  <c r="BW165" i="56"/>
  <c r="BW171" i="56"/>
  <c r="BW180" i="56"/>
  <c r="BW182" i="56"/>
  <c r="BW183" i="56"/>
  <c r="BW134" i="56"/>
  <c r="BW144" i="56"/>
  <c r="BW175" i="56"/>
  <c r="BW150" i="56"/>
  <c r="BW167" i="56"/>
  <c r="BW170" i="56"/>
  <c r="BW178" i="56"/>
  <c r="BW153" i="56"/>
  <c r="BW158" i="56"/>
  <c r="BW160" i="56"/>
  <c r="BW162" i="56"/>
  <c r="BW164" i="56"/>
  <c r="BW166" i="56"/>
  <c r="BW169" i="56"/>
  <c r="BW173" i="56"/>
  <c r="BW177" i="56"/>
  <c r="BW184" i="56"/>
  <c r="BW188" i="56"/>
  <c r="BW157" i="56"/>
  <c r="BW176" i="56"/>
  <c r="BW181" i="56"/>
  <c r="BW192" i="56"/>
  <c r="BW172" i="56"/>
  <c r="BW174" i="56"/>
  <c r="BW187" i="56"/>
  <c r="BW189" i="56"/>
  <c r="BW190" i="56"/>
  <c r="BW179" i="56"/>
  <c r="BW186" i="56"/>
  <c r="BW185" i="56"/>
  <c r="BW226" i="56"/>
  <c r="BW168" i="56"/>
  <c r="BW193" i="56"/>
  <c r="BW195" i="56"/>
  <c r="BW197" i="56"/>
  <c r="BW199" i="56"/>
  <c r="BW201" i="56"/>
  <c r="BW203" i="56"/>
  <c r="BW205" i="56"/>
  <c r="BW207" i="56"/>
  <c r="BW209" i="56"/>
  <c r="BW211" i="56"/>
  <c r="BW216" i="56"/>
  <c r="BW220" i="56"/>
  <c r="BW224" i="56"/>
  <c r="BW215" i="56"/>
  <c r="BW219" i="56"/>
  <c r="BW223" i="56"/>
  <c r="BW227" i="56"/>
  <c r="BW229" i="56"/>
  <c r="BW230" i="56"/>
  <c r="BW231" i="56"/>
  <c r="BW232" i="56"/>
  <c r="BW233" i="56"/>
  <c r="BW234" i="56"/>
  <c r="BW235" i="56"/>
  <c r="BW236" i="56"/>
  <c r="BW237" i="56"/>
  <c r="BW238" i="56"/>
  <c r="BW239" i="56"/>
  <c r="BW240" i="56"/>
  <c r="BW241" i="56"/>
  <c r="BW242" i="56"/>
  <c r="BW243" i="56"/>
  <c r="BW244" i="56"/>
  <c r="BW245" i="56"/>
  <c r="BW246" i="56"/>
  <c r="BW247" i="56"/>
  <c r="BW248" i="56"/>
  <c r="BW249" i="56"/>
  <c r="BW250" i="56"/>
  <c r="BW251" i="56"/>
  <c r="BW252" i="56"/>
  <c r="BW253" i="56"/>
  <c r="BW254" i="56"/>
  <c r="BW255" i="56"/>
  <c r="BW256" i="56"/>
  <c r="BW257" i="56"/>
  <c r="BW258" i="56"/>
  <c r="BW259" i="56"/>
  <c r="BW212" i="56"/>
  <c r="BW194" i="56"/>
  <c r="BW198" i="56"/>
  <c r="BW202" i="56"/>
  <c r="BW206" i="56"/>
  <c r="BW210" i="56"/>
  <c r="BW214" i="56"/>
  <c r="BW222" i="56"/>
  <c r="BW221" i="56"/>
  <c r="BW196" i="56"/>
  <c r="BW200" i="56"/>
  <c r="BW204" i="56"/>
  <c r="BW208" i="56"/>
  <c r="BW213" i="56"/>
  <c r="BW225" i="56"/>
  <c r="BW228" i="56"/>
  <c r="BW262" i="56"/>
  <c r="BW265" i="56"/>
  <c r="BW218" i="56"/>
  <c r="BW263" i="56"/>
  <c r="BW217" i="56"/>
  <c r="BW271" i="56"/>
  <c r="BW191" i="56"/>
  <c r="BW267" i="56"/>
  <c r="BW270" i="56"/>
  <c r="BW272" i="56"/>
  <c r="BW261" i="56"/>
  <c r="BW266" i="56"/>
  <c r="BW264" i="56"/>
  <c r="BW268" i="56"/>
  <c r="BW260" i="56"/>
  <c r="BW269" i="56"/>
  <c r="BV9" i="56"/>
  <c r="BW13" i="56"/>
  <c r="BW105" i="56"/>
  <c r="BW51" i="56"/>
  <c r="BW17" i="56"/>
  <c r="BW26" i="56"/>
  <c r="BW23" i="56"/>
  <c r="BW16" i="56"/>
  <c r="BW42" i="56"/>
  <c r="BW25" i="56"/>
  <c r="BW19" i="56"/>
  <c r="BW75" i="56"/>
  <c r="BW103" i="56"/>
  <c r="BW102" i="56"/>
  <c r="BW50" i="56"/>
  <c r="BW63" i="56"/>
  <c r="BW81" i="56"/>
  <c r="BW90" i="56"/>
  <c r="BW98" i="56"/>
  <c r="BW66" i="56"/>
  <c r="BW36" i="56"/>
  <c r="BW84" i="56"/>
  <c r="BW37" i="56"/>
  <c r="BW73" i="56"/>
  <c r="BW80" i="56"/>
  <c r="BW78" i="56"/>
  <c r="BW22" i="56"/>
  <c r="BW32" i="56"/>
  <c r="BW29" i="56"/>
  <c r="BW34" i="56"/>
  <c r="BW39" i="56"/>
  <c r="BW38" i="56"/>
  <c r="BW18" i="56"/>
  <c r="BW20" i="56"/>
  <c r="BW92" i="56"/>
  <c r="BW52" i="56"/>
  <c r="BW104" i="56"/>
  <c r="BW85" i="56"/>
  <c r="BW106" i="56"/>
  <c r="BW74" i="56"/>
  <c r="BW60" i="56"/>
  <c r="BW70" i="56"/>
  <c r="BW91" i="56"/>
  <c r="BW35" i="56"/>
  <c r="BW54" i="56"/>
  <c r="BW21" i="56"/>
  <c r="BW27" i="56"/>
  <c r="BW69" i="56"/>
  <c r="BW53" i="56"/>
  <c r="BW59" i="56"/>
  <c r="BX10" i="56"/>
  <c r="BW100" i="56"/>
  <c r="BW108" i="56"/>
  <c r="BW14" i="56"/>
  <c r="BW28" i="56"/>
  <c r="BW33" i="56"/>
  <c r="BW56" i="56"/>
  <c r="BW44" i="56"/>
  <c r="BW15" i="56"/>
  <c r="BW43" i="56"/>
  <c r="BW31" i="56"/>
  <c r="BW47" i="56"/>
  <c r="BW86" i="56"/>
  <c r="BW49" i="56"/>
  <c r="BW88" i="56"/>
  <c r="BW30" i="56"/>
  <c r="BW107" i="56"/>
  <c r="BW83" i="56"/>
  <c r="BW61" i="56"/>
  <c r="BW48" i="56"/>
  <c r="BW89" i="56"/>
  <c r="BW77" i="56"/>
  <c r="BW68" i="56"/>
  <c r="BW71" i="56"/>
  <c r="BW72" i="56"/>
  <c r="BW76" i="56"/>
  <c r="BW97" i="56"/>
  <c r="BW24" i="56"/>
  <c r="BW58" i="56"/>
  <c r="BW41" i="56"/>
  <c r="BW46" i="56"/>
  <c r="BW45" i="56"/>
  <c r="BW96" i="56"/>
  <c r="BW93" i="56"/>
  <c r="BW40" i="56"/>
  <c r="BW65" i="56"/>
  <c r="BW95" i="56"/>
  <c r="BW64" i="56"/>
  <c r="BW82" i="56"/>
  <c r="BW62" i="56"/>
  <c r="BW55" i="56"/>
  <c r="BW99" i="56"/>
  <c r="BW57" i="56"/>
  <c r="BW101" i="56"/>
  <c r="BW94" i="56"/>
  <c r="BW87" i="56"/>
  <c r="BW79" i="56"/>
  <c r="BW67" i="56"/>
  <c r="BX114" i="56" l="1"/>
  <c r="BX115" i="56"/>
  <c r="BX116" i="56"/>
  <c r="BX111" i="56"/>
  <c r="BX113" i="56"/>
  <c r="BX109" i="56"/>
  <c r="BX110" i="56"/>
  <c r="BX112" i="56"/>
  <c r="BX119" i="56"/>
  <c r="BX117" i="56"/>
  <c r="BX118" i="56"/>
  <c r="BX121" i="56"/>
  <c r="BX123" i="56"/>
  <c r="BX124" i="56"/>
  <c r="BX125" i="56"/>
  <c r="BX126" i="56"/>
  <c r="BX127" i="56"/>
  <c r="BX128" i="56"/>
  <c r="BX129" i="56"/>
  <c r="BX130" i="56"/>
  <c r="BX131" i="56"/>
  <c r="BX122" i="56"/>
  <c r="BX120" i="56"/>
  <c r="BX132" i="56"/>
  <c r="BX135" i="56"/>
  <c r="BX133" i="56"/>
  <c r="BX138" i="56"/>
  <c r="BX134" i="56"/>
  <c r="BX142" i="56"/>
  <c r="BX144" i="56"/>
  <c r="BX141" i="56"/>
  <c r="BX149" i="56"/>
  <c r="BX148" i="56"/>
  <c r="BX151" i="56"/>
  <c r="BX139" i="56"/>
  <c r="BX156" i="56"/>
  <c r="BX147" i="56"/>
  <c r="BX136" i="56"/>
  <c r="BX140" i="56"/>
  <c r="BX155" i="56"/>
  <c r="BX159" i="56"/>
  <c r="BX137" i="56"/>
  <c r="BX143" i="56"/>
  <c r="BX177" i="56"/>
  <c r="BX154" i="56"/>
  <c r="BX161" i="56"/>
  <c r="BX163" i="56"/>
  <c r="BX165" i="56"/>
  <c r="BX171" i="56"/>
  <c r="BX180" i="56"/>
  <c r="BX182" i="56"/>
  <c r="BX183" i="56"/>
  <c r="BX184" i="56"/>
  <c r="BX185" i="56"/>
  <c r="BX175" i="56"/>
  <c r="BX146" i="56"/>
  <c r="BX167" i="56"/>
  <c r="BX179" i="56"/>
  <c r="BX158" i="56"/>
  <c r="BX160" i="56"/>
  <c r="BX164" i="56"/>
  <c r="BX173" i="56"/>
  <c r="BX152" i="56"/>
  <c r="BX157" i="56"/>
  <c r="BX172" i="56"/>
  <c r="BX174" i="56"/>
  <c r="BX178" i="56"/>
  <c r="BX145" i="56"/>
  <c r="BX150" i="56"/>
  <c r="BX170" i="56"/>
  <c r="BX176" i="56"/>
  <c r="BX186" i="56"/>
  <c r="BX181" i="56"/>
  <c r="BX192" i="56"/>
  <c r="BX153" i="56"/>
  <c r="BX187" i="56"/>
  <c r="BX189" i="56"/>
  <c r="BX190" i="56"/>
  <c r="BX169" i="56"/>
  <c r="BX166" i="56"/>
  <c r="BX217" i="56"/>
  <c r="BX221" i="56"/>
  <c r="BX225" i="56"/>
  <c r="BX226" i="56"/>
  <c r="BX168" i="56"/>
  <c r="BX193" i="56"/>
  <c r="BX195" i="56"/>
  <c r="BX197" i="56"/>
  <c r="BX199" i="56"/>
  <c r="BX201" i="56"/>
  <c r="BX203" i="56"/>
  <c r="BX205" i="56"/>
  <c r="BX207" i="56"/>
  <c r="BX209" i="56"/>
  <c r="BX211" i="56"/>
  <c r="BX216" i="56"/>
  <c r="BX220" i="56"/>
  <c r="BX224" i="56"/>
  <c r="BX215" i="56"/>
  <c r="BX223" i="56"/>
  <c r="BX230" i="56"/>
  <c r="BX232" i="56"/>
  <c r="BX234" i="56"/>
  <c r="BX248" i="56"/>
  <c r="BX256" i="56"/>
  <c r="BX260" i="56"/>
  <c r="BX261" i="56"/>
  <c r="BX262" i="56"/>
  <c r="BX263" i="56"/>
  <c r="BX212" i="56"/>
  <c r="BX236" i="56"/>
  <c r="BX240" i="56"/>
  <c r="BX244" i="56"/>
  <c r="BX251" i="56"/>
  <c r="BX259" i="56"/>
  <c r="BX162" i="56"/>
  <c r="BX188" i="56"/>
  <c r="BX194" i="56"/>
  <c r="BX198" i="56"/>
  <c r="BX202" i="56"/>
  <c r="BX206" i="56"/>
  <c r="BX210" i="56"/>
  <c r="BX214" i="56"/>
  <c r="BX222" i="56"/>
  <c r="BX239" i="56"/>
  <c r="BX243" i="56"/>
  <c r="BX249" i="56"/>
  <c r="BX257" i="56"/>
  <c r="BX219" i="56"/>
  <c r="BX227" i="56"/>
  <c r="BX229" i="56"/>
  <c r="BX231" i="56"/>
  <c r="BX233" i="56"/>
  <c r="BX235" i="56"/>
  <c r="BX252" i="56"/>
  <c r="BX200" i="56"/>
  <c r="BX250" i="56"/>
  <c r="BX228" i="56"/>
  <c r="BX237" i="56"/>
  <c r="BX265" i="56"/>
  <c r="BX269" i="56"/>
  <c r="BX270" i="56"/>
  <c r="BX204" i="56"/>
  <c r="BX218" i="56"/>
  <c r="BX246" i="56"/>
  <c r="BX247" i="56"/>
  <c r="BX255" i="56"/>
  <c r="BX264" i="56"/>
  <c r="BX268" i="56"/>
  <c r="BX208" i="56"/>
  <c r="BX213" i="56"/>
  <c r="BX242" i="56"/>
  <c r="BX253" i="56"/>
  <c r="BX271" i="56"/>
  <c r="BX191" i="56"/>
  <c r="BX245" i="56"/>
  <c r="BX267" i="56"/>
  <c r="BX254" i="56"/>
  <c r="BX196" i="56"/>
  <c r="BX241" i="56"/>
  <c r="BX266" i="56"/>
  <c r="BX272" i="56"/>
  <c r="BX238" i="56"/>
  <c r="BX258" i="56"/>
  <c r="BW9" i="56"/>
  <c r="BX13" i="56"/>
  <c r="BX14" i="56"/>
  <c r="BX53" i="56"/>
  <c r="BX31" i="56"/>
  <c r="BX59" i="56"/>
  <c r="BX54" i="56"/>
  <c r="BX25" i="56"/>
  <c r="BX43" i="56"/>
  <c r="BX27" i="56"/>
  <c r="BX107" i="56"/>
  <c r="BX86" i="56"/>
  <c r="BX81" i="56"/>
  <c r="BX108" i="56"/>
  <c r="BX96" i="56"/>
  <c r="BX68" i="56"/>
  <c r="BX37" i="56"/>
  <c r="BX67" i="56"/>
  <c r="BX52" i="56"/>
  <c r="BX57" i="56"/>
  <c r="BX65" i="56"/>
  <c r="BX93" i="56"/>
  <c r="BX94" i="56"/>
  <c r="BX92" i="56"/>
  <c r="BX84" i="56"/>
  <c r="BX66" i="56"/>
  <c r="BX73" i="56"/>
  <c r="BX38" i="56"/>
  <c r="BX49" i="56"/>
  <c r="BX101" i="56"/>
  <c r="BX100" i="56"/>
  <c r="BX69" i="56"/>
  <c r="BX71" i="56"/>
  <c r="BX48" i="56"/>
  <c r="BX45" i="56"/>
  <c r="BX62" i="56"/>
  <c r="BX46" i="56"/>
  <c r="BX29" i="56"/>
  <c r="BX58" i="56"/>
  <c r="BX26" i="56"/>
  <c r="BX15" i="56"/>
  <c r="BX88" i="56"/>
  <c r="BX77" i="56"/>
  <c r="BX39" i="56"/>
  <c r="BX32" i="56"/>
  <c r="BX103" i="56"/>
  <c r="BX90" i="56"/>
  <c r="BX82" i="56"/>
  <c r="BX18" i="56"/>
  <c r="BX28" i="56"/>
  <c r="BX21" i="56"/>
  <c r="BX41" i="56"/>
  <c r="BX40" i="56"/>
  <c r="BX33" i="56"/>
  <c r="BX30" i="56"/>
  <c r="BX104" i="56"/>
  <c r="BX99" i="56"/>
  <c r="BX42" i="56"/>
  <c r="BX72" i="56"/>
  <c r="BX89" i="56"/>
  <c r="BX80" i="56"/>
  <c r="BX60" i="56"/>
  <c r="BX78" i="56"/>
  <c r="BX63" i="56"/>
  <c r="BX64" i="56"/>
  <c r="BX23" i="56"/>
  <c r="BX87" i="56"/>
  <c r="BX55" i="56"/>
  <c r="BX102" i="56"/>
  <c r="BX98" i="56"/>
  <c r="BX50" i="56"/>
  <c r="BX34" i="56"/>
  <c r="BX85" i="56"/>
  <c r="BX24" i="56"/>
  <c r="BY10" i="56"/>
  <c r="BX97" i="56"/>
  <c r="BX17" i="56"/>
  <c r="BX36" i="56"/>
  <c r="BX19" i="56"/>
  <c r="BX16" i="56"/>
  <c r="BX20" i="56"/>
  <c r="BX35" i="56"/>
  <c r="BX95" i="56"/>
  <c r="BX47" i="56"/>
  <c r="BX44" i="56"/>
  <c r="BX76" i="56"/>
  <c r="BX75" i="56"/>
  <c r="BX83" i="56"/>
  <c r="BX22" i="56"/>
  <c r="BX105" i="56"/>
  <c r="BX51" i="56"/>
  <c r="BX61" i="56"/>
  <c r="BX91" i="56"/>
  <c r="BX56" i="56"/>
  <c r="BX106" i="56"/>
  <c r="BX70" i="56"/>
  <c r="BX79" i="56"/>
  <c r="BX74" i="56"/>
  <c r="BY113" i="56" l="1"/>
  <c r="BY114" i="56"/>
  <c r="BY115" i="56"/>
  <c r="BY116" i="56"/>
  <c r="BY117" i="56"/>
  <c r="BY118" i="56"/>
  <c r="BY111" i="56"/>
  <c r="BY109" i="56"/>
  <c r="BY110" i="56"/>
  <c r="BY112" i="56"/>
  <c r="BY121" i="56"/>
  <c r="BY122" i="56"/>
  <c r="BY123" i="56"/>
  <c r="BY124" i="56"/>
  <c r="BY125" i="56"/>
  <c r="BY126" i="56"/>
  <c r="BY127" i="56"/>
  <c r="BY128" i="56"/>
  <c r="BY129" i="56"/>
  <c r="BY130" i="56"/>
  <c r="BY131" i="56"/>
  <c r="BY132" i="56"/>
  <c r="BY133" i="56"/>
  <c r="BY119" i="56"/>
  <c r="BY120" i="56"/>
  <c r="BY134" i="56"/>
  <c r="BY136" i="56"/>
  <c r="BY137" i="56"/>
  <c r="BY135" i="56"/>
  <c r="BY141" i="56"/>
  <c r="BY149" i="56"/>
  <c r="BY150" i="56"/>
  <c r="BY143" i="56"/>
  <c r="BY147" i="56"/>
  <c r="BY145" i="56"/>
  <c r="BY140" i="56"/>
  <c r="BY153" i="56"/>
  <c r="BY154" i="56"/>
  <c r="BY155" i="56"/>
  <c r="BY156" i="56"/>
  <c r="BY157" i="56"/>
  <c r="BY158" i="56"/>
  <c r="BY159" i="56"/>
  <c r="BY142" i="56"/>
  <c r="BY138" i="56"/>
  <c r="BY148" i="56"/>
  <c r="BY151" i="56"/>
  <c r="BY139" i="56"/>
  <c r="BY168" i="56"/>
  <c r="BY172" i="56"/>
  <c r="BY174" i="56"/>
  <c r="BY177" i="56"/>
  <c r="BY144" i="56"/>
  <c r="BY161" i="56"/>
  <c r="BY163" i="56"/>
  <c r="BY165" i="56"/>
  <c r="BY171" i="56"/>
  <c r="BY180" i="56"/>
  <c r="BY182" i="56"/>
  <c r="BY183" i="56"/>
  <c r="BY184" i="56"/>
  <c r="BY185" i="56"/>
  <c r="BY186" i="56"/>
  <c r="BY187" i="56"/>
  <c r="BY188" i="56"/>
  <c r="BY189" i="56"/>
  <c r="BY190" i="56"/>
  <c r="BY191" i="56"/>
  <c r="BY192" i="56"/>
  <c r="BY167" i="56"/>
  <c r="BY170" i="56"/>
  <c r="BY181" i="56"/>
  <c r="BY179" i="56"/>
  <c r="BY160" i="56"/>
  <c r="BY164" i="56"/>
  <c r="BY152" i="56"/>
  <c r="BY175" i="56"/>
  <c r="BY178" i="56"/>
  <c r="BY162" i="56"/>
  <c r="BY173" i="56"/>
  <c r="BY176" i="56"/>
  <c r="BY146" i="56"/>
  <c r="BY169" i="56"/>
  <c r="BY228" i="56"/>
  <c r="BY217" i="56"/>
  <c r="BY221" i="56"/>
  <c r="BY225" i="56"/>
  <c r="BY166" i="56"/>
  <c r="BY226" i="56"/>
  <c r="BY193" i="56"/>
  <c r="BY195" i="56"/>
  <c r="BY197" i="56"/>
  <c r="BY199" i="56"/>
  <c r="BY201" i="56"/>
  <c r="BY203" i="56"/>
  <c r="BY205" i="56"/>
  <c r="BY207" i="56"/>
  <c r="BY209" i="56"/>
  <c r="BY211" i="56"/>
  <c r="BY216" i="56"/>
  <c r="BY220" i="56"/>
  <c r="BY224" i="56"/>
  <c r="BY237" i="56"/>
  <c r="BY241" i="56"/>
  <c r="BY245" i="56"/>
  <c r="BY253" i="56"/>
  <c r="BY215" i="56"/>
  <c r="BY223" i="56"/>
  <c r="BY230" i="56"/>
  <c r="BY232" i="56"/>
  <c r="BY234" i="56"/>
  <c r="BY248" i="56"/>
  <c r="BY256" i="56"/>
  <c r="BY260" i="56"/>
  <c r="BY261" i="56"/>
  <c r="BY262" i="56"/>
  <c r="BY263" i="56"/>
  <c r="BY264" i="56"/>
  <c r="BY265" i="56"/>
  <c r="BY266" i="56"/>
  <c r="BY267" i="56"/>
  <c r="BY268" i="56"/>
  <c r="BY269" i="56"/>
  <c r="BY270" i="56"/>
  <c r="BY271" i="56"/>
  <c r="BY272" i="56"/>
  <c r="BY212" i="56"/>
  <c r="BY236" i="56"/>
  <c r="BY240" i="56"/>
  <c r="BY244" i="56"/>
  <c r="BY194" i="56"/>
  <c r="BY198" i="56"/>
  <c r="BY202" i="56"/>
  <c r="BY206" i="56"/>
  <c r="BY210" i="56"/>
  <c r="BY214" i="56"/>
  <c r="BY222" i="56"/>
  <c r="BY254" i="56"/>
  <c r="BY239" i="56"/>
  <c r="BY243" i="56"/>
  <c r="BY249" i="56"/>
  <c r="BY238" i="56"/>
  <c r="BY258" i="56"/>
  <c r="BY200" i="56"/>
  <c r="BY219" i="56"/>
  <c r="BY250" i="56"/>
  <c r="BY235" i="56"/>
  <c r="BY251" i="56"/>
  <c r="BY204" i="56"/>
  <c r="BY218" i="56"/>
  <c r="BY233" i="56"/>
  <c r="BY252" i="56"/>
  <c r="BY257" i="56"/>
  <c r="BY259" i="56"/>
  <c r="BY227" i="56"/>
  <c r="BY231" i="56"/>
  <c r="BY246" i="56"/>
  <c r="BY247" i="56"/>
  <c r="BY255" i="56"/>
  <c r="BY208" i="56"/>
  <c r="BY213" i="56"/>
  <c r="BY229" i="56"/>
  <c r="BY242" i="56"/>
  <c r="BY196" i="56"/>
  <c r="BX9" i="56"/>
  <c r="BR8" i="56" s="1"/>
  <c r="BY13" i="56"/>
  <c r="BY15" i="56"/>
  <c r="BY38" i="56"/>
  <c r="BY22" i="56"/>
  <c r="BY29" i="56"/>
  <c r="BY23" i="56"/>
  <c r="BY26" i="56"/>
  <c r="BY43" i="56"/>
  <c r="BY96" i="56"/>
  <c r="BY44" i="56"/>
  <c r="BY69" i="56"/>
  <c r="BY86" i="56"/>
  <c r="BY53" i="56"/>
  <c r="BY92" i="56"/>
  <c r="BY79" i="56"/>
  <c r="BY87" i="56"/>
  <c r="BY61" i="56"/>
  <c r="BY49" i="56"/>
  <c r="BY71" i="56"/>
  <c r="BY48" i="56"/>
  <c r="BY59" i="56"/>
  <c r="BY64" i="56"/>
  <c r="BY57" i="56"/>
  <c r="BY30" i="56"/>
  <c r="BY77" i="56"/>
  <c r="BY56" i="56"/>
  <c r="BY63" i="56"/>
  <c r="BY39" i="56"/>
  <c r="BY41" i="56"/>
  <c r="BY107" i="56"/>
  <c r="BY73" i="56"/>
  <c r="BY52" i="56"/>
  <c r="BY12" i="56"/>
  <c r="BY106" i="56"/>
  <c r="BY100" i="56"/>
  <c r="BY17" i="56"/>
  <c r="BY18" i="56"/>
  <c r="BY33" i="56"/>
  <c r="BY24" i="56"/>
  <c r="BY47" i="56"/>
  <c r="BY36" i="56"/>
  <c r="BY103" i="56"/>
  <c r="BY42" i="56"/>
  <c r="BY94" i="56"/>
  <c r="BY83" i="56"/>
  <c r="BY93" i="56"/>
  <c r="BY68" i="56"/>
  <c r="BY78" i="56"/>
  <c r="BY11" i="56"/>
  <c r="BY31" i="56"/>
  <c r="BY35" i="56"/>
  <c r="BY25" i="56"/>
  <c r="BY58" i="56"/>
  <c r="BY27" i="56"/>
  <c r="BY45" i="56"/>
  <c r="BY34" i="56"/>
  <c r="BY104" i="56"/>
  <c r="BY62" i="56"/>
  <c r="BY60" i="56"/>
  <c r="BY101" i="56"/>
  <c r="BY72" i="56"/>
  <c r="BY102" i="56"/>
  <c r="BY99" i="56"/>
  <c r="BY105" i="56"/>
  <c r="BY74" i="56"/>
  <c r="BY97" i="56"/>
  <c r="BY28" i="56"/>
  <c r="BY54" i="56"/>
  <c r="BY84" i="56"/>
  <c r="BY66" i="56"/>
  <c r="BY98" i="56"/>
  <c r="BY75" i="56"/>
  <c r="BY50" i="56"/>
  <c r="BZ10" i="56"/>
  <c r="BY14" i="56"/>
  <c r="BY20" i="56"/>
  <c r="BY40" i="56"/>
  <c r="BY37" i="56"/>
  <c r="BY32" i="56"/>
  <c r="BY46" i="56"/>
  <c r="BY19" i="56"/>
  <c r="BY16" i="56"/>
  <c r="BY108" i="56"/>
  <c r="BY21" i="56"/>
  <c r="BY88" i="56"/>
  <c r="BY89" i="56"/>
  <c r="BY51" i="56"/>
  <c r="BY70" i="56"/>
  <c r="BY95" i="56"/>
  <c r="BY91" i="56"/>
  <c r="BY81" i="56"/>
  <c r="BY67" i="56"/>
  <c r="BY85" i="56"/>
  <c r="BY90" i="56"/>
  <c r="BY82" i="56"/>
  <c r="BY65" i="56"/>
  <c r="BY80" i="56"/>
  <c r="BY55" i="56"/>
  <c r="BY76" i="56"/>
  <c r="BZ112" i="56" l="1"/>
  <c r="BZ116" i="56"/>
  <c r="BZ111" i="56"/>
  <c r="BZ114" i="56"/>
  <c r="BZ110" i="56"/>
  <c r="BZ113" i="56"/>
  <c r="BZ109" i="56"/>
  <c r="BZ119" i="56"/>
  <c r="BZ117" i="56"/>
  <c r="BZ118" i="56"/>
  <c r="BZ121" i="56"/>
  <c r="BZ124" i="56"/>
  <c r="BZ134" i="56"/>
  <c r="BZ135" i="56"/>
  <c r="BZ136" i="56"/>
  <c r="BZ137" i="56"/>
  <c r="BZ138" i="56"/>
  <c r="BZ115" i="56"/>
  <c r="BZ125" i="56"/>
  <c r="BZ130" i="56"/>
  <c r="BZ131" i="56"/>
  <c r="BZ122" i="56"/>
  <c r="BZ126" i="56"/>
  <c r="BZ123" i="56"/>
  <c r="BZ120" i="56"/>
  <c r="BZ129" i="56"/>
  <c r="BZ133" i="56"/>
  <c r="BZ132" i="56"/>
  <c r="BZ128" i="56"/>
  <c r="BZ139" i="56"/>
  <c r="BZ140" i="56"/>
  <c r="BZ141" i="56"/>
  <c r="BZ142" i="56"/>
  <c r="BZ143" i="56"/>
  <c r="BZ144" i="56"/>
  <c r="BZ145" i="56"/>
  <c r="BZ146" i="56"/>
  <c r="BZ127" i="56"/>
  <c r="BZ151" i="56"/>
  <c r="BZ150" i="56"/>
  <c r="BZ152" i="56"/>
  <c r="BZ157" i="56"/>
  <c r="BZ148" i="56"/>
  <c r="BZ156" i="56"/>
  <c r="BZ147" i="56"/>
  <c r="BZ155" i="56"/>
  <c r="BZ179" i="56"/>
  <c r="BZ168" i="56"/>
  <c r="BZ172" i="56"/>
  <c r="BZ174" i="56"/>
  <c r="BZ154" i="56"/>
  <c r="BZ177" i="56"/>
  <c r="BZ149" i="56"/>
  <c r="BZ159" i="56"/>
  <c r="BZ175" i="56"/>
  <c r="BZ163" i="56"/>
  <c r="BZ183" i="56"/>
  <c r="BZ185" i="56"/>
  <c r="BZ187" i="56"/>
  <c r="BZ167" i="56"/>
  <c r="BZ181" i="56"/>
  <c r="BZ158" i="56"/>
  <c r="BZ160" i="56"/>
  <c r="BZ164" i="56"/>
  <c r="BZ173" i="56"/>
  <c r="BZ161" i="56"/>
  <c r="BZ165" i="56"/>
  <c r="BZ171" i="56"/>
  <c r="BZ180" i="56"/>
  <c r="BZ166" i="56"/>
  <c r="BZ162" i="56"/>
  <c r="BZ170" i="56"/>
  <c r="BZ182" i="56"/>
  <c r="BZ192" i="56"/>
  <c r="BZ153" i="56"/>
  <c r="BZ176" i="56"/>
  <c r="BZ191" i="56"/>
  <c r="BZ194" i="56"/>
  <c r="BZ196" i="56"/>
  <c r="BZ198" i="56"/>
  <c r="BZ200" i="56"/>
  <c r="BZ202" i="56"/>
  <c r="BZ204" i="56"/>
  <c r="BZ206" i="56"/>
  <c r="BZ208" i="56"/>
  <c r="BZ210" i="56"/>
  <c r="BZ213" i="56"/>
  <c r="BZ214" i="56"/>
  <c r="BZ218" i="56"/>
  <c r="BZ222" i="56"/>
  <c r="BZ189" i="56"/>
  <c r="BZ228" i="56"/>
  <c r="BZ178" i="56"/>
  <c r="BZ217" i="56"/>
  <c r="BZ221" i="56"/>
  <c r="BZ225" i="56"/>
  <c r="BZ226" i="56"/>
  <c r="BZ193" i="56"/>
  <c r="BZ197" i="56"/>
  <c r="BZ201" i="56"/>
  <c r="BZ205" i="56"/>
  <c r="BZ209" i="56"/>
  <c r="BZ216" i="56"/>
  <c r="BZ224" i="56"/>
  <c r="BZ250" i="56"/>
  <c r="BZ258" i="56"/>
  <c r="BZ190" i="56"/>
  <c r="BZ237" i="56"/>
  <c r="BZ241" i="56"/>
  <c r="BZ245" i="56"/>
  <c r="BZ253" i="56"/>
  <c r="BZ186" i="56"/>
  <c r="BZ215" i="56"/>
  <c r="BZ223" i="56"/>
  <c r="BZ230" i="56"/>
  <c r="BZ232" i="56"/>
  <c r="BZ234" i="56"/>
  <c r="BZ188" i="56"/>
  <c r="BZ212" i="56"/>
  <c r="BZ236" i="56"/>
  <c r="BZ240" i="56"/>
  <c r="BZ244" i="56"/>
  <c r="BZ251" i="56"/>
  <c r="BZ259" i="56"/>
  <c r="BZ195" i="56"/>
  <c r="BZ199" i="56"/>
  <c r="BZ203" i="56"/>
  <c r="BZ207" i="56"/>
  <c r="BZ211" i="56"/>
  <c r="BZ220" i="56"/>
  <c r="BZ184" i="56"/>
  <c r="BZ254" i="56"/>
  <c r="BZ256" i="56"/>
  <c r="BZ261" i="56"/>
  <c r="BZ266" i="56"/>
  <c r="BZ238" i="56"/>
  <c r="BZ262" i="56"/>
  <c r="BZ219" i="56"/>
  <c r="BZ263" i="56"/>
  <c r="BZ235" i="56"/>
  <c r="BZ233" i="56"/>
  <c r="BZ243" i="56"/>
  <c r="BZ252" i="56"/>
  <c r="BZ257" i="56"/>
  <c r="BZ264" i="56"/>
  <c r="BZ268" i="56"/>
  <c r="BZ227" i="56"/>
  <c r="BZ231" i="56"/>
  <c r="BZ246" i="56"/>
  <c r="BZ247" i="56"/>
  <c r="BZ255" i="56"/>
  <c r="BZ169" i="56"/>
  <c r="BZ265" i="56"/>
  <c r="BZ249" i="56"/>
  <c r="BZ267" i="56"/>
  <c r="BZ270" i="56"/>
  <c r="BZ269" i="56"/>
  <c r="BZ239" i="56"/>
  <c r="BZ260" i="56"/>
  <c r="BZ229" i="56"/>
  <c r="BZ242" i="56"/>
  <c r="BZ248" i="56"/>
  <c r="BZ272" i="56"/>
  <c r="BZ271" i="56"/>
  <c r="BY9" i="56"/>
  <c r="CA10" i="56"/>
  <c r="BZ28" i="56"/>
  <c r="BZ48" i="56"/>
  <c r="BZ22" i="56"/>
  <c r="BZ45" i="56"/>
  <c r="BZ52" i="56"/>
  <c r="BZ50" i="56"/>
  <c r="BZ107" i="56"/>
  <c r="BZ94" i="56"/>
  <c r="BZ61" i="56"/>
  <c r="BZ46" i="56"/>
  <c r="BZ43" i="56"/>
  <c r="BZ95" i="56"/>
  <c r="BZ66" i="56"/>
  <c r="BZ24" i="56"/>
  <c r="BZ75" i="56"/>
  <c r="BZ99" i="56"/>
  <c r="BZ101" i="56"/>
  <c r="BZ93" i="56"/>
  <c r="BZ78" i="56"/>
  <c r="BZ72" i="56"/>
  <c r="BZ33" i="56"/>
  <c r="BZ64" i="56"/>
  <c r="BZ14" i="56"/>
  <c r="BZ18" i="56"/>
  <c r="BZ55" i="56"/>
  <c r="BZ31" i="56"/>
  <c r="BZ37" i="56"/>
  <c r="BZ15" i="56"/>
  <c r="BZ38" i="56"/>
  <c r="BZ58" i="56"/>
  <c r="BZ36" i="56"/>
  <c r="BZ89" i="56"/>
  <c r="BZ82" i="56"/>
  <c r="BZ47" i="56"/>
  <c r="BZ71" i="56"/>
  <c r="BZ103" i="56"/>
  <c r="BZ25" i="56"/>
  <c r="BZ54" i="56"/>
  <c r="BZ86" i="56"/>
  <c r="BZ59" i="56"/>
  <c r="BZ92" i="56"/>
  <c r="BZ23" i="56"/>
  <c r="BZ79" i="56"/>
  <c r="BZ88" i="56"/>
  <c r="BZ29" i="56"/>
  <c r="BZ40" i="56"/>
  <c r="BZ53" i="56"/>
  <c r="BZ41" i="56"/>
  <c r="BZ49" i="56"/>
  <c r="BZ17" i="56"/>
  <c r="BZ42" i="56"/>
  <c r="BZ106" i="56"/>
  <c r="BZ62" i="56"/>
  <c r="BZ102" i="56"/>
  <c r="BZ83" i="56"/>
  <c r="BZ98" i="56"/>
  <c r="BZ87" i="56"/>
  <c r="BZ84" i="56"/>
  <c r="BZ77" i="56"/>
  <c r="BZ108" i="56"/>
  <c r="BZ70" i="56"/>
  <c r="BZ90" i="56"/>
  <c r="BZ81" i="56"/>
  <c r="BZ97" i="56"/>
  <c r="BZ91" i="56"/>
  <c r="BZ44" i="56"/>
  <c r="BZ56" i="56"/>
  <c r="BZ13" i="56"/>
  <c r="BZ39" i="56"/>
  <c r="BZ19" i="56"/>
  <c r="BZ35" i="56"/>
  <c r="BZ26" i="56"/>
  <c r="BZ30" i="56"/>
  <c r="BZ20" i="56"/>
  <c r="BZ27" i="56"/>
  <c r="BZ32" i="56"/>
  <c r="BZ21" i="56"/>
  <c r="BZ96" i="56"/>
  <c r="BZ16" i="56"/>
  <c r="BZ51" i="56"/>
  <c r="BZ73" i="56"/>
  <c r="BZ100" i="56"/>
  <c r="BZ34" i="56"/>
  <c r="BZ76" i="56"/>
  <c r="BZ63" i="56"/>
  <c r="BZ104" i="56"/>
  <c r="BZ80" i="56"/>
  <c r="BZ74" i="56"/>
  <c r="BZ85" i="56"/>
  <c r="BZ65" i="56"/>
  <c r="BZ60" i="56"/>
  <c r="BZ67" i="56"/>
  <c r="BZ105" i="56"/>
  <c r="BZ57" i="56"/>
  <c r="BZ69" i="56"/>
  <c r="BZ68" i="56"/>
  <c r="CA111" i="56" l="1"/>
  <c r="CA119" i="56"/>
  <c r="CA120" i="56"/>
  <c r="CA112" i="56"/>
  <c r="CA114" i="56"/>
  <c r="CA117" i="56"/>
  <c r="CA118" i="56"/>
  <c r="CA110" i="56"/>
  <c r="CA113" i="56"/>
  <c r="CA116" i="56"/>
  <c r="CA109" i="56"/>
  <c r="CA123" i="56"/>
  <c r="CA127" i="56"/>
  <c r="CA133" i="56"/>
  <c r="CA124" i="56"/>
  <c r="CA134" i="56"/>
  <c r="CA115" i="56"/>
  <c r="CA125" i="56"/>
  <c r="CA130" i="56"/>
  <c r="CA131" i="56"/>
  <c r="CA121" i="56"/>
  <c r="CA129" i="56"/>
  <c r="CA122" i="56"/>
  <c r="CA132" i="56"/>
  <c r="CA128" i="56"/>
  <c r="CA135" i="56"/>
  <c r="CA126" i="56"/>
  <c r="CA136" i="56"/>
  <c r="CA137" i="56"/>
  <c r="CA139" i="56"/>
  <c r="CA140" i="56"/>
  <c r="CA141" i="56"/>
  <c r="CA142" i="56"/>
  <c r="CA143" i="56"/>
  <c r="CA144" i="56"/>
  <c r="CA145" i="56"/>
  <c r="CA146" i="56"/>
  <c r="CA147" i="56"/>
  <c r="CA148" i="56"/>
  <c r="CA149" i="56"/>
  <c r="CA150" i="56"/>
  <c r="CA151" i="56"/>
  <c r="CA152" i="56"/>
  <c r="CA153" i="56"/>
  <c r="CA160" i="56"/>
  <c r="CA161" i="56"/>
  <c r="CA162" i="56"/>
  <c r="CA163" i="56"/>
  <c r="CA164" i="56"/>
  <c r="CA165" i="56"/>
  <c r="CA166" i="56"/>
  <c r="CA167" i="56"/>
  <c r="CA157" i="56"/>
  <c r="CA138" i="56"/>
  <c r="CA156" i="56"/>
  <c r="CA169" i="56"/>
  <c r="CA173" i="56"/>
  <c r="CA176" i="56"/>
  <c r="CA155" i="56"/>
  <c r="CA179" i="56"/>
  <c r="CA168" i="56"/>
  <c r="CA172" i="56"/>
  <c r="CA174" i="56"/>
  <c r="CA171" i="56"/>
  <c r="CA182" i="56"/>
  <c r="CA159" i="56"/>
  <c r="CA177" i="56"/>
  <c r="CA183" i="56"/>
  <c r="CA185" i="56"/>
  <c r="CA187" i="56"/>
  <c r="CA158" i="56"/>
  <c r="CA154" i="56"/>
  <c r="CA188" i="56"/>
  <c r="CA180" i="56"/>
  <c r="CA184" i="56"/>
  <c r="CA191" i="56"/>
  <c r="CA193" i="56"/>
  <c r="CA194" i="56"/>
  <c r="CA195" i="56"/>
  <c r="CA196" i="56"/>
  <c r="CA197" i="56"/>
  <c r="CA198" i="56"/>
  <c r="CA199" i="56"/>
  <c r="CA200" i="56"/>
  <c r="CA201" i="56"/>
  <c r="CA202" i="56"/>
  <c r="CA203" i="56"/>
  <c r="CA204" i="56"/>
  <c r="CA205" i="56"/>
  <c r="CA206" i="56"/>
  <c r="CA207" i="56"/>
  <c r="CA208" i="56"/>
  <c r="CA209" i="56"/>
  <c r="CA210" i="56"/>
  <c r="CA211" i="56"/>
  <c r="CA181" i="56"/>
  <c r="CA170" i="56"/>
  <c r="CA192" i="56"/>
  <c r="CA175" i="56"/>
  <c r="CA212" i="56"/>
  <c r="CA213" i="56"/>
  <c r="CA214" i="56"/>
  <c r="CA218" i="56"/>
  <c r="CA222" i="56"/>
  <c r="CA189" i="56"/>
  <c r="CA228" i="56"/>
  <c r="CA178" i="56"/>
  <c r="CA217" i="56"/>
  <c r="CA221" i="56"/>
  <c r="CA225" i="56"/>
  <c r="CA238" i="56"/>
  <c r="CA242" i="56"/>
  <c r="CA246" i="56"/>
  <c r="CA247" i="56"/>
  <c r="CA255" i="56"/>
  <c r="CA216" i="56"/>
  <c r="CA224" i="56"/>
  <c r="CA250" i="56"/>
  <c r="CA258" i="56"/>
  <c r="CA190" i="56"/>
  <c r="CA237" i="56"/>
  <c r="CA241" i="56"/>
  <c r="CA186" i="56"/>
  <c r="CA215" i="56"/>
  <c r="CA223" i="56"/>
  <c r="CA230" i="56"/>
  <c r="CA232" i="56"/>
  <c r="CA234" i="56"/>
  <c r="CA248" i="56"/>
  <c r="CA256" i="56"/>
  <c r="CA260" i="56"/>
  <c r="CA261" i="56"/>
  <c r="CA262" i="56"/>
  <c r="CA263" i="56"/>
  <c r="CA264" i="56"/>
  <c r="CA265" i="56"/>
  <c r="CA266" i="56"/>
  <c r="CA267" i="56"/>
  <c r="CA268" i="56"/>
  <c r="CA269" i="56"/>
  <c r="CA226" i="56"/>
  <c r="CA236" i="56"/>
  <c r="CA240" i="56"/>
  <c r="CA244" i="56"/>
  <c r="CA251" i="56"/>
  <c r="CA239" i="56"/>
  <c r="CA249" i="56"/>
  <c r="CA220" i="56"/>
  <c r="CA254" i="56"/>
  <c r="CA219" i="56"/>
  <c r="CA270" i="56"/>
  <c r="CA235" i="56"/>
  <c r="CA259" i="56"/>
  <c r="CA233" i="56"/>
  <c r="CA243" i="56"/>
  <c r="CA252" i="56"/>
  <c r="CA253" i="56"/>
  <c r="CA257" i="56"/>
  <c r="CA271" i="56"/>
  <c r="CA231" i="56"/>
  <c r="CA245" i="56"/>
  <c r="CA227" i="56"/>
  <c r="CA272" i="56"/>
  <c r="CA229" i="56"/>
  <c r="BZ9" i="56"/>
  <c r="CA36" i="56"/>
  <c r="CA34" i="56"/>
  <c r="CA39" i="56"/>
  <c r="CA42" i="56"/>
  <c r="CA15" i="56"/>
  <c r="CA52" i="56"/>
  <c r="CA106" i="56"/>
  <c r="CA79" i="56"/>
  <c r="CA61" i="56"/>
  <c r="CA77" i="56"/>
  <c r="CA91" i="56"/>
  <c r="CA97" i="56"/>
  <c r="CA82" i="56"/>
  <c r="CA63" i="56"/>
  <c r="CA51" i="56"/>
  <c r="CA92" i="56"/>
  <c r="CA89" i="56"/>
  <c r="CA69" i="56"/>
  <c r="CA80" i="56"/>
  <c r="CA44" i="56"/>
  <c r="CB10" i="56"/>
  <c r="CA102" i="56"/>
  <c r="CA48" i="56"/>
  <c r="CA28" i="56"/>
  <c r="CA35" i="56"/>
  <c r="CA18" i="56"/>
  <c r="CA29" i="56"/>
  <c r="CA19" i="56"/>
  <c r="CA25" i="56"/>
  <c r="CA43" i="56"/>
  <c r="CA105" i="56"/>
  <c r="CA65" i="56"/>
  <c r="CA104" i="56"/>
  <c r="CA90" i="56"/>
  <c r="CA75" i="56"/>
  <c r="CA76" i="56"/>
  <c r="CA100" i="56"/>
  <c r="CA99" i="56"/>
  <c r="CA88" i="56"/>
  <c r="CA84" i="56"/>
  <c r="CA54" i="56"/>
  <c r="CA73" i="56"/>
  <c r="CA103" i="56"/>
  <c r="CA50" i="56"/>
  <c r="CA71" i="56"/>
  <c r="CA67" i="56"/>
  <c r="CA14" i="56"/>
  <c r="CA83" i="56"/>
  <c r="CA22" i="56"/>
  <c r="CA32" i="56"/>
  <c r="CA46" i="56"/>
  <c r="CA66" i="56"/>
  <c r="CA55" i="56"/>
  <c r="CA41" i="56"/>
  <c r="CA96" i="56"/>
  <c r="CA30" i="56"/>
  <c r="CA78" i="56"/>
  <c r="CA72" i="56"/>
  <c r="CA37" i="56"/>
  <c r="CA45" i="56"/>
  <c r="CA53" i="56"/>
  <c r="CA13" i="56"/>
  <c r="CA95" i="56"/>
  <c r="CA16" i="56"/>
  <c r="CA21" i="56"/>
  <c r="CA26" i="56"/>
  <c r="CA23" i="56"/>
  <c r="CA68" i="56"/>
  <c r="CA24" i="56"/>
  <c r="CA108" i="56"/>
  <c r="CA58" i="56"/>
  <c r="CA94" i="56"/>
  <c r="CA74" i="56"/>
  <c r="CA59" i="56"/>
  <c r="CA85" i="56"/>
  <c r="CA17" i="56"/>
  <c r="CA64" i="56"/>
  <c r="CA56" i="56"/>
  <c r="CA20" i="56"/>
  <c r="CA107" i="56"/>
  <c r="CA31" i="56"/>
  <c r="CA98" i="56"/>
  <c r="CA57" i="56"/>
  <c r="CA101" i="56"/>
  <c r="CA93" i="56"/>
  <c r="CA38" i="56"/>
  <c r="CA47" i="56"/>
  <c r="CA60" i="56"/>
  <c r="CA33" i="56"/>
  <c r="CA87" i="56"/>
  <c r="CA40" i="56"/>
  <c r="CA27" i="56"/>
  <c r="CA81" i="56"/>
  <c r="CA86" i="56"/>
  <c r="CA70" i="56"/>
  <c r="CA49" i="56"/>
  <c r="CA62" i="56"/>
  <c r="CB109" i="56" l="1"/>
  <c r="CB110" i="56"/>
  <c r="CB111" i="56"/>
  <c r="CB118" i="56"/>
  <c r="CB113" i="56"/>
  <c r="CB114" i="56"/>
  <c r="CB117" i="56"/>
  <c r="CB112" i="56"/>
  <c r="CB120" i="56"/>
  <c r="CB119" i="56"/>
  <c r="CB116" i="56"/>
  <c r="CB123" i="56"/>
  <c r="CB127" i="56"/>
  <c r="CB133" i="56"/>
  <c r="CB124" i="56"/>
  <c r="CB115" i="56"/>
  <c r="CB125" i="56"/>
  <c r="CB130" i="56"/>
  <c r="CB134" i="56"/>
  <c r="CB129" i="56"/>
  <c r="CB131" i="56"/>
  <c r="CB122" i="56"/>
  <c r="CB132" i="56"/>
  <c r="CB121" i="56"/>
  <c r="CB128" i="56"/>
  <c r="CB135" i="56"/>
  <c r="CB136" i="56"/>
  <c r="CB137" i="56"/>
  <c r="CB139" i="56"/>
  <c r="CB140" i="56"/>
  <c r="CB141" i="56"/>
  <c r="CB142" i="56"/>
  <c r="CB143" i="56"/>
  <c r="CB144" i="56"/>
  <c r="CB145" i="56"/>
  <c r="CB138" i="56"/>
  <c r="CB149" i="56"/>
  <c r="CB147" i="56"/>
  <c r="CB126" i="56"/>
  <c r="CB154" i="56"/>
  <c r="CB155" i="56"/>
  <c r="CB156" i="56"/>
  <c r="CB157" i="56"/>
  <c r="CB158" i="56"/>
  <c r="CB159" i="56"/>
  <c r="CB150" i="56"/>
  <c r="CB152" i="56"/>
  <c r="CB160" i="56"/>
  <c r="CB161" i="56"/>
  <c r="CB162" i="56"/>
  <c r="CB163" i="56"/>
  <c r="CB164" i="56"/>
  <c r="CB165" i="56"/>
  <c r="CB166" i="56"/>
  <c r="CB151" i="56"/>
  <c r="CB148" i="56"/>
  <c r="CB181" i="56"/>
  <c r="CB169" i="56"/>
  <c r="CB173" i="56"/>
  <c r="CB176" i="56"/>
  <c r="CB179" i="56"/>
  <c r="CB168" i="56"/>
  <c r="CB189" i="56"/>
  <c r="CB182" i="56"/>
  <c r="CB167" i="56"/>
  <c r="CB172" i="56"/>
  <c r="CB174" i="56"/>
  <c r="CB184" i="56"/>
  <c r="CB178" i="56"/>
  <c r="CB186" i="56"/>
  <c r="CB177" i="56"/>
  <c r="CB180" i="56"/>
  <c r="CB191" i="56"/>
  <c r="CB193" i="56"/>
  <c r="CB194" i="56"/>
  <c r="CB195" i="56"/>
  <c r="CB196" i="56"/>
  <c r="CB197" i="56"/>
  <c r="CB198" i="56"/>
  <c r="CB199" i="56"/>
  <c r="CB200" i="56"/>
  <c r="CB201" i="56"/>
  <c r="CB202" i="56"/>
  <c r="CB203" i="56"/>
  <c r="CB204" i="56"/>
  <c r="CB205" i="56"/>
  <c r="CB206" i="56"/>
  <c r="CB207" i="56"/>
  <c r="CB208" i="56"/>
  <c r="CB209" i="56"/>
  <c r="CB210" i="56"/>
  <c r="CB211" i="56"/>
  <c r="CB212" i="56"/>
  <c r="CB213" i="56"/>
  <c r="CB171" i="56"/>
  <c r="CB187" i="56"/>
  <c r="CB183" i="56"/>
  <c r="CB146" i="56"/>
  <c r="CB153" i="56"/>
  <c r="CB170" i="56"/>
  <c r="CB188" i="56"/>
  <c r="CB215" i="56"/>
  <c r="CB219" i="56"/>
  <c r="CB223" i="56"/>
  <c r="CB227" i="56"/>
  <c r="CB229" i="56"/>
  <c r="CB230" i="56"/>
  <c r="CB231" i="56"/>
  <c r="CB232" i="56"/>
  <c r="CB233" i="56"/>
  <c r="CB234" i="56"/>
  <c r="CB185" i="56"/>
  <c r="CB192" i="56"/>
  <c r="CB175" i="56"/>
  <c r="CB214" i="56"/>
  <c r="CB218" i="56"/>
  <c r="CB222" i="56"/>
  <c r="CB228" i="56"/>
  <c r="CB217" i="56"/>
  <c r="CB225" i="56"/>
  <c r="CB235" i="56"/>
  <c r="CB252" i="56"/>
  <c r="CB238" i="56"/>
  <c r="CB242" i="56"/>
  <c r="CB246" i="56"/>
  <c r="CB247" i="56"/>
  <c r="CB255" i="56"/>
  <c r="CB216" i="56"/>
  <c r="CB224" i="56"/>
  <c r="CB190" i="56"/>
  <c r="CB237" i="56"/>
  <c r="CB241" i="56"/>
  <c r="CB245" i="56"/>
  <c r="CB253" i="56"/>
  <c r="CB221" i="56"/>
  <c r="CB248" i="56"/>
  <c r="CB260" i="56"/>
  <c r="CB226" i="56"/>
  <c r="CB239" i="56"/>
  <c r="CB249" i="56"/>
  <c r="CB256" i="56"/>
  <c r="CB258" i="56"/>
  <c r="CB261" i="56"/>
  <c r="CB266" i="56"/>
  <c r="CB220" i="56"/>
  <c r="CB236" i="56"/>
  <c r="CB250" i="56"/>
  <c r="CB254" i="56"/>
  <c r="CB262" i="56"/>
  <c r="CB251" i="56"/>
  <c r="CB263" i="56"/>
  <c r="CB265" i="56"/>
  <c r="CB269" i="56"/>
  <c r="CB244" i="56"/>
  <c r="CB270" i="56"/>
  <c r="CB264" i="56"/>
  <c r="CB259" i="56"/>
  <c r="CB257" i="56"/>
  <c r="CB268" i="56"/>
  <c r="CB271" i="56"/>
  <c r="CB240" i="56"/>
  <c r="CB243" i="56"/>
  <c r="CB267" i="56"/>
  <c r="CB272" i="56"/>
  <c r="CA9" i="56"/>
  <c r="CB13" i="56"/>
  <c r="CB24" i="56"/>
  <c r="CB27" i="56"/>
  <c r="CB45" i="56"/>
  <c r="CB26" i="56"/>
  <c r="CB47" i="56"/>
  <c r="CB35" i="56"/>
  <c r="CB29" i="56"/>
  <c r="CB36" i="56"/>
  <c r="CB62" i="56"/>
  <c r="CB22" i="56"/>
  <c r="CB34" i="56"/>
  <c r="CB100" i="56"/>
  <c r="CB84" i="56"/>
  <c r="CB95" i="56"/>
  <c r="CB97" i="56"/>
  <c r="CB69" i="56"/>
  <c r="CB51" i="56"/>
  <c r="CB76" i="56"/>
  <c r="CB46" i="56"/>
  <c r="CB38" i="56"/>
  <c r="CB98" i="56"/>
  <c r="CB60" i="56"/>
  <c r="CB56" i="56"/>
  <c r="CB63" i="56"/>
  <c r="CB86" i="56"/>
  <c r="CB65" i="56"/>
  <c r="CB89" i="56"/>
  <c r="CB19" i="56"/>
  <c r="CB23" i="56"/>
  <c r="CB17" i="56"/>
  <c r="CB42" i="56"/>
  <c r="CB43" i="56"/>
  <c r="CB18" i="56"/>
  <c r="CB48" i="56"/>
  <c r="CB96" i="56"/>
  <c r="CB57" i="56"/>
  <c r="CB64" i="56"/>
  <c r="CB71" i="56"/>
  <c r="CB99" i="56"/>
  <c r="CB79" i="56"/>
  <c r="CB58" i="56"/>
  <c r="CB33" i="56"/>
  <c r="CB102" i="56"/>
  <c r="CB14" i="56"/>
  <c r="CB15" i="56"/>
  <c r="CB16" i="56"/>
  <c r="CB37" i="56"/>
  <c r="CB28" i="56"/>
  <c r="CB52" i="56"/>
  <c r="CB40" i="56"/>
  <c r="CB87" i="56"/>
  <c r="CB67" i="56"/>
  <c r="CB21" i="56"/>
  <c r="CB104" i="56"/>
  <c r="CB82" i="56"/>
  <c r="CB41" i="56"/>
  <c r="CB92" i="56"/>
  <c r="CB54" i="56"/>
  <c r="CB90" i="56"/>
  <c r="CB73" i="56"/>
  <c r="CB103" i="56"/>
  <c r="CB74" i="56"/>
  <c r="CB50" i="56"/>
  <c r="CB68" i="56"/>
  <c r="CB107" i="56"/>
  <c r="CB81" i="56"/>
  <c r="CB55" i="56"/>
  <c r="CB25" i="56"/>
  <c r="CB93" i="56"/>
  <c r="CB61" i="56"/>
  <c r="CB80" i="56"/>
  <c r="CB94" i="56"/>
  <c r="CC10" i="56"/>
  <c r="CB32" i="56"/>
  <c r="CB101" i="56"/>
  <c r="CB88" i="56"/>
  <c r="CB72" i="56"/>
  <c r="CB53" i="56"/>
  <c r="CB91" i="56"/>
  <c r="CB31" i="56"/>
  <c r="CB83" i="56"/>
  <c r="CB59" i="56"/>
  <c r="CB106" i="56"/>
  <c r="CB108" i="56"/>
  <c r="CB20" i="56"/>
  <c r="CB30" i="56"/>
  <c r="CB39" i="56"/>
  <c r="CB44" i="56"/>
  <c r="CB49" i="56"/>
  <c r="CB77" i="56"/>
  <c r="CB78" i="56"/>
  <c r="CB85" i="56"/>
  <c r="CB75" i="56"/>
  <c r="CB66" i="56"/>
  <c r="CB105" i="56"/>
  <c r="CB70" i="56"/>
  <c r="CC109" i="56" l="1"/>
  <c r="CC110" i="56"/>
  <c r="CC111" i="56"/>
  <c r="CC112" i="56"/>
  <c r="CC113" i="56"/>
  <c r="CC118" i="56"/>
  <c r="CC120" i="56"/>
  <c r="CC114" i="56"/>
  <c r="CC117" i="56"/>
  <c r="CC122" i="56"/>
  <c r="CC119" i="56"/>
  <c r="CC121" i="56"/>
  <c r="CC128" i="56"/>
  <c r="CC123" i="56"/>
  <c r="CC127" i="56"/>
  <c r="CC115" i="56"/>
  <c r="CC125" i="56"/>
  <c r="CC126" i="56"/>
  <c r="CC130" i="56"/>
  <c r="CC133" i="56"/>
  <c r="CC129" i="56"/>
  <c r="CC131" i="56"/>
  <c r="CC124" i="56"/>
  <c r="CC132" i="56"/>
  <c r="CC140" i="56"/>
  <c r="CC148" i="56"/>
  <c r="CC142" i="56"/>
  <c r="CC146" i="56"/>
  <c r="CC116" i="56"/>
  <c r="CC137" i="56"/>
  <c r="CC144" i="56"/>
  <c r="CC136" i="56"/>
  <c r="CC145" i="56"/>
  <c r="CC150" i="56"/>
  <c r="CC152" i="56"/>
  <c r="CC147" i="56"/>
  <c r="CC141" i="56"/>
  <c r="CC153" i="56"/>
  <c r="CC154" i="56"/>
  <c r="CC158" i="56"/>
  <c r="CC157" i="56"/>
  <c r="CC160" i="56"/>
  <c r="CC161" i="56"/>
  <c r="CC162" i="56"/>
  <c r="CC163" i="56"/>
  <c r="CC164" i="56"/>
  <c r="CC165" i="56"/>
  <c r="CC166" i="56"/>
  <c r="CC167" i="56"/>
  <c r="CC168" i="56"/>
  <c r="CC169" i="56"/>
  <c r="CC170" i="56"/>
  <c r="CC171" i="56"/>
  <c r="CC172" i="56"/>
  <c r="CC173" i="56"/>
  <c r="CC138" i="56"/>
  <c r="CC139" i="56"/>
  <c r="CC151" i="56"/>
  <c r="CC156" i="56"/>
  <c r="CC178" i="56"/>
  <c r="CC143" i="56"/>
  <c r="CC181" i="56"/>
  <c r="CC134" i="56"/>
  <c r="CC155" i="56"/>
  <c r="CC176" i="56"/>
  <c r="CC174" i="56"/>
  <c r="CC135" i="56"/>
  <c r="CC186" i="56"/>
  <c r="CC149" i="56"/>
  <c r="CC189" i="56"/>
  <c r="CC159" i="56"/>
  <c r="CC177" i="56"/>
  <c r="CC175" i="56"/>
  <c r="CC185" i="56"/>
  <c r="CC188" i="56"/>
  <c r="CC184" i="56"/>
  <c r="CC180" i="56"/>
  <c r="CC191" i="56"/>
  <c r="CC193" i="56"/>
  <c r="CC194" i="56"/>
  <c r="CC195" i="56"/>
  <c r="CC196" i="56"/>
  <c r="CC197" i="56"/>
  <c r="CC198" i="56"/>
  <c r="CC199" i="56"/>
  <c r="CC200" i="56"/>
  <c r="CC201" i="56"/>
  <c r="CC202" i="56"/>
  <c r="CC203" i="56"/>
  <c r="CC204" i="56"/>
  <c r="CC205" i="56"/>
  <c r="CC206" i="56"/>
  <c r="CC207" i="56"/>
  <c r="CC208" i="56"/>
  <c r="CC209" i="56"/>
  <c r="CC210" i="56"/>
  <c r="CC211" i="56"/>
  <c r="CC212" i="56"/>
  <c r="CC213" i="56"/>
  <c r="CC214" i="56"/>
  <c r="CC215" i="56"/>
  <c r="CC216" i="56"/>
  <c r="CC217" i="56"/>
  <c r="CC218" i="56"/>
  <c r="CC219" i="56"/>
  <c r="CC220" i="56"/>
  <c r="CC221" i="56"/>
  <c r="CC222" i="56"/>
  <c r="CC223" i="56"/>
  <c r="CC224" i="56"/>
  <c r="CC225" i="56"/>
  <c r="CC182" i="56"/>
  <c r="CC187" i="56"/>
  <c r="CC179" i="56"/>
  <c r="CC183" i="56"/>
  <c r="CC190" i="56"/>
  <c r="CC227" i="56"/>
  <c r="CC229" i="56"/>
  <c r="CC230" i="56"/>
  <c r="CC231" i="56"/>
  <c r="CC232" i="56"/>
  <c r="CC233" i="56"/>
  <c r="CC234" i="56"/>
  <c r="CC235" i="56"/>
  <c r="CC192" i="56"/>
  <c r="CC228" i="56"/>
  <c r="CC239" i="56"/>
  <c r="CC243" i="56"/>
  <c r="CC249" i="56"/>
  <c r="CC257" i="56"/>
  <c r="CC252" i="56"/>
  <c r="CC238" i="56"/>
  <c r="CC242" i="56"/>
  <c r="CC250" i="56"/>
  <c r="CC258" i="56"/>
  <c r="CC237" i="56"/>
  <c r="CC241" i="56"/>
  <c r="CC245" i="56"/>
  <c r="CC240" i="56"/>
  <c r="CC267" i="56"/>
  <c r="CC260" i="56"/>
  <c r="CC226" i="56"/>
  <c r="CC256" i="56"/>
  <c r="CC261" i="56"/>
  <c r="CC236" i="56"/>
  <c r="CC254" i="56"/>
  <c r="CC262" i="56"/>
  <c r="CC272" i="56"/>
  <c r="CC251" i="56"/>
  <c r="CC263" i="56"/>
  <c r="CC265" i="56"/>
  <c r="CC269" i="56"/>
  <c r="CC244" i="56"/>
  <c r="CC268" i="56"/>
  <c r="CC271" i="56"/>
  <c r="CC266" i="56"/>
  <c r="CC248" i="56"/>
  <c r="CC255" i="56"/>
  <c r="CC270" i="56"/>
  <c r="CC264" i="56"/>
  <c r="CC246" i="56"/>
  <c r="CC247" i="56"/>
  <c r="CC253" i="56"/>
  <c r="CC259" i="56"/>
  <c r="CB9" i="56"/>
  <c r="CC13" i="56"/>
  <c r="CC15" i="56"/>
  <c r="CC59" i="56"/>
  <c r="CC48" i="56"/>
  <c r="CC18" i="56"/>
  <c r="CC46" i="56"/>
  <c r="CC60" i="56"/>
  <c r="CC29" i="56"/>
  <c r="CC93" i="56"/>
  <c r="CC43" i="56"/>
  <c r="CC94" i="56"/>
  <c r="CC92" i="56"/>
  <c r="CC74" i="56"/>
  <c r="CC89" i="56"/>
  <c r="CC37" i="56"/>
  <c r="CC21" i="56"/>
  <c r="CC97" i="56"/>
  <c r="CC105" i="56"/>
  <c r="CC62" i="56"/>
  <c r="CC51" i="56"/>
  <c r="CC49" i="56"/>
  <c r="CC76" i="56"/>
  <c r="CC85" i="56"/>
  <c r="CC61" i="56"/>
  <c r="CC56" i="56"/>
  <c r="CC34" i="56"/>
  <c r="CC26" i="56"/>
  <c r="CC16" i="56"/>
  <c r="CC22" i="56"/>
  <c r="CC28" i="56"/>
  <c r="CC19" i="56"/>
  <c r="CC17" i="56"/>
  <c r="CC100" i="56"/>
  <c r="CC90" i="56"/>
  <c r="CC31" i="56"/>
  <c r="CC38" i="56"/>
  <c r="CC98" i="56"/>
  <c r="CC54" i="56"/>
  <c r="CC68" i="56"/>
  <c r="CC79" i="56"/>
  <c r="CC50" i="56"/>
  <c r="CC67" i="56"/>
  <c r="CC88" i="56"/>
  <c r="CC103" i="56"/>
  <c r="CC66" i="56"/>
  <c r="CC58" i="56"/>
  <c r="CD10" i="56"/>
  <c r="CC102" i="56"/>
  <c r="CC41" i="56"/>
  <c r="CC36" i="56"/>
  <c r="CC25" i="56"/>
  <c r="CC24" i="56"/>
  <c r="CC47" i="56"/>
  <c r="CC33" i="56"/>
  <c r="CC101" i="56"/>
  <c r="CC39" i="56"/>
  <c r="CC72" i="56"/>
  <c r="CC104" i="56"/>
  <c r="CC42" i="56"/>
  <c r="CC107" i="56"/>
  <c r="CC32" i="56"/>
  <c r="CC83" i="56"/>
  <c r="CC53" i="56"/>
  <c r="CC77" i="56"/>
  <c r="CC81" i="56"/>
  <c r="CC106" i="56"/>
  <c r="CC73" i="56"/>
  <c r="CC75" i="56"/>
  <c r="CC80" i="56"/>
  <c r="CC40" i="56"/>
  <c r="CC52" i="56"/>
  <c r="CC57" i="56"/>
  <c r="CC71" i="56"/>
  <c r="CC55" i="56"/>
  <c r="CC44" i="56"/>
  <c r="CC27" i="56"/>
  <c r="CC20" i="56"/>
  <c r="CC95" i="56"/>
  <c r="CC78" i="56"/>
  <c r="CC70" i="56"/>
  <c r="CC87" i="56"/>
  <c r="CC69" i="56"/>
  <c r="CC82" i="56"/>
  <c r="CC30" i="56"/>
  <c r="CC96" i="56"/>
  <c r="CC14" i="56"/>
  <c r="CC23" i="56"/>
  <c r="CC64" i="56"/>
  <c r="CC108" i="56"/>
  <c r="CC84" i="56"/>
  <c r="CC45" i="56"/>
  <c r="CC99" i="56"/>
  <c r="CC63" i="56"/>
  <c r="CC35" i="56"/>
  <c r="CC65" i="56"/>
  <c r="CC86" i="56"/>
  <c r="CC91" i="56"/>
  <c r="CD109" i="56" l="1"/>
  <c r="CD110" i="56"/>
  <c r="CD111" i="56"/>
  <c r="CD113" i="56"/>
  <c r="CD114" i="56"/>
  <c r="CD115" i="56"/>
  <c r="CD118" i="56"/>
  <c r="CD120" i="56"/>
  <c r="CD112" i="56"/>
  <c r="CD122" i="56"/>
  <c r="CD117" i="56"/>
  <c r="CD132" i="56"/>
  <c r="CD121" i="56"/>
  <c r="CD128" i="56"/>
  <c r="CD119" i="56"/>
  <c r="CD123" i="56"/>
  <c r="CD124" i="56"/>
  <c r="CD116" i="56"/>
  <c r="CD127" i="56"/>
  <c r="CD126" i="56"/>
  <c r="CD136" i="56"/>
  <c r="CD130" i="56"/>
  <c r="CD134" i="56"/>
  <c r="CD131" i="56"/>
  <c r="CD129" i="56"/>
  <c r="CD125" i="56"/>
  <c r="CD139" i="56"/>
  <c r="CD138" i="56"/>
  <c r="CD141" i="56"/>
  <c r="CD143" i="56"/>
  <c r="CD135" i="56"/>
  <c r="CD148" i="56"/>
  <c r="CD140" i="56"/>
  <c r="CD145" i="56"/>
  <c r="CD147" i="56"/>
  <c r="CD153" i="56"/>
  <c r="CD154" i="56"/>
  <c r="CD158" i="56"/>
  <c r="CD150" i="56"/>
  <c r="CD152" i="56"/>
  <c r="CD133" i="56"/>
  <c r="CD157" i="56"/>
  <c r="CD160" i="56"/>
  <c r="CD161" i="56"/>
  <c r="CD162" i="56"/>
  <c r="CD163" i="56"/>
  <c r="CD164" i="56"/>
  <c r="CD165" i="56"/>
  <c r="CD166" i="56"/>
  <c r="CD167" i="56"/>
  <c r="CD168" i="56"/>
  <c r="CD169" i="56"/>
  <c r="CD170" i="56"/>
  <c r="CD171" i="56"/>
  <c r="CD172" i="56"/>
  <c r="CD173" i="56"/>
  <c r="CD174" i="56"/>
  <c r="CD175" i="56"/>
  <c r="CD176" i="56"/>
  <c r="CD177" i="56"/>
  <c r="CD178" i="56"/>
  <c r="CD179" i="56"/>
  <c r="CD180" i="56"/>
  <c r="CD181" i="56"/>
  <c r="CD142" i="56"/>
  <c r="CD151" i="56"/>
  <c r="CD137" i="56"/>
  <c r="CD156" i="56"/>
  <c r="CD186" i="56"/>
  <c r="CD149" i="56"/>
  <c r="CD159" i="56"/>
  <c r="CD144" i="56"/>
  <c r="CD155" i="56"/>
  <c r="CD183" i="56"/>
  <c r="CD185" i="56"/>
  <c r="CD187" i="56"/>
  <c r="CD190" i="56"/>
  <c r="CD188" i="56"/>
  <c r="CD184" i="56"/>
  <c r="CD191" i="56"/>
  <c r="CD193" i="56"/>
  <c r="CD194" i="56"/>
  <c r="CD195" i="56"/>
  <c r="CD196" i="56"/>
  <c r="CD197" i="56"/>
  <c r="CD198" i="56"/>
  <c r="CD199" i="56"/>
  <c r="CD200" i="56"/>
  <c r="CD201" i="56"/>
  <c r="CD202" i="56"/>
  <c r="CD203" i="56"/>
  <c r="CD204" i="56"/>
  <c r="CD205" i="56"/>
  <c r="CD206" i="56"/>
  <c r="CD207" i="56"/>
  <c r="CD208" i="56"/>
  <c r="CD209" i="56"/>
  <c r="CD210" i="56"/>
  <c r="CD211" i="56"/>
  <c r="CD212" i="56"/>
  <c r="CD213" i="56"/>
  <c r="CD214" i="56"/>
  <c r="CD215" i="56"/>
  <c r="CD216" i="56"/>
  <c r="CD217" i="56"/>
  <c r="CD218" i="56"/>
  <c r="CD219" i="56"/>
  <c r="CD220" i="56"/>
  <c r="CD221" i="56"/>
  <c r="CD222" i="56"/>
  <c r="CD223" i="56"/>
  <c r="CD224" i="56"/>
  <c r="CD225" i="56"/>
  <c r="CD226" i="56"/>
  <c r="CD227" i="56"/>
  <c r="CD228" i="56"/>
  <c r="CD182" i="56"/>
  <c r="CD229" i="56"/>
  <c r="CD230" i="56"/>
  <c r="CD231" i="56"/>
  <c r="CD232" i="56"/>
  <c r="CD233" i="56"/>
  <c r="CD234" i="56"/>
  <c r="CD235" i="56"/>
  <c r="CD236" i="56"/>
  <c r="CD237" i="56"/>
  <c r="CD238" i="56"/>
  <c r="CD239" i="56"/>
  <c r="CD240" i="56"/>
  <c r="CD241" i="56"/>
  <c r="CD242" i="56"/>
  <c r="CD243" i="56"/>
  <c r="CD244" i="56"/>
  <c r="CD245" i="56"/>
  <c r="CD246" i="56"/>
  <c r="CD189" i="56"/>
  <c r="CD192" i="56"/>
  <c r="CD254" i="56"/>
  <c r="CD249" i="56"/>
  <c r="CD257" i="56"/>
  <c r="CD146" i="56"/>
  <c r="CD247" i="56"/>
  <c r="CD255" i="56"/>
  <c r="CD250" i="56"/>
  <c r="CD248" i="56"/>
  <c r="CD267" i="56"/>
  <c r="CD258" i="56"/>
  <c r="CD260" i="56"/>
  <c r="CD256" i="56"/>
  <c r="CD261" i="56"/>
  <c r="CD266" i="56"/>
  <c r="CD262" i="56"/>
  <c r="CD272" i="56"/>
  <c r="CD263" i="56"/>
  <c r="CD251" i="56"/>
  <c r="CD252" i="56"/>
  <c r="CD269" i="56"/>
  <c r="CD259" i="56"/>
  <c r="CD268" i="56"/>
  <c r="CD271" i="56"/>
  <c r="CD270" i="56"/>
  <c r="CD264" i="56"/>
  <c r="CD265" i="56"/>
  <c r="CD253" i="56"/>
  <c r="CC9" i="56"/>
  <c r="CD13" i="56"/>
  <c r="CD108" i="56"/>
  <c r="CD25" i="56"/>
  <c r="CD37" i="56"/>
  <c r="CD44" i="56"/>
  <c r="CD33" i="56"/>
  <c r="CD48" i="56"/>
  <c r="CD38" i="56"/>
  <c r="CD22" i="56"/>
  <c r="CD107" i="56"/>
  <c r="CD52" i="56"/>
  <c r="CD18" i="56"/>
  <c r="CD68" i="56"/>
  <c r="CD24" i="56"/>
  <c r="CD80" i="56"/>
  <c r="CD91" i="56"/>
  <c r="CD45" i="56"/>
  <c r="CD105" i="56"/>
  <c r="CD56" i="56"/>
  <c r="CD69" i="56"/>
  <c r="CD55" i="56"/>
  <c r="CD83" i="56"/>
  <c r="CD78" i="56"/>
  <c r="CD64" i="56"/>
  <c r="CD74" i="56"/>
  <c r="CD14" i="56"/>
  <c r="CD51" i="56"/>
  <c r="CD35" i="56"/>
  <c r="CD27" i="56"/>
  <c r="CD23" i="56"/>
  <c r="CD42" i="56"/>
  <c r="CD49" i="56"/>
  <c r="CD81" i="56"/>
  <c r="CD94" i="56"/>
  <c r="CD85" i="56"/>
  <c r="CD92" i="56"/>
  <c r="CD95" i="56"/>
  <c r="CD50" i="56"/>
  <c r="CD76" i="56"/>
  <c r="CD41" i="56"/>
  <c r="CD97" i="56"/>
  <c r="CD86" i="56"/>
  <c r="CD96" i="56"/>
  <c r="CD32" i="56"/>
  <c r="CD46" i="56"/>
  <c r="CD26" i="56"/>
  <c r="CD53" i="56"/>
  <c r="CD21" i="56"/>
  <c r="CD31" i="56"/>
  <c r="CD47" i="56"/>
  <c r="CD98" i="56"/>
  <c r="CD60" i="56"/>
  <c r="CD59" i="56"/>
  <c r="CD106" i="56"/>
  <c r="CD101" i="56"/>
  <c r="CD66" i="56"/>
  <c r="CD77" i="56"/>
  <c r="CD103" i="56"/>
  <c r="CD67" i="56"/>
  <c r="CD71" i="56"/>
  <c r="CD58" i="56"/>
  <c r="CD88" i="56"/>
  <c r="CE10" i="56"/>
  <c r="CD29" i="56"/>
  <c r="CD19" i="56"/>
  <c r="CD16" i="56"/>
  <c r="CD30" i="56"/>
  <c r="CD17" i="56"/>
  <c r="CD20" i="56"/>
  <c r="CD100" i="56"/>
  <c r="CD104" i="56"/>
  <c r="CD62" i="56"/>
  <c r="CD87" i="56"/>
  <c r="CD75" i="56"/>
  <c r="CD63" i="56"/>
  <c r="CD89" i="56"/>
  <c r="CD99" i="56"/>
  <c r="CD40" i="56"/>
  <c r="CD54" i="56"/>
  <c r="CD65" i="56"/>
  <c r="CD57" i="56"/>
  <c r="CD82" i="56"/>
  <c r="CD102" i="56"/>
  <c r="CD79" i="56"/>
  <c r="CD73" i="56"/>
  <c r="CD15" i="56"/>
  <c r="CD34" i="56"/>
  <c r="CD28" i="56"/>
  <c r="CD61" i="56"/>
  <c r="CD36" i="56"/>
  <c r="CD90" i="56"/>
  <c r="CD43" i="56"/>
  <c r="CD84" i="56"/>
  <c r="CD72" i="56"/>
  <c r="CD39" i="56"/>
  <c r="CD70" i="56"/>
  <c r="CD93" i="56"/>
  <c r="CE110" i="56" l="1"/>
  <c r="CE112" i="56"/>
  <c r="CE111" i="56"/>
  <c r="CE117" i="56"/>
  <c r="CE113" i="56"/>
  <c r="CE114" i="56"/>
  <c r="CE109" i="56"/>
  <c r="CE115" i="56"/>
  <c r="CE119" i="56"/>
  <c r="CE123" i="56"/>
  <c r="CE124" i="56"/>
  <c r="CE125" i="56"/>
  <c r="CE126" i="56"/>
  <c r="CE120" i="56"/>
  <c r="CE118" i="56"/>
  <c r="CE122" i="56"/>
  <c r="CE129" i="56"/>
  <c r="CE132" i="56"/>
  <c r="CE121" i="56"/>
  <c r="CE128" i="56"/>
  <c r="CE116" i="56"/>
  <c r="CE127" i="56"/>
  <c r="CE130" i="56"/>
  <c r="CE133" i="56"/>
  <c r="CE131" i="56"/>
  <c r="CE134" i="56"/>
  <c r="CE138" i="56"/>
  <c r="CE135" i="56"/>
  <c r="CE136" i="56"/>
  <c r="CE140" i="56"/>
  <c r="CE148" i="56"/>
  <c r="CE142" i="56"/>
  <c r="CE146" i="56"/>
  <c r="CE139" i="56"/>
  <c r="CE144" i="56"/>
  <c r="CE145" i="56"/>
  <c r="CE141" i="56"/>
  <c r="CE147" i="56"/>
  <c r="CE155" i="56"/>
  <c r="CE159" i="56"/>
  <c r="CE153" i="56"/>
  <c r="CE154" i="56"/>
  <c r="CE158" i="56"/>
  <c r="CE150" i="56"/>
  <c r="CE152" i="56"/>
  <c r="CE157" i="56"/>
  <c r="CE160" i="56"/>
  <c r="CE162" i="56"/>
  <c r="CE164" i="56"/>
  <c r="CE166" i="56"/>
  <c r="CE170" i="56"/>
  <c r="CE175" i="56"/>
  <c r="CE182" i="56"/>
  <c r="CE183" i="56"/>
  <c r="CE151" i="56"/>
  <c r="CE178" i="56"/>
  <c r="CE137" i="56"/>
  <c r="CE143" i="56"/>
  <c r="CE156" i="56"/>
  <c r="CE169" i="56"/>
  <c r="CE173" i="56"/>
  <c r="CE181" i="56"/>
  <c r="CE161" i="56"/>
  <c r="CE163" i="56"/>
  <c r="CE165" i="56"/>
  <c r="CE168" i="56"/>
  <c r="CE172" i="56"/>
  <c r="CE180" i="56"/>
  <c r="CE188" i="56"/>
  <c r="CE149" i="56"/>
  <c r="CE167" i="56"/>
  <c r="CE179" i="56"/>
  <c r="CE177" i="56"/>
  <c r="CE185" i="56"/>
  <c r="CE186" i="56"/>
  <c r="CE190" i="56"/>
  <c r="CE174" i="56"/>
  <c r="CE171" i="56"/>
  <c r="CE184" i="56"/>
  <c r="CE187" i="56"/>
  <c r="CE176" i="56"/>
  <c r="CE191" i="56"/>
  <c r="CE194" i="56"/>
  <c r="CE196" i="56"/>
  <c r="CE198" i="56"/>
  <c r="CE200" i="56"/>
  <c r="CE202" i="56"/>
  <c r="CE204" i="56"/>
  <c r="CE206" i="56"/>
  <c r="CE208" i="56"/>
  <c r="CE210" i="56"/>
  <c r="CE212" i="56"/>
  <c r="CE215" i="56"/>
  <c r="CE219" i="56"/>
  <c r="CE223" i="56"/>
  <c r="CE213" i="56"/>
  <c r="CE227" i="56"/>
  <c r="CE214" i="56"/>
  <c r="CE218" i="56"/>
  <c r="CE222" i="56"/>
  <c r="CE229" i="56"/>
  <c r="CE230" i="56"/>
  <c r="CE231" i="56"/>
  <c r="CE232" i="56"/>
  <c r="CE233" i="56"/>
  <c r="CE234" i="56"/>
  <c r="CE235" i="56"/>
  <c r="CE236" i="56"/>
  <c r="CE237" i="56"/>
  <c r="CE238" i="56"/>
  <c r="CE239" i="56"/>
  <c r="CE240" i="56"/>
  <c r="CE241" i="56"/>
  <c r="CE242" i="56"/>
  <c r="CE243" i="56"/>
  <c r="CE244" i="56"/>
  <c r="CE245" i="56"/>
  <c r="CE246" i="56"/>
  <c r="CE247" i="56"/>
  <c r="CE248" i="56"/>
  <c r="CE249" i="56"/>
  <c r="CE250" i="56"/>
  <c r="CE251" i="56"/>
  <c r="CE252" i="56"/>
  <c r="CE253" i="56"/>
  <c r="CE254" i="56"/>
  <c r="CE255" i="56"/>
  <c r="CE256" i="56"/>
  <c r="CE257" i="56"/>
  <c r="CE258" i="56"/>
  <c r="CE259" i="56"/>
  <c r="CE193" i="56"/>
  <c r="CE197" i="56"/>
  <c r="CE201" i="56"/>
  <c r="CE205" i="56"/>
  <c r="CE209" i="56"/>
  <c r="CE217" i="56"/>
  <c r="CE225" i="56"/>
  <c r="CE228" i="56"/>
  <c r="CE216" i="56"/>
  <c r="CE224" i="56"/>
  <c r="CE189" i="56"/>
  <c r="CE192" i="56"/>
  <c r="CE195" i="56"/>
  <c r="CE199" i="56"/>
  <c r="CE203" i="56"/>
  <c r="CE207" i="56"/>
  <c r="CE211" i="56"/>
  <c r="CE264" i="56"/>
  <c r="CE221" i="56"/>
  <c r="CE220" i="56"/>
  <c r="CE226" i="56"/>
  <c r="CE260" i="56"/>
  <c r="CE261" i="56"/>
  <c r="CE266" i="56"/>
  <c r="CE262" i="56"/>
  <c r="CE272" i="56"/>
  <c r="CE267" i="56"/>
  <c r="CE269" i="56"/>
  <c r="CE268" i="56"/>
  <c r="CE271" i="56"/>
  <c r="CE270" i="56"/>
  <c r="CE265" i="56"/>
  <c r="CE263" i="56"/>
  <c r="CD9" i="56"/>
  <c r="CF10" i="56"/>
  <c r="CE15" i="56"/>
  <c r="CE17" i="56"/>
  <c r="CE21" i="56"/>
  <c r="CE31" i="56"/>
  <c r="CE41" i="56"/>
  <c r="CE33" i="56"/>
  <c r="CE36" i="56"/>
  <c r="CE20" i="56"/>
  <c r="CE35" i="56"/>
  <c r="CE106" i="56"/>
  <c r="CE65" i="56"/>
  <c r="CE101" i="56"/>
  <c r="CE83" i="56"/>
  <c r="CE80" i="56"/>
  <c r="CE48" i="56"/>
  <c r="CE28" i="56"/>
  <c r="CE102" i="56"/>
  <c r="CE63" i="56"/>
  <c r="CE77" i="56"/>
  <c r="CE56" i="56"/>
  <c r="CE72" i="56"/>
  <c r="CE75" i="56"/>
  <c r="CE74" i="56"/>
  <c r="CE58" i="56"/>
  <c r="CE32" i="56"/>
  <c r="CE13" i="56"/>
  <c r="CE26" i="56"/>
  <c r="CE42" i="56"/>
  <c r="CE40" i="56"/>
  <c r="CE89" i="56"/>
  <c r="CE108" i="56"/>
  <c r="CE53" i="56"/>
  <c r="CE97" i="56"/>
  <c r="CE47" i="56"/>
  <c r="CE95" i="56"/>
  <c r="CE34" i="56"/>
  <c r="CE69" i="56"/>
  <c r="CE14" i="56"/>
  <c r="CE103" i="56"/>
  <c r="CE23" i="56"/>
  <c r="CE19" i="56"/>
  <c r="CE27" i="56"/>
  <c r="CE18" i="56"/>
  <c r="CE22" i="56"/>
  <c r="CE94" i="56"/>
  <c r="CE62" i="56"/>
  <c r="CE100" i="56"/>
  <c r="CE81" i="56"/>
  <c r="CE96" i="56"/>
  <c r="CE71" i="56"/>
  <c r="CE70" i="56"/>
  <c r="CE88" i="56"/>
  <c r="CE49" i="56"/>
  <c r="CE98" i="56"/>
  <c r="CE79" i="56"/>
  <c r="CE91" i="56"/>
  <c r="CE55" i="56"/>
  <c r="CE52" i="56"/>
  <c r="CE37" i="56"/>
  <c r="CE82" i="56"/>
  <c r="CE39" i="56"/>
  <c r="CE16" i="56"/>
  <c r="CE59" i="56"/>
  <c r="CE54" i="56"/>
  <c r="CE46" i="56"/>
  <c r="CE44" i="56"/>
  <c r="CE29" i="56"/>
  <c r="CE30" i="56"/>
  <c r="CE50" i="56"/>
  <c r="CE93" i="56"/>
  <c r="CE86" i="56"/>
  <c r="CE85" i="56"/>
  <c r="CE87" i="56"/>
  <c r="CE66" i="56"/>
  <c r="CE43" i="56"/>
  <c r="CE78" i="56"/>
  <c r="CE92" i="56"/>
  <c r="CE73" i="56"/>
  <c r="CE67" i="56"/>
  <c r="CE105" i="56"/>
  <c r="CE61" i="56"/>
  <c r="CE99" i="56"/>
  <c r="CE38" i="56"/>
  <c r="CE104" i="56"/>
  <c r="CE24" i="56"/>
  <c r="CE25" i="56"/>
  <c r="CE51" i="56"/>
  <c r="CE107" i="56"/>
  <c r="CE57" i="56"/>
  <c r="CE45" i="56"/>
  <c r="CE60" i="56"/>
  <c r="CE84" i="56"/>
  <c r="CE76" i="56"/>
  <c r="CE90" i="56"/>
  <c r="CE64" i="56"/>
  <c r="CE68" i="56"/>
  <c r="CF109" i="56" l="1"/>
  <c r="CF110" i="56"/>
  <c r="CF112" i="56"/>
  <c r="CF113" i="56"/>
  <c r="CF114" i="56"/>
  <c r="CF115" i="56"/>
  <c r="CF116" i="56"/>
  <c r="CF111" i="56"/>
  <c r="CF117" i="56"/>
  <c r="CF119" i="56"/>
  <c r="CF121" i="56"/>
  <c r="CF123" i="56"/>
  <c r="CF124" i="56"/>
  <c r="CF125" i="56"/>
  <c r="CF126" i="56"/>
  <c r="CF127" i="56"/>
  <c r="CF128" i="56"/>
  <c r="CF129" i="56"/>
  <c r="CF130" i="56"/>
  <c r="CF120" i="56"/>
  <c r="CF136" i="56"/>
  <c r="CF122" i="56"/>
  <c r="CF118" i="56"/>
  <c r="CF131" i="56"/>
  <c r="CF138" i="56"/>
  <c r="CF145" i="56"/>
  <c r="CF147" i="56"/>
  <c r="CF134" i="56"/>
  <c r="CF139" i="56"/>
  <c r="CF141" i="56"/>
  <c r="CF132" i="56"/>
  <c r="CF133" i="56"/>
  <c r="CF146" i="56"/>
  <c r="CF149" i="56"/>
  <c r="CF151" i="56"/>
  <c r="CF135" i="56"/>
  <c r="CF144" i="56"/>
  <c r="CF148" i="56"/>
  <c r="CF140" i="56"/>
  <c r="CF150" i="56"/>
  <c r="CF152" i="56"/>
  <c r="CF155" i="56"/>
  <c r="CF159" i="56"/>
  <c r="CF153" i="56"/>
  <c r="CF154" i="56"/>
  <c r="CF158" i="56"/>
  <c r="CF167" i="56"/>
  <c r="CF180" i="56"/>
  <c r="CF142" i="56"/>
  <c r="CF157" i="56"/>
  <c r="CF160" i="56"/>
  <c r="CF162" i="56"/>
  <c r="CF164" i="56"/>
  <c r="CF166" i="56"/>
  <c r="CF170" i="56"/>
  <c r="CF175" i="56"/>
  <c r="CF182" i="56"/>
  <c r="CF183" i="56"/>
  <c r="CF184" i="56"/>
  <c r="CF185" i="56"/>
  <c r="CF178" i="56"/>
  <c r="CF169" i="56"/>
  <c r="CF176" i="56"/>
  <c r="CF163" i="56"/>
  <c r="CF168" i="56"/>
  <c r="CF188" i="56"/>
  <c r="CF137" i="56"/>
  <c r="CF143" i="56"/>
  <c r="CF156" i="56"/>
  <c r="CF173" i="56"/>
  <c r="CF179" i="56"/>
  <c r="CF161" i="56"/>
  <c r="CF189" i="56"/>
  <c r="CF192" i="56"/>
  <c r="CF172" i="56"/>
  <c r="CF177" i="56"/>
  <c r="CF186" i="56"/>
  <c r="CF190" i="56"/>
  <c r="CF174" i="56"/>
  <c r="CF181" i="56"/>
  <c r="CF171" i="56"/>
  <c r="CF216" i="56"/>
  <c r="CF220" i="56"/>
  <c r="CF224" i="56"/>
  <c r="CF226" i="56"/>
  <c r="CF191" i="56"/>
  <c r="CF194" i="56"/>
  <c r="CF196" i="56"/>
  <c r="CF198" i="56"/>
  <c r="CF200" i="56"/>
  <c r="CF202" i="56"/>
  <c r="CF204" i="56"/>
  <c r="CF206" i="56"/>
  <c r="CF208" i="56"/>
  <c r="CF210" i="56"/>
  <c r="CF212" i="56"/>
  <c r="CF215" i="56"/>
  <c r="CF219" i="56"/>
  <c r="CF223" i="56"/>
  <c r="CF213" i="56"/>
  <c r="CF227" i="56"/>
  <c r="CF218" i="56"/>
  <c r="CF229" i="56"/>
  <c r="CF231" i="56"/>
  <c r="CF233" i="56"/>
  <c r="CF251" i="56"/>
  <c r="CF259" i="56"/>
  <c r="CF260" i="56"/>
  <c r="CF261" i="56"/>
  <c r="CF262" i="56"/>
  <c r="CF263" i="56"/>
  <c r="CF235" i="56"/>
  <c r="CF239" i="56"/>
  <c r="CF243" i="56"/>
  <c r="CF254" i="56"/>
  <c r="CF193" i="56"/>
  <c r="CF197" i="56"/>
  <c r="CF201" i="56"/>
  <c r="CF205" i="56"/>
  <c r="CF209" i="56"/>
  <c r="CF217" i="56"/>
  <c r="CF225" i="56"/>
  <c r="CF228" i="56"/>
  <c r="CF238" i="56"/>
  <c r="CF242" i="56"/>
  <c r="CF246" i="56"/>
  <c r="CF252" i="56"/>
  <c r="CF214" i="56"/>
  <c r="CF222" i="56"/>
  <c r="CF230" i="56"/>
  <c r="CF232" i="56"/>
  <c r="CF234" i="56"/>
  <c r="CF247" i="56"/>
  <c r="CF203" i="56"/>
  <c r="CF253" i="56"/>
  <c r="CF240" i="56"/>
  <c r="CF248" i="56"/>
  <c r="CF264" i="56"/>
  <c r="CF268" i="56"/>
  <c r="CF187" i="56"/>
  <c r="CF207" i="56"/>
  <c r="CF221" i="56"/>
  <c r="CF237" i="56"/>
  <c r="CF249" i="56"/>
  <c r="CF250" i="56"/>
  <c r="CF258" i="56"/>
  <c r="CF267" i="56"/>
  <c r="CF271" i="56"/>
  <c r="CF195" i="56"/>
  <c r="CF211" i="56"/>
  <c r="CF236" i="56"/>
  <c r="CF256" i="56"/>
  <c r="CF165" i="56"/>
  <c r="CF257" i="56"/>
  <c r="CF272" i="56"/>
  <c r="CF255" i="56"/>
  <c r="CF199" i="56"/>
  <c r="CF269" i="56"/>
  <c r="CF241" i="56"/>
  <c r="CF266" i="56"/>
  <c r="CF244" i="56"/>
  <c r="CF245" i="56"/>
  <c r="CF270" i="56"/>
  <c r="CF265" i="56"/>
  <c r="CE9" i="56"/>
  <c r="BY8" i="56" s="1"/>
  <c r="CG10" i="56"/>
  <c r="CF95" i="56"/>
  <c r="CF98" i="56"/>
  <c r="CF14" i="56"/>
  <c r="CF18" i="56"/>
  <c r="CF89" i="56"/>
  <c r="CF44" i="56"/>
  <c r="CF23" i="56"/>
  <c r="CF42" i="56"/>
  <c r="CF31" i="56"/>
  <c r="CF17" i="56"/>
  <c r="CF41" i="56"/>
  <c r="CF47" i="56"/>
  <c r="CF101" i="56"/>
  <c r="CF103" i="56"/>
  <c r="CF96" i="56"/>
  <c r="CF64" i="56"/>
  <c r="CF72" i="56"/>
  <c r="CF62" i="56"/>
  <c r="CF87" i="56"/>
  <c r="CF82" i="56"/>
  <c r="CF90" i="56"/>
  <c r="CF77" i="56"/>
  <c r="CF70" i="56"/>
  <c r="CF80" i="56"/>
  <c r="CF34" i="56"/>
  <c r="CF45" i="56"/>
  <c r="CF61" i="56"/>
  <c r="CF13" i="56"/>
  <c r="CF27" i="56"/>
  <c r="CF16" i="56"/>
  <c r="CF38" i="56"/>
  <c r="CF20" i="56"/>
  <c r="CF33" i="56"/>
  <c r="CF35" i="56"/>
  <c r="CF24" i="56"/>
  <c r="CF28" i="56"/>
  <c r="CF25" i="56"/>
  <c r="CF56" i="56"/>
  <c r="CF21" i="56"/>
  <c r="CF26" i="56"/>
  <c r="CF58" i="56"/>
  <c r="CF75" i="56"/>
  <c r="CF93" i="56"/>
  <c r="CF73" i="56"/>
  <c r="CF55" i="56"/>
  <c r="CF40" i="56"/>
  <c r="CF37" i="56"/>
  <c r="CF63" i="56"/>
  <c r="CF86" i="56"/>
  <c r="CF84" i="56"/>
  <c r="CF65" i="56"/>
  <c r="CF48" i="56"/>
  <c r="CF69" i="56"/>
  <c r="CF12" i="56"/>
  <c r="CF99" i="56"/>
  <c r="CF19" i="56"/>
  <c r="CF53" i="56"/>
  <c r="CF36" i="56"/>
  <c r="CF66" i="56"/>
  <c r="CF43" i="56"/>
  <c r="CF46" i="56"/>
  <c r="CF22" i="56"/>
  <c r="CF32" i="56"/>
  <c r="CF15" i="56"/>
  <c r="CF59" i="56"/>
  <c r="CF30" i="56"/>
  <c r="CF52" i="56"/>
  <c r="CF67" i="56"/>
  <c r="CF85" i="56"/>
  <c r="CF106" i="56"/>
  <c r="CF78" i="56"/>
  <c r="CF100" i="56"/>
  <c r="CF71" i="56"/>
  <c r="CF49" i="56"/>
  <c r="CF102" i="56"/>
  <c r="CF83" i="56"/>
  <c r="CF50" i="56"/>
  <c r="CF68" i="56"/>
  <c r="CF92" i="56"/>
  <c r="CF94" i="56"/>
  <c r="CF11" i="56"/>
  <c r="CF107" i="56"/>
  <c r="CF39" i="56"/>
  <c r="CF91" i="56"/>
  <c r="CF105" i="56"/>
  <c r="CF76" i="56"/>
  <c r="CF79" i="56"/>
  <c r="CF97" i="56"/>
  <c r="CF60" i="56"/>
  <c r="CF54" i="56"/>
  <c r="CF108" i="56"/>
  <c r="CF104" i="56"/>
  <c r="CF88" i="56"/>
  <c r="CF81" i="56"/>
  <c r="CF29" i="56"/>
  <c r="CF74" i="56"/>
  <c r="CF57" i="56"/>
  <c r="CF51" i="56"/>
  <c r="CG113" i="56" l="1"/>
  <c r="CG109" i="56"/>
  <c r="CG112" i="56"/>
  <c r="CG114" i="56"/>
  <c r="CG115" i="56"/>
  <c r="CG116" i="56"/>
  <c r="CG117" i="56"/>
  <c r="CG118" i="56"/>
  <c r="CG110" i="56"/>
  <c r="CG111" i="56"/>
  <c r="CG119" i="56"/>
  <c r="CG121" i="56"/>
  <c r="CG122" i="56"/>
  <c r="CG123" i="56"/>
  <c r="CG124" i="56"/>
  <c r="CG125" i="56"/>
  <c r="CG126" i="56"/>
  <c r="CG127" i="56"/>
  <c r="CG128" i="56"/>
  <c r="CG129" i="56"/>
  <c r="CG130" i="56"/>
  <c r="CG131" i="56"/>
  <c r="CG132" i="56"/>
  <c r="CG133" i="56"/>
  <c r="CG120" i="56"/>
  <c r="CG135" i="56"/>
  <c r="CG138" i="56"/>
  <c r="CG137" i="56"/>
  <c r="CG144" i="56"/>
  <c r="CG150" i="56"/>
  <c r="CG140" i="56"/>
  <c r="CG143" i="56"/>
  <c r="CG154" i="56"/>
  <c r="CG155" i="56"/>
  <c r="CG156" i="56"/>
  <c r="CG157" i="56"/>
  <c r="CG158" i="56"/>
  <c r="CG159" i="56"/>
  <c r="CG136" i="56"/>
  <c r="CG139" i="56"/>
  <c r="CG146" i="56"/>
  <c r="CG149" i="56"/>
  <c r="CG148" i="56"/>
  <c r="CG145" i="56"/>
  <c r="CG153" i="56"/>
  <c r="CG141" i="56"/>
  <c r="CG147" i="56"/>
  <c r="CG152" i="56"/>
  <c r="CG171" i="56"/>
  <c r="CG177" i="56"/>
  <c r="CG167" i="56"/>
  <c r="CG180" i="56"/>
  <c r="CG142" i="56"/>
  <c r="CG151" i="56"/>
  <c r="CG160" i="56"/>
  <c r="CG162" i="56"/>
  <c r="CG164" i="56"/>
  <c r="CG166" i="56"/>
  <c r="CG170" i="56"/>
  <c r="CG175" i="56"/>
  <c r="CG182" i="56"/>
  <c r="CG183" i="56"/>
  <c r="CG184" i="56"/>
  <c r="CG185" i="56"/>
  <c r="CG186" i="56"/>
  <c r="CG187" i="56"/>
  <c r="CG188" i="56"/>
  <c r="CG189" i="56"/>
  <c r="CG190" i="56"/>
  <c r="CG191" i="56"/>
  <c r="CG192" i="56"/>
  <c r="CG169" i="56"/>
  <c r="CG173" i="56"/>
  <c r="CG178" i="56"/>
  <c r="CG176" i="56"/>
  <c r="CG163" i="56"/>
  <c r="CG168" i="56"/>
  <c r="CG134" i="56"/>
  <c r="CG181" i="56"/>
  <c r="CG165" i="56"/>
  <c r="CG161" i="56"/>
  <c r="CG172" i="56"/>
  <c r="CG174" i="56"/>
  <c r="CG216" i="56"/>
  <c r="CG220" i="56"/>
  <c r="CG224" i="56"/>
  <c r="CG226" i="56"/>
  <c r="CG194" i="56"/>
  <c r="CG196" i="56"/>
  <c r="CG198" i="56"/>
  <c r="CG200" i="56"/>
  <c r="CG202" i="56"/>
  <c r="CG204" i="56"/>
  <c r="CG206" i="56"/>
  <c r="CG208" i="56"/>
  <c r="CG210" i="56"/>
  <c r="CG212" i="56"/>
  <c r="CG215" i="56"/>
  <c r="CG219" i="56"/>
  <c r="CG223" i="56"/>
  <c r="CG213" i="56"/>
  <c r="CG227" i="56"/>
  <c r="CG236" i="56"/>
  <c r="CG240" i="56"/>
  <c r="CG244" i="56"/>
  <c r="CG248" i="56"/>
  <c r="CG256" i="56"/>
  <c r="CG218" i="56"/>
  <c r="CG229" i="56"/>
  <c r="CG231" i="56"/>
  <c r="CG233" i="56"/>
  <c r="CG251" i="56"/>
  <c r="CG259" i="56"/>
  <c r="CG260" i="56"/>
  <c r="CG261" i="56"/>
  <c r="CG262" i="56"/>
  <c r="CG263" i="56"/>
  <c r="CG264" i="56"/>
  <c r="CG265" i="56"/>
  <c r="CG266" i="56"/>
  <c r="CG267" i="56"/>
  <c r="CG268" i="56"/>
  <c r="CG269" i="56"/>
  <c r="CG270" i="56"/>
  <c r="CG271" i="56"/>
  <c r="CG272" i="56"/>
  <c r="CG235" i="56"/>
  <c r="CG239" i="56"/>
  <c r="CG243" i="56"/>
  <c r="CG193" i="56"/>
  <c r="CG197" i="56"/>
  <c r="CG201" i="56"/>
  <c r="CG205" i="56"/>
  <c r="CG209" i="56"/>
  <c r="CG217" i="56"/>
  <c r="CG225" i="56"/>
  <c r="CG228" i="56"/>
  <c r="CG249" i="56"/>
  <c r="CG257" i="56"/>
  <c r="CG238" i="56"/>
  <c r="CG242" i="56"/>
  <c r="CG246" i="56"/>
  <c r="CG252" i="56"/>
  <c r="CG214" i="56"/>
  <c r="CG179" i="56"/>
  <c r="CG241" i="56"/>
  <c r="CG245" i="56"/>
  <c r="CG255" i="56"/>
  <c r="CG203" i="56"/>
  <c r="CG222" i="56"/>
  <c r="CG253" i="56"/>
  <c r="CG207" i="56"/>
  <c r="CG221" i="56"/>
  <c r="CG237" i="56"/>
  <c r="CG234" i="56"/>
  <c r="CG250" i="56"/>
  <c r="CG254" i="56"/>
  <c r="CG258" i="56"/>
  <c r="CG195" i="56"/>
  <c r="CG211" i="56"/>
  <c r="CG232" i="56"/>
  <c r="CG199" i="56"/>
  <c r="CG230" i="56"/>
  <c r="CG247" i="56"/>
  <c r="CF9" i="56"/>
  <c r="CH10" i="56"/>
  <c r="CG14" i="56"/>
  <c r="CG29" i="56"/>
  <c r="CG17" i="56"/>
  <c r="CG26" i="56"/>
  <c r="CG43" i="56"/>
  <c r="CG34" i="56"/>
  <c r="CG50" i="56"/>
  <c r="CG48" i="56"/>
  <c r="CG24" i="56"/>
  <c r="CG108" i="56"/>
  <c r="CG107" i="56"/>
  <c r="CG92" i="56"/>
  <c r="CG35" i="56"/>
  <c r="CG68" i="56"/>
  <c r="CG47" i="56"/>
  <c r="CG62" i="56"/>
  <c r="CG88" i="56"/>
  <c r="CG93" i="56"/>
  <c r="CG86" i="56"/>
  <c r="CG95" i="56"/>
  <c r="CG94" i="56"/>
  <c r="CG52" i="56"/>
  <c r="CG104" i="56"/>
  <c r="CG90" i="56"/>
  <c r="CG79" i="56"/>
  <c r="CG61" i="56"/>
  <c r="CG98" i="56"/>
  <c r="CG49" i="56"/>
  <c r="CG74" i="56"/>
  <c r="CG33" i="56"/>
  <c r="CG38" i="56"/>
  <c r="CG84" i="56"/>
  <c r="CG105" i="56"/>
  <c r="CG106" i="56"/>
  <c r="CG91" i="56"/>
  <c r="CG83" i="56"/>
  <c r="CG42" i="56"/>
  <c r="CG75" i="56"/>
  <c r="CG100" i="56"/>
  <c r="CG57" i="56"/>
  <c r="CG71" i="56"/>
  <c r="CG69" i="56"/>
  <c r="CG85" i="56"/>
  <c r="CG45" i="56"/>
  <c r="CG37" i="56"/>
  <c r="CG32" i="56"/>
  <c r="CG44" i="56"/>
  <c r="CG28" i="56"/>
  <c r="CG16" i="56"/>
  <c r="CG60" i="56"/>
  <c r="CG22" i="56"/>
  <c r="CG63" i="56"/>
  <c r="CG103" i="56"/>
  <c r="CG97" i="56"/>
  <c r="CG36" i="56"/>
  <c r="CG64" i="56"/>
  <c r="CG72" i="56"/>
  <c r="CG39" i="56"/>
  <c r="CG15" i="56"/>
  <c r="CG87" i="56"/>
  <c r="CG77" i="56"/>
  <c r="CG25" i="56"/>
  <c r="CG18" i="56"/>
  <c r="CG19" i="56"/>
  <c r="CG67" i="56"/>
  <c r="CG40" i="56"/>
  <c r="CG21" i="56"/>
  <c r="CG56" i="56"/>
  <c r="CG96" i="56"/>
  <c r="CG66" i="56"/>
  <c r="CG89" i="56"/>
  <c r="CG101" i="56"/>
  <c r="CG102" i="56"/>
  <c r="CG55" i="56"/>
  <c r="CG46" i="56"/>
  <c r="CG31" i="56"/>
  <c r="CG30" i="56"/>
  <c r="CG81" i="56"/>
  <c r="CG76" i="56"/>
  <c r="CG41" i="56"/>
  <c r="CG99" i="56"/>
  <c r="CG82" i="56"/>
  <c r="CG78" i="56"/>
  <c r="CG13" i="56"/>
  <c r="CG20" i="56"/>
  <c r="CG23" i="56"/>
  <c r="CG53" i="56"/>
  <c r="CG58" i="56"/>
  <c r="CG59" i="56"/>
  <c r="CG65" i="56"/>
  <c r="CG73" i="56"/>
  <c r="CG70" i="56"/>
  <c r="CG51" i="56"/>
  <c r="CG27" i="56"/>
  <c r="CG54" i="56"/>
  <c r="CG80" i="56"/>
  <c r="CH109" i="56" l="1"/>
  <c r="CH112" i="56"/>
  <c r="CH113" i="56"/>
  <c r="CH115" i="56"/>
  <c r="CH110" i="56"/>
  <c r="CH111" i="56"/>
  <c r="CH116" i="56"/>
  <c r="CH121" i="56"/>
  <c r="CH114" i="56"/>
  <c r="CH131" i="56"/>
  <c r="CH134" i="56"/>
  <c r="CH135" i="56"/>
  <c r="CH136" i="56"/>
  <c r="CH137" i="56"/>
  <c r="CH138" i="56"/>
  <c r="CH129" i="56"/>
  <c r="CH118" i="56"/>
  <c r="CH122" i="56"/>
  <c r="CH126" i="56"/>
  <c r="CH119" i="56"/>
  <c r="CH120" i="56"/>
  <c r="CH124" i="56"/>
  <c r="CH117" i="56"/>
  <c r="CH123" i="56"/>
  <c r="CH127" i="56"/>
  <c r="CH130" i="56"/>
  <c r="CH139" i="56"/>
  <c r="CH140" i="56"/>
  <c r="CH141" i="56"/>
  <c r="CH142" i="56"/>
  <c r="CH143" i="56"/>
  <c r="CH144" i="56"/>
  <c r="CH145" i="56"/>
  <c r="CH125" i="56"/>
  <c r="CH149" i="56"/>
  <c r="CH147" i="56"/>
  <c r="CH153" i="56"/>
  <c r="CH132" i="56"/>
  <c r="CH133" i="56"/>
  <c r="CH146" i="56"/>
  <c r="CH148" i="56"/>
  <c r="CH156" i="56"/>
  <c r="CH128" i="56"/>
  <c r="CH155" i="56"/>
  <c r="CH159" i="56"/>
  <c r="CH158" i="56"/>
  <c r="CH174" i="56"/>
  <c r="CH152" i="56"/>
  <c r="CH171" i="56"/>
  <c r="CH177" i="56"/>
  <c r="CH157" i="56"/>
  <c r="CH167" i="56"/>
  <c r="CH180" i="56"/>
  <c r="CH150" i="56"/>
  <c r="CH154" i="56"/>
  <c r="CH151" i="56"/>
  <c r="CH162" i="56"/>
  <c r="CH166" i="56"/>
  <c r="CH170" i="56"/>
  <c r="CH175" i="56"/>
  <c r="CH184" i="56"/>
  <c r="CH169" i="56"/>
  <c r="CH178" i="56"/>
  <c r="CH163" i="56"/>
  <c r="CH168" i="56"/>
  <c r="CH160" i="56"/>
  <c r="CH164" i="56"/>
  <c r="CH182" i="56"/>
  <c r="CH186" i="56"/>
  <c r="CH165" i="56"/>
  <c r="CH189" i="56"/>
  <c r="CH192" i="56"/>
  <c r="CH161" i="56"/>
  <c r="CH173" i="56"/>
  <c r="CH185" i="56"/>
  <c r="CH188" i="56"/>
  <c r="CH190" i="56"/>
  <c r="CH181" i="56"/>
  <c r="CH172" i="56"/>
  <c r="CH176" i="56"/>
  <c r="CH193" i="56"/>
  <c r="CH195" i="56"/>
  <c r="CH197" i="56"/>
  <c r="CH199" i="56"/>
  <c r="CH201" i="56"/>
  <c r="CH203" i="56"/>
  <c r="CH205" i="56"/>
  <c r="CH207" i="56"/>
  <c r="CH209" i="56"/>
  <c r="CH211" i="56"/>
  <c r="CH217" i="56"/>
  <c r="CH221" i="56"/>
  <c r="CH225" i="56"/>
  <c r="CH228" i="56"/>
  <c r="CH183" i="56"/>
  <c r="CH216" i="56"/>
  <c r="CH220" i="56"/>
  <c r="CH224" i="56"/>
  <c r="CH226" i="56"/>
  <c r="CH191" i="56"/>
  <c r="CH196" i="56"/>
  <c r="CH200" i="56"/>
  <c r="CH204" i="56"/>
  <c r="CH208" i="56"/>
  <c r="CH219" i="56"/>
  <c r="CH253" i="56"/>
  <c r="CH213" i="56"/>
  <c r="CH227" i="56"/>
  <c r="CH236" i="56"/>
  <c r="CH240" i="56"/>
  <c r="CH244" i="56"/>
  <c r="CH248" i="56"/>
  <c r="CH256" i="56"/>
  <c r="CH218" i="56"/>
  <c r="CH229" i="56"/>
  <c r="CH231" i="56"/>
  <c r="CH233" i="56"/>
  <c r="CH235" i="56"/>
  <c r="CH239" i="56"/>
  <c r="CH243" i="56"/>
  <c r="CH254" i="56"/>
  <c r="CH194" i="56"/>
  <c r="CH198" i="56"/>
  <c r="CH202" i="56"/>
  <c r="CH206" i="56"/>
  <c r="CH210" i="56"/>
  <c r="CH212" i="56"/>
  <c r="CH215" i="56"/>
  <c r="CH223" i="56"/>
  <c r="CH249" i="56"/>
  <c r="CH247" i="56"/>
  <c r="CH257" i="56"/>
  <c r="CH259" i="56"/>
  <c r="CH265" i="56"/>
  <c r="CH179" i="56"/>
  <c r="CH241" i="56"/>
  <c r="CH245" i="56"/>
  <c r="CH255" i="56"/>
  <c r="CH270" i="56"/>
  <c r="CH222" i="56"/>
  <c r="CH238" i="56"/>
  <c r="CH187" i="56"/>
  <c r="CH214" i="56"/>
  <c r="CH237" i="56"/>
  <c r="CH260" i="56"/>
  <c r="CH267" i="56"/>
  <c r="CH271" i="56"/>
  <c r="CH234" i="56"/>
  <c r="CH250" i="56"/>
  <c r="CH258" i="56"/>
  <c r="CH261" i="56"/>
  <c r="CH269" i="56"/>
  <c r="CH252" i="56"/>
  <c r="CH272" i="56"/>
  <c r="CH242" i="56"/>
  <c r="CH263" i="56"/>
  <c r="CH232" i="56"/>
  <c r="CH262" i="56"/>
  <c r="CH268" i="56"/>
  <c r="CH230" i="56"/>
  <c r="CH246" i="56"/>
  <c r="CH264" i="56"/>
  <c r="CH266" i="56"/>
  <c r="CH251" i="56"/>
  <c r="CG9" i="56"/>
  <c r="CH47" i="56"/>
  <c r="CH36" i="56"/>
  <c r="CH32" i="56"/>
  <c r="CH25" i="56"/>
  <c r="CH24" i="56"/>
  <c r="CH84" i="56"/>
  <c r="CH107" i="56"/>
  <c r="CH97" i="56"/>
  <c r="CH41" i="56"/>
  <c r="CH62" i="56"/>
  <c r="CH95" i="56"/>
  <c r="CH99" i="56"/>
  <c r="CH14" i="56"/>
  <c r="CH102" i="56"/>
  <c r="CH33" i="56"/>
  <c r="CH40" i="56"/>
  <c r="CH43" i="56"/>
  <c r="CH69" i="56"/>
  <c r="CH78" i="56"/>
  <c r="CH90" i="56"/>
  <c r="CH51" i="56"/>
  <c r="CH80" i="56"/>
  <c r="CH100" i="56"/>
  <c r="CH64" i="56"/>
  <c r="CH50" i="56"/>
  <c r="CH48" i="56"/>
  <c r="CH58" i="56"/>
  <c r="CI10" i="56"/>
  <c r="CH35" i="56"/>
  <c r="CH29" i="56"/>
  <c r="CH28" i="56"/>
  <c r="CH27" i="56"/>
  <c r="CH20" i="56"/>
  <c r="CH30" i="56"/>
  <c r="CH21" i="56"/>
  <c r="CH63" i="56"/>
  <c r="CH19" i="56"/>
  <c r="CH108" i="56"/>
  <c r="CH86" i="56"/>
  <c r="CH79" i="56"/>
  <c r="CH83" i="56"/>
  <c r="CH66" i="56"/>
  <c r="CH98" i="56"/>
  <c r="CH103" i="56"/>
  <c r="CH56" i="56"/>
  <c r="CH67" i="56"/>
  <c r="CH37" i="56"/>
  <c r="CH46" i="56"/>
  <c r="CH87" i="56"/>
  <c r="CH85" i="56"/>
  <c r="CH71" i="56"/>
  <c r="CH18" i="56"/>
  <c r="CH81" i="56"/>
  <c r="CH13" i="56"/>
  <c r="CH96" i="56"/>
  <c r="CH15" i="56"/>
  <c r="CH61" i="56"/>
  <c r="CH22" i="56"/>
  <c r="CH45" i="56"/>
  <c r="CH72" i="56"/>
  <c r="CH17" i="56"/>
  <c r="CH31" i="56"/>
  <c r="CH105" i="56"/>
  <c r="CH53" i="56"/>
  <c r="CH92" i="56"/>
  <c r="CH77" i="56"/>
  <c r="CH75" i="56"/>
  <c r="CH88" i="56"/>
  <c r="CH101" i="56"/>
  <c r="CH89" i="56"/>
  <c r="CH54" i="56"/>
  <c r="CH65" i="56"/>
  <c r="CH68" i="56"/>
  <c r="CH44" i="56"/>
  <c r="CH57" i="56"/>
  <c r="CH76" i="56"/>
  <c r="CH52" i="56"/>
  <c r="CH34" i="56"/>
  <c r="CH55" i="56"/>
  <c r="CH106" i="56"/>
  <c r="CH73" i="56"/>
  <c r="CH42" i="56"/>
  <c r="CH82" i="56"/>
  <c r="CH39" i="56"/>
  <c r="CH59" i="56"/>
  <c r="CH60" i="56"/>
  <c r="CH16" i="56"/>
  <c r="CH26" i="56"/>
  <c r="CH38" i="56"/>
  <c r="CH23" i="56"/>
  <c r="CH91" i="56"/>
  <c r="CH93" i="56"/>
  <c r="CH104" i="56"/>
  <c r="CH94" i="56"/>
  <c r="CH74" i="56"/>
  <c r="CH49" i="56"/>
  <c r="CH70" i="56"/>
  <c r="CI110" i="56" l="1"/>
  <c r="CI109" i="56"/>
  <c r="CI119" i="56"/>
  <c r="CI120" i="56"/>
  <c r="CI113" i="56"/>
  <c r="CI115" i="56"/>
  <c r="CI116" i="56"/>
  <c r="CI112" i="56"/>
  <c r="CI121" i="56"/>
  <c r="CI114" i="56"/>
  <c r="CI118" i="56"/>
  <c r="CI126" i="56"/>
  <c r="CI130" i="56"/>
  <c r="CI111" i="56"/>
  <c r="CI131" i="56"/>
  <c r="CI134" i="56"/>
  <c r="CI129" i="56"/>
  <c r="CI117" i="56"/>
  <c r="CI122" i="56"/>
  <c r="CI123" i="56"/>
  <c r="CI127" i="56"/>
  <c r="CI124" i="56"/>
  <c r="CI137" i="56"/>
  <c r="CI139" i="56"/>
  <c r="CI140" i="56"/>
  <c r="CI141" i="56"/>
  <c r="CI142" i="56"/>
  <c r="CI143" i="56"/>
  <c r="CI144" i="56"/>
  <c r="CI145" i="56"/>
  <c r="CI146" i="56"/>
  <c r="CI147" i="56"/>
  <c r="CI148" i="56"/>
  <c r="CI149" i="56"/>
  <c r="CI133" i="56"/>
  <c r="CI135" i="56"/>
  <c r="CI136" i="56"/>
  <c r="CI150" i="56"/>
  <c r="CI151" i="56"/>
  <c r="CI152" i="56"/>
  <c r="CI153" i="56"/>
  <c r="CI138" i="56"/>
  <c r="CI132" i="56"/>
  <c r="CI160" i="56"/>
  <c r="CI161" i="56"/>
  <c r="CI162" i="56"/>
  <c r="CI163" i="56"/>
  <c r="CI164" i="56"/>
  <c r="CI165" i="56"/>
  <c r="CI166" i="56"/>
  <c r="CI167" i="56"/>
  <c r="CI125" i="56"/>
  <c r="CI156" i="56"/>
  <c r="CI128" i="56"/>
  <c r="CI155" i="56"/>
  <c r="CI159" i="56"/>
  <c r="CI168" i="56"/>
  <c r="CI172" i="56"/>
  <c r="CI179" i="56"/>
  <c r="CI158" i="56"/>
  <c r="CI174" i="56"/>
  <c r="CI171" i="56"/>
  <c r="CI177" i="56"/>
  <c r="CI170" i="56"/>
  <c r="CI175" i="56"/>
  <c r="CI187" i="56"/>
  <c r="CI180" i="56"/>
  <c r="CI184" i="56"/>
  <c r="CI169" i="56"/>
  <c r="CI176" i="56"/>
  <c r="CI157" i="56"/>
  <c r="CI193" i="56"/>
  <c r="CI194" i="56"/>
  <c r="CI195" i="56"/>
  <c r="CI196" i="56"/>
  <c r="CI197" i="56"/>
  <c r="CI198" i="56"/>
  <c r="CI199" i="56"/>
  <c r="CI200" i="56"/>
  <c r="CI201" i="56"/>
  <c r="CI202" i="56"/>
  <c r="CI203" i="56"/>
  <c r="CI204" i="56"/>
  <c r="CI205" i="56"/>
  <c r="CI206" i="56"/>
  <c r="CI207" i="56"/>
  <c r="CI208" i="56"/>
  <c r="CI209" i="56"/>
  <c r="CI210" i="56"/>
  <c r="CI211" i="56"/>
  <c r="CI178" i="56"/>
  <c r="CI189" i="56"/>
  <c r="CI192" i="56"/>
  <c r="CI173" i="56"/>
  <c r="CI185" i="56"/>
  <c r="CI186" i="56"/>
  <c r="CI188" i="56"/>
  <c r="CI181" i="56"/>
  <c r="CI182" i="56"/>
  <c r="CI190" i="56"/>
  <c r="CI217" i="56"/>
  <c r="CI221" i="56"/>
  <c r="CI225" i="56"/>
  <c r="CI228" i="56"/>
  <c r="CI154" i="56"/>
  <c r="CI183" i="56"/>
  <c r="CI216" i="56"/>
  <c r="CI220" i="56"/>
  <c r="CI224" i="56"/>
  <c r="CI226" i="56"/>
  <c r="CI191" i="56"/>
  <c r="CI237" i="56"/>
  <c r="CI241" i="56"/>
  <c r="CI245" i="56"/>
  <c r="CI250" i="56"/>
  <c r="CI258" i="56"/>
  <c r="CI219" i="56"/>
  <c r="CI253" i="56"/>
  <c r="CI213" i="56"/>
  <c r="CI227" i="56"/>
  <c r="CI236" i="56"/>
  <c r="CI240" i="56"/>
  <c r="CI244" i="56"/>
  <c r="CI218" i="56"/>
  <c r="CI229" i="56"/>
  <c r="CI231" i="56"/>
  <c r="CI233" i="56"/>
  <c r="CI251" i="56"/>
  <c r="CI259" i="56"/>
  <c r="CI260" i="56"/>
  <c r="CI261" i="56"/>
  <c r="CI262" i="56"/>
  <c r="CI263" i="56"/>
  <c r="CI264" i="56"/>
  <c r="CI265" i="56"/>
  <c r="CI266" i="56"/>
  <c r="CI267" i="56"/>
  <c r="CI268" i="56"/>
  <c r="CI269" i="56"/>
  <c r="CI235" i="56"/>
  <c r="CI239" i="56"/>
  <c r="CI243" i="56"/>
  <c r="CI212" i="56"/>
  <c r="CI215" i="56"/>
  <c r="CI230" i="56"/>
  <c r="CI242" i="56"/>
  <c r="CI246" i="56"/>
  <c r="CI252" i="56"/>
  <c r="CI223" i="56"/>
  <c r="CI247" i="56"/>
  <c r="CI257" i="56"/>
  <c r="CI248" i="56"/>
  <c r="CI255" i="56"/>
  <c r="CI222" i="56"/>
  <c r="CI238" i="56"/>
  <c r="CI249" i="56"/>
  <c r="CI214" i="56"/>
  <c r="CI254" i="56"/>
  <c r="CI256" i="56"/>
  <c r="CI272" i="56"/>
  <c r="CI234" i="56"/>
  <c r="CI271" i="56"/>
  <c r="CI270" i="56"/>
  <c r="CI232" i="56"/>
  <c r="CH9" i="56"/>
  <c r="CJ10" i="56"/>
  <c r="CI27" i="56"/>
  <c r="CI35" i="56"/>
  <c r="CI25" i="56"/>
  <c r="CI42" i="56"/>
  <c r="CI99" i="56"/>
  <c r="CI73" i="56"/>
  <c r="CI106" i="56"/>
  <c r="CI60" i="56"/>
  <c r="CI77" i="56"/>
  <c r="CI56" i="56"/>
  <c r="CI64" i="56"/>
  <c r="CI102" i="56"/>
  <c r="CI69" i="56"/>
  <c r="CI55" i="56"/>
  <c r="CI51" i="56"/>
  <c r="CI86" i="56"/>
  <c r="CI58" i="56"/>
  <c r="CI98" i="56"/>
  <c r="CI38" i="56"/>
  <c r="CI80" i="56"/>
  <c r="CI94" i="56"/>
  <c r="CI105" i="56"/>
  <c r="CI18" i="56"/>
  <c r="CI20" i="56"/>
  <c r="CI21" i="56"/>
  <c r="CI23" i="56"/>
  <c r="CI104" i="56"/>
  <c r="CI28" i="56"/>
  <c r="CI36" i="56"/>
  <c r="CI90" i="56"/>
  <c r="CI47" i="56"/>
  <c r="CI50" i="56"/>
  <c r="CI95" i="56"/>
  <c r="CI14" i="56"/>
  <c r="CI46" i="56"/>
  <c r="CI84" i="56"/>
  <c r="CI85" i="56"/>
  <c r="CI33" i="56"/>
  <c r="CI41" i="56"/>
  <c r="CI87" i="56"/>
  <c r="CI76" i="56"/>
  <c r="CI52" i="56"/>
  <c r="CI66" i="56"/>
  <c r="CI107" i="56"/>
  <c r="CI32" i="56"/>
  <c r="CI22" i="56"/>
  <c r="CI31" i="56"/>
  <c r="CI44" i="56"/>
  <c r="CI92" i="56"/>
  <c r="CI62" i="56"/>
  <c r="CI19" i="56"/>
  <c r="CI70" i="56"/>
  <c r="CI96" i="56"/>
  <c r="CI75" i="56"/>
  <c r="CI67" i="56"/>
  <c r="CI15" i="56"/>
  <c r="CI34" i="56"/>
  <c r="CI40" i="56"/>
  <c r="CI16" i="56"/>
  <c r="CI61" i="56"/>
  <c r="CI26" i="56"/>
  <c r="CI108" i="56"/>
  <c r="CI68" i="56"/>
  <c r="CI101" i="56"/>
  <c r="CI82" i="56"/>
  <c r="CI88" i="56"/>
  <c r="CI97" i="56"/>
  <c r="CI39" i="56"/>
  <c r="CI13" i="56"/>
  <c r="CI91" i="56"/>
  <c r="CI29" i="56"/>
  <c r="CI54" i="56"/>
  <c r="CI24" i="56"/>
  <c r="CI48" i="56"/>
  <c r="CI17" i="56"/>
  <c r="CI45" i="56"/>
  <c r="CI37" i="56"/>
  <c r="CI30" i="56"/>
  <c r="CI57" i="56"/>
  <c r="CI43" i="56"/>
  <c r="CI53" i="56"/>
  <c r="CI79" i="56"/>
  <c r="CI71" i="56"/>
  <c r="CI63" i="56"/>
  <c r="CI72" i="56"/>
  <c r="CI81" i="56"/>
  <c r="CI93" i="56"/>
  <c r="CI83" i="56"/>
  <c r="CI78" i="56"/>
  <c r="CI59" i="56"/>
  <c r="CI103" i="56"/>
  <c r="CI74" i="56"/>
  <c r="CI100" i="56"/>
  <c r="CI89" i="56"/>
  <c r="CI65" i="56"/>
  <c r="CI49" i="56"/>
  <c r="CJ109" i="56" l="1"/>
  <c r="CJ110" i="56"/>
  <c r="CJ111" i="56"/>
  <c r="CJ116" i="56"/>
  <c r="CJ115" i="56"/>
  <c r="CJ112" i="56"/>
  <c r="CJ120" i="56"/>
  <c r="CJ122" i="56"/>
  <c r="CJ125" i="56"/>
  <c r="CJ133" i="56"/>
  <c r="CJ114" i="56"/>
  <c r="CJ118" i="56"/>
  <c r="CJ126" i="56"/>
  <c r="CJ130" i="56"/>
  <c r="CJ131" i="56"/>
  <c r="CJ117" i="56"/>
  <c r="CJ113" i="56"/>
  <c r="CJ119" i="56"/>
  <c r="CJ127" i="56"/>
  <c r="CJ123" i="56"/>
  <c r="CJ132" i="56"/>
  <c r="CJ135" i="56"/>
  <c r="CJ124" i="56"/>
  <c r="CJ134" i="56"/>
  <c r="CJ121" i="56"/>
  <c r="CJ129" i="56"/>
  <c r="CJ137" i="56"/>
  <c r="CJ139" i="56"/>
  <c r="CJ140" i="56"/>
  <c r="CJ141" i="56"/>
  <c r="CJ142" i="56"/>
  <c r="CJ143" i="56"/>
  <c r="CJ144" i="56"/>
  <c r="CJ145" i="56"/>
  <c r="CJ128" i="56"/>
  <c r="CJ146" i="56"/>
  <c r="CJ138" i="56"/>
  <c r="CJ136" i="56"/>
  <c r="CJ151" i="56"/>
  <c r="CJ154" i="56"/>
  <c r="CJ155" i="56"/>
  <c r="CJ156" i="56"/>
  <c r="CJ157" i="56"/>
  <c r="CJ158" i="56"/>
  <c r="CJ159" i="56"/>
  <c r="CJ149" i="56"/>
  <c r="CJ160" i="56"/>
  <c r="CJ161" i="56"/>
  <c r="CJ162" i="56"/>
  <c r="CJ163" i="56"/>
  <c r="CJ164" i="56"/>
  <c r="CJ165" i="56"/>
  <c r="CJ166" i="56"/>
  <c r="CJ153" i="56"/>
  <c r="CJ176" i="56"/>
  <c r="CJ147" i="56"/>
  <c r="CJ168" i="56"/>
  <c r="CJ172" i="56"/>
  <c r="CJ179" i="56"/>
  <c r="CJ152" i="56"/>
  <c r="CJ174" i="56"/>
  <c r="CJ148" i="56"/>
  <c r="CJ171" i="56"/>
  <c r="CJ185" i="56"/>
  <c r="CJ170" i="56"/>
  <c r="CJ175" i="56"/>
  <c r="CJ187" i="56"/>
  <c r="CJ169" i="56"/>
  <c r="CJ178" i="56"/>
  <c r="CJ167" i="56"/>
  <c r="CJ183" i="56"/>
  <c r="CJ191" i="56"/>
  <c r="CJ193" i="56"/>
  <c r="CJ194" i="56"/>
  <c r="CJ195" i="56"/>
  <c r="CJ196" i="56"/>
  <c r="CJ197" i="56"/>
  <c r="CJ198" i="56"/>
  <c r="CJ199" i="56"/>
  <c r="CJ200" i="56"/>
  <c r="CJ201" i="56"/>
  <c r="CJ202" i="56"/>
  <c r="CJ203" i="56"/>
  <c r="CJ204" i="56"/>
  <c r="CJ205" i="56"/>
  <c r="CJ206" i="56"/>
  <c r="CJ207" i="56"/>
  <c r="CJ208" i="56"/>
  <c r="CJ209" i="56"/>
  <c r="CJ210" i="56"/>
  <c r="CJ211" i="56"/>
  <c r="CJ212" i="56"/>
  <c r="CJ213" i="56"/>
  <c r="CJ177" i="56"/>
  <c r="CJ180" i="56"/>
  <c r="CJ189" i="56"/>
  <c r="CJ192" i="56"/>
  <c r="CJ184" i="56"/>
  <c r="CJ188" i="56"/>
  <c r="CJ150" i="56"/>
  <c r="CJ173" i="56"/>
  <c r="CJ186" i="56"/>
  <c r="CJ214" i="56"/>
  <c r="CJ218" i="56"/>
  <c r="CJ222" i="56"/>
  <c r="CJ229" i="56"/>
  <c r="CJ230" i="56"/>
  <c r="CJ231" i="56"/>
  <c r="CJ232" i="56"/>
  <c r="CJ233" i="56"/>
  <c r="CJ234" i="56"/>
  <c r="CJ181" i="56"/>
  <c r="CJ182" i="56"/>
  <c r="CJ190" i="56"/>
  <c r="CJ217" i="56"/>
  <c r="CJ221" i="56"/>
  <c r="CJ225" i="56"/>
  <c r="CJ228" i="56"/>
  <c r="CJ220" i="56"/>
  <c r="CJ226" i="56"/>
  <c r="CJ247" i="56"/>
  <c r="CJ255" i="56"/>
  <c r="CJ237" i="56"/>
  <c r="CJ241" i="56"/>
  <c r="CJ245" i="56"/>
  <c r="CJ250" i="56"/>
  <c r="CJ258" i="56"/>
  <c r="CJ219" i="56"/>
  <c r="CJ227" i="56"/>
  <c r="CJ236" i="56"/>
  <c r="CJ240" i="56"/>
  <c r="CJ244" i="56"/>
  <c r="CJ248" i="56"/>
  <c r="CJ256" i="56"/>
  <c r="CJ216" i="56"/>
  <c r="CJ224" i="56"/>
  <c r="CJ251" i="56"/>
  <c r="CJ263" i="56"/>
  <c r="CJ242" i="56"/>
  <c r="CJ246" i="56"/>
  <c r="CJ252" i="56"/>
  <c r="CJ259" i="56"/>
  <c r="CJ265" i="56"/>
  <c r="CJ269" i="56"/>
  <c r="CJ223" i="56"/>
  <c r="CJ239" i="56"/>
  <c r="CJ253" i="56"/>
  <c r="CJ257" i="56"/>
  <c r="CJ264" i="56"/>
  <c r="CJ268" i="56"/>
  <c r="CJ270" i="56"/>
  <c r="CJ215" i="56"/>
  <c r="CJ238" i="56"/>
  <c r="CJ249" i="56"/>
  <c r="CJ235" i="56"/>
  <c r="CJ260" i="56"/>
  <c r="CJ261" i="56"/>
  <c r="CJ243" i="56"/>
  <c r="CJ254" i="56"/>
  <c r="CJ267" i="56"/>
  <c r="CJ272" i="56"/>
  <c r="CJ266" i="56"/>
  <c r="CJ262" i="56"/>
  <c r="CJ271" i="56"/>
  <c r="CI9" i="56"/>
  <c r="CK10" i="56"/>
  <c r="CJ90" i="56"/>
  <c r="CJ103" i="56"/>
  <c r="CJ42" i="56"/>
  <c r="CJ23" i="56"/>
  <c r="CJ18" i="56"/>
  <c r="CJ40" i="56"/>
  <c r="CJ47" i="56"/>
  <c r="CJ33" i="56"/>
  <c r="CJ28" i="56"/>
  <c r="CJ95" i="56"/>
  <c r="CJ51" i="56"/>
  <c r="CJ20" i="56"/>
  <c r="CJ99" i="56"/>
  <c r="CJ46" i="56"/>
  <c r="CJ32" i="56"/>
  <c r="CJ89" i="56"/>
  <c r="CJ67" i="56"/>
  <c r="CJ101" i="56"/>
  <c r="CJ75" i="56"/>
  <c r="CJ63" i="56"/>
  <c r="CJ41" i="56"/>
  <c r="CJ98" i="56"/>
  <c r="CJ62" i="56"/>
  <c r="CJ68" i="56"/>
  <c r="CJ85" i="56"/>
  <c r="CJ13" i="56"/>
  <c r="CJ91" i="56"/>
  <c r="CJ25" i="56"/>
  <c r="CJ35" i="56"/>
  <c r="CJ50" i="56"/>
  <c r="CJ14" i="56"/>
  <c r="CJ27" i="56"/>
  <c r="CJ57" i="56"/>
  <c r="CJ104" i="56"/>
  <c r="CJ31" i="56"/>
  <c r="CJ105" i="56"/>
  <c r="CJ87" i="56"/>
  <c r="CJ64" i="56"/>
  <c r="CJ96" i="56"/>
  <c r="CJ59" i="56"/>
  <c r="CJ48" i="56"/>
  <c r="CJ58" i="56"/>
  <c r="CJ77" i="56"/>
  <c r="CJ84" i="56"/>
  <c r="CJ65" i="56"/>
  <c r="CJ86" i="56"/>
  <c r="CJ82" i="56"/>
  <c r="CJ29" i="56"/>
  <c r="CJ74" i="56"/>
  <c r="CJ81" i="56"/>
  <c r="CJ94" i="56"/>
  <c r="CJ26" i="56"/>
  <c r="CJ44" i="56"/>
  <c r="CJ37" i="56"/>
  <c r="CJ49" i="56"/>
  <c r="CJ19" i="56"/>
  <c r="CJ36" i="56"/>
  <c r="CJ60" i="56"/>
  <c r="CJ107" i="56"/>
  <c r="CJ52" i="56"/>
  <c r="CJ100" i="56"/>
  <c r="CJ53" i="56"/>
  <c r="CJ71" i="56"/>
  <c r="CJ79" i="56"/>
  <c r="CJ93" i="56"/>
  <c r="CJ55" i="56"/>
  <c r="CJ54" i="56"/>
  <c r="CJ45" i="56"/>
  <c r="CJ21" i="56"/>
  <c r="CJ24" i="56"/>
  <c r="CJ17" i="56"/>
  <c r="CJ30" i="56"/>
  <c r="CJ39" i="56"/>
  <c r="CJ22" i="56"/>
  <c r="CJ66" i="56"/>
  <c r="CJ16" i="56"/>
  <c r="CJ108" i="56"/>
  <c r="CJ97" i="56"/>
  <c r="CJ72" i="56"/>
  <c r="CJ92" i="56"/>
  <c r="CJ106" i="56"/>
  <c r="CJ83" i="56"/>
  <c r="CJ61" i="56"/>
  <c r="CJ80" i="56"/>
  <c r="CJ88" i="56"/>
  <c r="CJ70" i="56"/>
  <c r="CJ38" i="56"/>
  <c r="CJ15" i="56"/>
  <c r="CJ34" i="56"/>
  <c r="CJ43" i="56"/>
  <c r="CJ78" i="56"/>
  <c r="CJ56" i="56"/>
  <c r="CJ69" i="56"/>
  <c r="CJ102" i="56"/>
  <c r="CJ73" i="56"/>
  <c r="CJ76" i="56"/>
  <c r="CK109" i="56" l="1"/>
  <c r="CK110" i="56"/>
  <c r="CK111" i="56"/>
  <c r="CK112" i="56"/>
  <c r="CK118" i="56"/>
  <c r="CK116" i="56"/>
  <c r="CK115" i="56"/>
  <c r="CK113" i="56"/>
  <c r="CK119" i="56"/>
  <c r="CK124" i="56"/>
  <c r="CK127" i="56"/>
  <c r="CK120" i="56"/>
  <c r="CK122" i="56"/>
  <c r="CK125" i="56"/>
  <c r="CK133" i="56"/>
  <c r="CK114" i="56"/>
  <c r="CK126" i="56"/>
  <c r="CK130" i="56"/>
  <c r="CK117" i="56"/>
  <c r="CK121" i="56"/>
  <c r="CK128" i="56"/>
  <c r="CK134" i="56"/>
  <c r="CK132" i="56"/>
  <c r="CK123" i="56"/>
  <c r="CK135" i="56"/>
  <c r="CK136" i="56"/>
  <c r="CK129" i="56"/>
  <c r="CK137" i="56"/>
  <c r="CK143" i="56"/>
  <c r="CK145" i="56"/>
  <c r="CK149" i="56"/>
  <c r="CK139" i="56"/>
  <c r="CK138" i="56"/>
  <c r="CK144" i="56"/>
  <c r="CK140" i="56"/>
  <c r="CK146" i="56"/>
  <c r="CK151" i="56"/>
  <c r="CK157" i="56"/>
  <c r="CK156" i="56"/>
  <c r="CK160" i="56"/>
  <c r="CK161" i="56"/>
  <c r="CK162" i="56"/>
  <c r="CK163" i="56"/>
  <c r="CK164" i="56"/>
  <c r="CK165" i="56"/>
  <c r="CK166" i="56"/>
  <c r="CK167" i="56"/>
  <c r="CK168" i="56"/>
  <c r="CK169" i="56"/>
  <c r="CK170" i="56"/>
  <c r="CK171" i="56"/>
  <c r="CK172" i="56"/>
  <c r="CK173" i="56"/>
  <c r="CK159" i="56"/>
  <c r="CK181" i="56"/>
  <c r="CK141" i="56"/>
  <c r="CK153" i="56"/>
  <c r="CK176" i="56"/>
  <c r="CK147" i="56"/>
  <c r="CK158" i="56"/>
  <c r="CK179" i="56"/>
  <c r="CK155" i="56"/>
  <c r="CK174" i="56"/>
  <c r="CK183" i="56"/>
  <c r="CK189" i="56"/>
  <c r="CK148" i="56"/>
  <c r="CK185" i="56"/>
  <c r="CK142" i="56"/>
  <c r="CK152" i="56"/>
  <c r="CK178" i="56"/>
  <c r="CK187" i="56"/>
  <c r="CK131" i="56"/>
  <c r="CK175" i="56"/>
  <c r="CK191" i="56"/>
  <c r="CK193" i="56"/>
  <c r="CK194" i="56"/>
  <c r="CK195" i="56"/>
  <c r="CK196" i="56"/>
  <c r="CK197" i="56"/>
  <c r="CK198" i="56"/>
  <c r="CK199" i="56"/>
  <c r="CK200" i="56"/>
  <c r="CK201" i="56"/>
  <c r="CK202" i="56"/>
  <c r="CK203" i="56"/>
  <c r="CK204" i="56"/>
  <c r="CK205" i="56"/>
  <c r="CK206" i="56"/>
  <c r="CK207" i="56"/>
  <c r="CK208" i="56"/>
  <c r="CK209" i="56"/>
  <c r="CK210" i="56"/>
  <c r="CK211" i="56"/>
  <c r="CK212" i="56"/>
  <c r="CK213" i="56"/>
  <c r="CK214" i="56"/>
  <c r="CK215" i="56"/>
  <c r="CK216" i="56"/>
  <c r="CK217" i="56"/>
  <c r="CK218" i="56"/>
  <c r="CK219" i="56"/>
  <c r="CK220" i="56"/>
  <c r="CK221" i="56"/>
  <c r="CK222" i="56"/>
  <c r="CK223" i="56"/>
  <c r="CK224" i="56"/>
  <c r="CK225" i="56"/>
  <c r="CK184" i="56"/>
  <c r="CK177" i="56"/>
  <c r="CK180" i="56"/>
  <c r="CK150" i="56"/>
  <c r="CK186" i="56"/>
  <c r="CK227" i="56"/>
  <c r="CK188" i="56"/>
  <c r="CK229" i="56"/>
  <c r="CK230" i="56"/>
  <c r="CK231" i="56"/>
  <c r="CK232" i="56"/>
  <c r="CK233" i="56"/>
  <c r="CK234" i="56"/>
  <c r="CK154" i="56"/>
  <c r="CK182" i="56"/>
  <c r="CK190" i="56"/>
  <c r="CK228" i="56"/>
  <c r="CK238" i="56"/>
  <c r="CK242" i="56"/>
  <c r="CK246" i="56"/>
  <c r="CK252" i="56"/>
  <c r="CK226" i="56"/>
  <c r="CK247" i="56"/>
  <c r="CK255" i="56"/>
  <c r="CK237" i="56"/>
  <c r="CK241" i="56"/>
  <c r="CK253" i="56"/>
  <c r="CK236" i="56"/>
  <c r="CK240" i="56"/>
  <c r="CK244" i="56"/>
  <c r="CK248" i="56"/>
  <c r="CK192" i="56"/>
  <c r="CK243" i="56"/>
  <c r="CK262" i="56"/>
  <c r="CK266" i="56"/>
  <c r="CK263" i="56"/>
  <c r="CK245" i="56"/>
  <c r="CK259" i="56"/>
  <c r="CK239" i="56"/>
  <c r="CK257" i="56"/>
  <c r="CK264" i="56"/>
  <c r="CK268" i="56"/>
  <c r="CK270" i="56"/>
  <c r="CK249" i="56"/>
  <c r="CK258" i="56"/>
  <c r="CK260" i="56"/>
  <c r="CK261" i="56"/>
  <c r="CK256" i="56"/>
  <c r="CK251" i="56"/>
  <c r="CK235" i="56"/>
  <c r="CK250" i="56"/>
  <c r="CK269" i="56"/>
  <c r="CK271" i="56"/>
  <c r="CK265" i="56"/>
  <c r="CK254" i="56"/>
  <c r="CK267" i="56"/>
  <c r="CK272" i="56"/>
  <c r="CJ9" i="56"/>
  <c r="CL10" i="56"/>
  <c r="CK97" i="56"/>
  <c r="CK21" i="56"/>
  <c r="CK32" i="56"/>
  <c r="CK14" i="56"/>
  <c r="CK19" i="56"/>
  <c r="CK35" i="56"/>
  <c r="CK67" i="56"/>
  <c r="CK66" i="56"/>
  <c r="CK15" i="56"/>
  <c r="CK53" i="56"/>
  <c r="CK102" i="56"/>
  <c r="CK92" i="56"/>
  <c r="CK69" i="56"/>
  <c r="CK46" i="56"/>
  <c r="CK77" i="56"/>
  <c r="CK59" i="56"/>
  <c r="CK68" i="56"/>
  <c r="CK73" i="56"/>
  <c r="CK55" i="56"/>
  <c r="CK72" i="56"/>
  <c r="CK38" i="56"/>
  <c r="CK64" i="56"/>
  <c r="CK94" i="56"/>
  <c r="CK86" i="56"/>
  <c r="CK13" i="56"/>
  <c r="CK87" i="56"/>
  <c r="CK33" i="56"/>
  <c r="CK43" i="56"/>
  <c r="CK29" i="56"/>
  <c r="CK41" i="56"/>
  <c r="CK17" i="56"/>
  <c r="CK23" i="56"/>
  <c r="CK54" i="56"/>
  <c r="CK100" i="56"/>
  <c r="CK60" i="56"/>
  <c r="CK61" i="56"/>
  <c r="CK63" i="56"/>
  <c r="CK44" i="56"/>
  <c r="CK58" i="56"/>
  <c r="CK56" i="56"/>
  <c r="CK25" i="56"/>
  <c r="CK95" i="56"/>
  <c r="CK50" i="56"/>
  <c r="CK89" i="56"/>
  <c r="CK20" i="56"/>
  <c r="CK18" i="56"/>
  <c r="CK42" i="56"/>
  <c r="CK36" i="56"/>
  <c r="CK49" i="56"/>
  <c r="CK74" i="56"/>
  <c r="CK65" i="56"/>
  <c r="CK107" i="56"/>
  <c r="CK75" i="56"/>
  <c r="CK26" i="56"/>
  <c r="CK34" i="56"/>
  <c r="CK52" i="56"/>
  <c r="CK76" i="56"/>
  <c r="CK101" i="56"/>
  <c r="CK28" i="56"/>
  <c r="CK82" i="56"/>
  <c r="CK16" i="56"/>
  <c r="CK31" i="56"/>
  <c r="CK22" i="56"/>
  <c r="CK24" i="56"/>
  <c r="CK45" i="56"/>
  <c r="CK27" i="56"/>
  <c r="CK39" i="56"/>
  <c r="CK40" i="56"/>
  <c r="CK104" i="56"/>
  <c r="CK91" i="56"/>
  <c r="CK93" i="56"/>
  <c r="CK85" i="56"/>
  <c r="CK99" i="56"/>
  <c r="CK79" i="56"/>
  <c r="CK57" i="56"/>
  <c r="CK70" i="56"/>
  <c r="CK106" i="56"/>
  <c r="CK88" i="56"/>
  <c r="CK71" i="56"/>
  <c r="CK78" i="56"/>
  <c r="CK51" i="56"/>
  <c r="CK62" i="56"/>
  <c r="CK84" i="56"/>
  <c r="CK98" i="56"/>
  <c r="CK48" i="56"/>
  <c r="CK80" i="56"/>
  <c r="CK83" i="56"/>
  <c r="CK30" i="56"/>
  <c r="CK37" i="56"/>
  <c r="CK105" i="56"/>
  <c r="CK108" i="56"/>
  <c r="CK47" i="56"/>
  <c r="CK81" i="56"/>
  <c r="CK90" i="56"/>
  <c r="CK103" i="56"/>
  <c r="CK96" i="56"/>
  <c r="CL109" i="56" l="1"/>
  <c r="CL110" i="56"/>
  <c r="CL111" i="56"/>
  <c r="CL112" i="56"/>
  <c r="CL114" i="56"/>
  <c r="CL117" i="56"/>
  <c r="CL118" i="56"/>
  <c r="CL120" i="56"/>
  <c r="CL115" i="56"/>
  <c r="CL116" i="56"/>
  <c r="CL122" i="56"/>
  <c r="CL113" i="56"/>
  <c r="CL123" i="56"/>
  <c r="CL119" i="56"/>
  <c r="CL124" i="56"/>
  <c r="CL127" i="56"/>
  <c r="CL125" i="56"/>
  <c r="CL121" i="56"/>
  <c r="CL131" i="56"/>
  <c r="CL128" i="56"/>
  <c r="CL134" i="56"/>
  <c r="CL126" i="56"/>
  <c r="CL132" i="56"/>
  <c r="CL133" i="56"/>
  <c r="CL135" i="56"/>
  <c r="CL136" i="56"/>
  <c r="CL142" i="56"/>
  <c r="CL148" i="56"/>
  <c r="CL144" i="56"/>
  <c r="CL146" i="56"/>
  <c r="CL137" i="56"/>
  <c r="CL152" i="56"/>
  <c r="CL143" i="56"/>
  <c r="CL138" i="56"/>
  <c r="CL139" i="56"/>
  <c r="CL149" i="56"/>
  <c r="CL153" i="56"/>
  <c r="CL145" i="56"/>
  <c r="CL151" i="56"/>
  <c r="CL157" i="56"/>
  <c r="CL130" i="56"/>
  <c r="CL156" i="56"/>
  <c r="CL160" i="56"/>
  <c r="CL161" i="56"/>
  <c r="CL162" i="56"/>
  <c r="CL163" i="56"/>
  <c r="CL164" i="56"/>
  <c r="CL165" i="56"/>
  <c r="CL166" i="56"/>
  <c r="CL167" i="56"/>
  <c r="CL168" i="56"/>
  <c r="CL169" i="56"/>
  <c r="CL170" i="56"/>
  <c r="CL171" i="56"/>
  <c r="CL172" i="56"/>
  <c r="CL173" i="56"/>
  <c r="CL174" i="56"/>
  <c r="CL175" i="56"/>
  <c r="CL176" i="56"/>
  <c r="CL177" i="56"/>
  <c r="CL178" i="56"/>
  <c r="CL179" i="56"/>
  <c r="CL180" i="56"/>
  <c r="CL181" i="56"/>
  <c r="CL140" i="56"/>
  <c r="CL159" i="56"/>
  <c r="CL129" i="56"/>
  <c r="CL141" i="56"/>
  <c r="CL182" i="56"/>
  <c r="CL186" i="56"/>
  <c r="CL183" i="56"/>
  <c r="CL189" i="56"/>
  <c r="CL147" i="56"/>
  <c r="CL158" i="56"/>
  <c r="CL184" i="56"/>
  <c r="CL154" i="56"/>
  <c r="CL187" i="56"/>
  <c r="CL155" i="56"/>
  <c r="CL191" i="56"/>
  <c r="CL193" i="56"/>
  <c r="CL194" i="56"/>
  <c r="CL195" i="56"/>
  <c r="CL196" i="56"/>
  <c r="CL197" i="56"/>
  <c r="CL198" i="56"/>
  <c r="CL199" i="56"/>
  <c r="CL200" i="56"/>
  <c r="CL201" i="56"/>
  <c r="CL202" i="56"/>
  <c r="CL203" i="56"/>
  <c r="CL204" i="56"/>
  <c r="CL205" i="56"/>
  <c r="CL206" i="56"/>
  <c r="CL207" i="56"/>
  <c r="CL208" i="56"/>
  <c r="CL209" i="56"/>
  <c r="CL210" i="56"/>
  <c r="CL211" i="56"/>
  <c r="CL212" i="56"/>
  <c r="CL213" i="56"/>
  <c r="CL214" i="56"/>
  <c r="CL215" i="56"/>
  <c r="CL216" i="56"/>
  <c r="CL217" i="56"/>
  <c r="CL218" i="56"/>
  <c r="CL219" i="56"/>
  <c r="CL220" i="56"/>
  <c r="CL221" i="56"/>
  <c r="CL222" i="56"/>
  <c r="CL223" i="56"/>
  <c r="CL224" i="56"/>
  <c r="CL225" i="56"/>
  <c r="CL226" i="56"/>
  <c r="CL227" i="56"/>
  <c r="CL228" i="56"/>
  <c r="CL185" i="56"/>
  <c r="CL150" i="56"/>
  <c r="CL188" i="56"/>
  <c r="CL229" i="56"/>
  <c r="CL230" i="56"/>
  <c r="CL231" i="56"/>
  <c r="CL232" i="56"/>
  <c r="CL233" i="56"/>
  <c r="CL234" i="56"/>
  <c r="CL235" i="56"/>
  <c r="CL236" i="56"/>
  <c r="CL237" i="56"/>
  <c r="CL238" i="56"/>
  <c r="CL239" i="56"/>
  <c r="CL240" i="56"/>
  <c r="CL241" i="56"/>
  <c r="CL242" i="56"/>
  <c r="CL243" i="56"/>
  <c r="CL244" i="56"/>
  <c r="CL245" i="56"/>
  <c r="CL246" i="56"/>
  <c r="CL249" i="56"/>
  <c r="CL257" i="56"/>
  <c r="CL252" i="56"/>
  <c r="CL250" i="56"/>
  <c r="CL258" i="56"/>
  <c r="CL190" i="56"/>
  <c r="CL251" i="56"/>
  <c r="CL254" i="56"/>
  <c r="CL261" i="56"/>
  <c r="CL262" i="56"/>
  <c r="CL266" i="56"/>
  <c r="CL247" i="56"/>
  <c r="CL263" i="56"/>
  <c r="CL248" i="56"/>
  <c r="CL253" i="56"/>
  <c r="CL255" i="56"/>
  <c r="CL259" i="56"/>
  <c r="CL265" i="56"/>
  <c r="CL269" i="56"/>
  <c r="CL272" i="56"/>
  <c r="CL264" i="56"/>
  <c r="CL192" i="56"/>
  <c r="CL260" i="56"/>
  <c r="CL256" i="56"/>
  <c r="CL267" i="56"/>
  <c r="CL270" i="56"/>
  <c r="CL271" i="56"/>
  <c r="CL268" i="56"/>
  <c r="CK9" i="56"/>
  <c r="CL90" i="56"/>
  <c r="CL94" i="56"/>
  <c r="CL96" i="56"/>
  <c r="CL18" i="56"/>
  <c r="CL44" i="56"/>
  <c r="CL23" i="56"/>
  <c r="CL35" i="56"/>
  <c r="CL34" i="56"/>
  <c r="CL41" i="56"/>
  <c r="CL45" i="56"/>
  <c r="CL106" i="56"/>
  <c r="CL84" i="56"/>
  <c r="CL60" i="56"/>
  <c r="CL88" i="56"/>
  <c r="CL100" i="56"/>
  <c r="CL64" i="56"/>
  <c r="CL42" i="56"/>
  <c r="CL58" i="56"/>
  <c r="CL65" i="56"/>
  <c r="CL46" i="56"/>
  <c r="CL62" i="56"/>
  <c r="CL83" i="56"/>
  <c r="CL103" i="56"/>
  <c r="CL98" i="56"/>
  <c r="CL40" i="56"/>
  <c r="CL55" i="56"/>
  <c r="CL33" i="56"/>
  <c r="CL101" i="56"/>
  <c r="CL15" i="56"/>
  <c r="CL92" i="56"/>
  <c r="CL107" i="56"/>
  <c r="CL67" i="56"/>
  <c r="CL27" i="56"/>
  <c r="CL32" i="56"/>
  <c r="CL49" i="56"/>
  <c r="CL47" i="56"/>
  <c r="CL28" i="56"/>
  <c r="CL57" i="56"/>
  <c r="CL95" i="56"/>
  <c r="CL63" i="56"/>
  <c r="CL59" i="56"/>
  <c r="CL93" i="56"/>
  <c r="CL87" i="56"/>
  <c r="CL78" i="56"/>
  <c r="CL31" i="56"/>
  <c r="CL71" i="56"/>
  <c r="CL53" i="56"/>
  <c r="CL17" i="56"/>
  <c r="CL48" i="56"/>
  <c r="CL105" i="56"/>
  <c r="CL51" i="56"/>
  <c r="CL76" i="56"/>
  <c r="CM10" i="56"/>
  <c r="CL14" i="56"/>
  <c r="CL86" i="56"/>
  <c r="CL25" i="56"/>
  <c r="CL29" i="56"/>
  <c r="CL26" i="56"/>
  <c r="CL19" i="56"/>
  <c r="CL16" i="56"/>
  <c r="CL39" i="56"/>
  <c r="CL24" i="56"/>
  <c r="CL30" i="56"/>
  <c r="CL54" i="56"/>
  <c r="CL22" i="56"/>
  <c r="CL108" i="56"/>
  <c r="CL89" i="56"/>
  <c r="CL99" i="56"/>
  <c r="CL85" i="56"/>
  <c r="CL97" i="56"/>
  <c r="CL37" i="56"/>
  <c r="CL104" i="56"/>
  <c r="CL50" i="56"/>
  <c r="CL91" i="56"/>
  <c r="CL56" i="56"/>
  <c r="CL77" i="56"/>
  <c r="CL80" i="56"/>
  <c r="CL52" i="56"/>
  <c r="CL73" i="56"/>
  <c r="CL13" i="56"/>
  <c r="CL21" i="56"/>
  <c r="CL61" i="56"/>
  <c r="CL20" i="56"/>
  <c r="CL36" i="56"/>
  <c r="CL38" i="56"/>
  <c r="CL102" i="56"/>
  <c r="CL70" i="56"/>
  <c r="CL81" i="56"/>
  <c r="CL69" i="56"/>
  <c r="CL72" i="56"/>
  <c r="CL82" i="56"/>
  <c r="CL68" i="56"/>
  <c r="CL43" i="56"/>
  <c r="CL74" i="56"/>
  <c r="CL79" i="56"/>
  <c r="CL75" i="56"/>
  <c r="CL66" i="56"/>
  <c r="CM111" i="56" l="1"/>
  <c r="CM110" i="56"/>
  <c r="CM109" i="56"/>
  <c r="CM112" i="56"/>
  <c r="CM114" i="56"/>
  <c r="CM117" i="56"/>
  <c r="CM118" i="56"/>
  <c r="CM120" i="56"/>
  <c r="CM119" i="56"/>
  <c r="CM123" i="56"/>
  <c r="CM124" i="56"/>
  <c r="CM125" i="56"/>
  <c r="CM126" i="56"/>
  <c r="CM122" i="56"/>
  <c r="CM113" i="56"/>
  <c r="CM128" i="56"/>
  <c r="CM132" i="56"/>
  <c r="CM127" i="56"/>
  <c r="CM116" i="56"/>
  <c r="CM121" i="56"/>
  <c r="CM115" i="56"/>
  <c r="CM129" i="56"/>
  <c r="CM133" i="56"/>
  <c r="CM131" i="56"/>
  <c r="CM134" i="56"/>
  <c r="CM135" i="56"/>
  <c r="CM136" i="56"/>
  <c r="CM130" i="56"/>
  <c r="CM141" i="56"/>
  <c r="CM137" i="56"/>
  <c r="CM143" i="56"/>
  <c r="CM145" i="56"/>
  <c r="CM142" i="56"/>
  <c r="CM147" i="56"/>
  <c r="CM150" i="56"/>
  <c r="CM138" i="56"/>
  <c r="CM139" i="56"/>
  <c r="CM144" i="56"/>
  <c r="CM146" i="56"/>
  <c r="CM152" i="56"/>
  <c r="CM154" i="56"/>
  <c r="CM158" i="56"/>
  <c r="CM149" i="56"/>
  <c r="CM151" i="56"/>
  <c r="CM157" i="56"/>
  <c r="CM161" i="56"/>
  <c r="CM163" i="56"/>
  <c r="CM165" i="56"/>
  <c r="CM169" i="56"/>
  <c r="CM173" i="56"/>
  <c r="CM178" i="56"/>
  <c r="CM182" i="56"/>
  <c r="CM183" i="56"/>
  <c r="CM140" i="56"/>
  <c r="CM181" i="56"/>
  <c r="CM153" i="56"/>
  <c r="CM159" i="56"/>
  <c r="CM168" i="56"/>
  <c r="CM172" i="56"/>
  <c r="CM176" i="56"/>
  <c r="CM156" i="56"/>
  <c r="CM160" i="56"/>
  <c r="CM162" i="56"/>
  <c r="CM164" i="56"/>
  <c r="CM166" i="56"/>
  <c r="CM167" i="56"/>
  <c r="CM171" i="56"/>
  <c r="CM174" i="56"/>
  <c r="CM177" i="56"/>
  <c r="CM186" i="56"/>
  <c r="CM148" i="56"/>
  <c r="CM175" i="56"/>
  <c r="CM180" i="56"/>
  <c r="CM187" i="56"/>
  <c r="CM179" i="56"/>
  <c r="CM190" i="56"/>
  <c r="CM155" i="56"/>
  <c r="CM191" i="56"/>
  <c r="CM185" i="56"/>
  <c r="CM170" i="56"/>
  <c r="CM193" i="56"/>
  <c r="CM195" i="56"/>
  <c r="CM197" i="56"/>
  <c r="CM199" i="56"/>
  <c r="CM201" i="56"/>
  <c r="CM203" i="56"/>
  <c r="CM205" i="56"/>
  <c r="CM207" i="56"/>
  <c r="CM209" i="56"/>
  <c r="CM211" i="56"/>
  <c r="CM214" i="56"/>
  <c r="CM218" i="56"/>
  <c r="CM222" i="56"/>
  <c r="CM227" i="56"/>
  <c r="CM188" i="56"/>
  <c r="CM217" i="56"/>
  <c r="CM221" i="56"/>
  <c r="CM225" i="56"/>
  <c r="CM229" i="56"/>
  <c r="CM230" i="56"/>
  <c r="CM231" i="56"/>
  <c r="CM232" i="56"/>
  <c r="CM233" i="56"/>
  <c r="CM234" i="56"/>
  <c r="CM235" i="56"/>
  <c r="CM236" i="56"/>
  <c r="CM237" i="56"/>
  <c r="CM238" i="56"/>
  <c r="CM239" i="56"/>
  <c r="CM240" i="56"/>
  <c r="CM241" i="56"/>
  <c r="CM242" i="56"/>
  <c r="CM243" i="56"/>
  <c r="CM244" i="56"/>
  <c r="CM245" i="56"/>
  <c r="CM246" i="56"/>
  <c r="CM247" i="56"/>
  <c r="CM248" i="56"/>
  <c r="CM249" i="56"/>
  <c r="CM250" i="56"/>
  <c r="CM251" i="56"/>
  <c r="CM252" i="56"/>
  <c r="CM253" i="56"/>
  <c r="CM254" i="56"/>
  <c r="CM255" i="56"/>
  <c r="CM256" i="56"/>
  <c r="CM257" i="56"/>
  <c r="CM258" i="56"/>
  <c r="CM259" i="56"/>
  <c r="CM196" i="56"/>
  <c r="CM200" i="56"/>
  <c r="CM204" i="56"/>
  <c r="CM208" i="56"/>
  <c r="CM220" i="56"/>
  <c r="CM226" i="56"/>
  <c r="CM213" i="56"/>
  <c r="CM219" i="56"/>
  <c r="CM228" i="56"/>
  <c r="CM189" i="56"/>
  <c r="CM194" i="56"/>
  <c r="CM198" i="56"/>
  <c r="CM202" i="56"/>
  <c r="CM206" i="56"/>
  <c r="CM210" i="56"/>
  <c r="CM212" i="56"/>
  <c r="CM260" i="56"/>
  <c r="CM267" i="56"/>
  <c r="CM224" i="56"/>
  <c r="CM261" i="56"/>
  <c r="CM184" i="56"/>
  <c r="CM262" i="56"/>
  <c r="CM223" i="56"/>
  <c r="CM263" i="56"/>
  <c r="CM216" i="56"/>
  <c r="CM265" i="56"/>
  <c r="CM269" i="56"/>
  <c r="CM272" i="56"/>
  <c r="CM215" i="56"/>
  <c r="CM270" i="56"/>
  <c r="CM271" i="56"/>
  <c r="CM192" i="56"/>
  <c r="CM264" i="56"/>
  <c r="CM268" i="56"/>
  <c r="CM266" i="56"/>
  <c r="CL9" i="56"/>
  <c r="CF8" i="56" s="1"/>
  <c r="CM32" i="56"/>
  <c r="CM29" i="56"/>
  <c r="CM105" i="56"/>
  <c r="CM65" i="56"/>
  <c r="CM54" i="56"/>
  <c r="CM59" i="56"/>
  <c r="CM42" i="56"/>
  <c r="CM56" i="56"/>
  <c r="CM83" i="56"/>
  <c r="CM12" i="56"/>
  <c r="CM23" i="56"/>
  <c r="CM33" i="56"/>
  <c r="CM39" i="56"/>
  <c r="CM22" i="56"/>
  <c r="CM43" i="56"/>
  <c r="CM61" i="56"/>
  <c r="CM36" i="56"/>
  <c r="CM17" i="56"/>
  <c r="CM102" i="56"/>
  <c r="CM47" i="56"/>
  <c r="CM67" i="56"/>
  <c r="CM66" i="56"/>
  <c r="CM73" i="56"/>
  <c r="CM108" i="56"/>
  <c r="CM64" i="56"/>
  <c r="CM95" i="56"/>
  <c r="CM74" i="56"/>
  <c r="CM99" i="56"/>
  <c r="CM63" i="56"/>
  <c r="CM58" i="56"/>
  <c r="CM45" i="56"/>
  <c r="CM15" i="56"/>
  <c r="CM52" i="56"/>
  <c r="CM60" i="56"/>
  <c r="CM62" i="56"/>
  <c r="CN10" i="56"/>
  <c r="CM48" i="56"/>
  <c r="CM44" i="56"/>
  <c r="CM31" i="56"/>
  <c r="CM16" i="56"/>
  <c r="CM14" i="56"/>
  <c r="CM27" i="56"/>
  <c r="CM107" i="56"/>
  <c r="CM106" i="56"/>
  <c r="CM18" i="56"/>
  <c r="CM94" i="56"/>
  <c r="CM101" i="56"/>
  <c r="CM82" i="56"/>
  <c r="CM78" i="56"/>
  <c r="CM84" i="56"/>
  <c r="CM71" i="56"/>
  <c r="CM100" i="56"/>
  <c r="CM93" i="56"/>
  <c r="CM70" i="56"/>
  <c r="CM51" i="56"/>
  <c r="CM88" i="56"/>
  <c r="CM103" i="56"/>
  <c r="CM79" i="56"/>
  <c r="CM87" i="56"/>
  <c r="CM96" i="56"/>
  <c r="CM13" i="56"/>
  <c r="CM46" i="56"/>
  <c r="CM25" i="56"/>
  <c r="CM34" i="56"/>
  <c r="CM38" i="56"/>
  <c r="CM26" i="56"/>
  <c r="CM20" i="56"/>
  <c r="CM41" i="56"/>
  <c r="CM24" i="56"/>
  <c r="CM53" i="56"/>
  <c r="CM49" i="56"/>
  <c r="CM98" i="56"/>
  <c r="CM90" i="56"/>
  <c r="CM77" i="56"/>
  <c r="CM75" i="56"/>
  <c r="CM81" i="56"/>
  <c r="CM89" i="56"/>
  <c r="CM68" i="56"/>
  <c r="CM80" i="56"/>
  <c r="CM97" i="56"/>
  <c r="CM85" i="56"/>
  <c r="CM50" i="56"/>
  <c r="CM55" i="56"/>
  <c r="CM30" i="56"/>
  <c r="CM86" i="56"/>
  <c r="CM11" i="56"/>
  <c r="CM28" i="56"/>
  <c r="CM35" i="56"/>
  <c r="CM57" i="56"/>
  <c r="CM21" i="56"/>
  <c r="CM37" i="56"/>
  <c r="CM19" i="56"/>
  <c r="CM104" i="56"/>
  <c r="CM40" i="56"/>
  <c r="CM92" i="56"/>
  <c r="CM72" i="56"/>
  <c r="CM91" i="56"/>
  <c r="CM69" i="56"/>
  <c r="CM76" i="56"/>
  <c r="CN112" i="56" l="1"/>
  <c r="CN114" i="56"/>
  <c r="CN115" i="56"/>
  <c r="CN116" i="56"/>
  <c r="CN111" i="56"/>
  <c r="CN117" i="56"/>
  <c r="CN109" i="56"/>
  <c r="CN119" i="56"/>
  <c r="CN118" i="56"/>
  <c r="CN110" i="56"/>
  <c r="CN123" i="56"/>
  <c r="CN124" i="56"/>
  <c r="CN125" i="56"/>
  <c r="CN126" i="56"/>
  <c r="CN127" i="56"/>
  <c r="CN128" i="56"/>
  <c r="CN129" i="56"/>
  <c r="CN130" i="56"/>
  <c r="CN122" i="56"/>
  <c r="CN132" i="56"/>
  <c r="CN120" i="56"/>
  <c r="CN113" i="56"/>
  <c r="CN121" i="56"/>
  <c r="CN133" i="56"/>
  <c r="CN131" i="56"/>
  <c r="CN134" i="56"/>
  <c r="CN138" i="56"/>
  <c r="CN135" i="56"/>
  <c r="CN140" i="56"/>
  <c r="CN142" i="56"/>
  <c r="CN148" i="56"/>
  <c r="CN136" i="56"/>
  <c r="CN144" i="56"/>
  <c r="CN146" i="56"/>
  <c r="CN137" i="56"/>
  <c r="CN147" i="56"/>
  <c r="CN143" i="56"/>
  <c r="CN150" i="56"/>
  <c r="CN145" i="56"/>
  <c r="CN152" i="56"/>
  <c r="CN154" i="56"/>
  <c r="CN158" i="56"/>
  <c r="CN149" i="56"/>
  <c r="CN151" i="56"/>
  <c r="CN157" i="56"/>
  <c r="CN139" i="56"/>
  <c r="CN175" i="56"/>
  <c r="CN161" i="56"/>
  <c r="CN163" i="56"/>
  <c r="CN165" i="56"/>
  <c r="CN169" i="56"/>
  <c r="CN173" i="56"/>
  <c r="CN178" i="56"/>
  <c r="CN182" i="56"/>
  <c r="CN183" i="56"/>
  <c r="CN184" i="56"/>
  <c r="CN185" i="56"/>
  <c r="CN181" i="56"/>
  <c r="CN153" i="56"/>
  <c r="CN172" i="56"/>
  <c r="CN179" i="56"/>
  <c r="CN188" i="56"/>
  <c r="CN162" i="56"/>
  <c r="CN166" i="56"/>
  <c r="CN171" i="56"/>
  <c r="CN174" i="56"/>
  <c r="CN177" i="56"/>
  <c r="CN170" i="56"/>
  <c r="CN141" i="56"/>
  <c r="CN159" i="56"/>
  <c r="CN168" i="56"/>
  <c r="CN176" i="56"/>
  <c r="CN164" i="56"/>
  <c r="CN167" i="56"/>
  <c r="CN160" i="56"/>
  <c r="CN190" i="56"/>
  <c r="CN187" i="56"/>
  <c r="CN155" i="56"/>
  <c r="CN180" i="56"/>
  <c r="CN156" i="56"/>
  <c r="CN186" i="56"/>
  <c r="CN192" i="56"/>
  <c r="CN213" i="56"/>
  <c r="CN215" i="56"/>
  <c r="CN219" i="56"/>
  <c r="CN223" i="56"/>
  <c r="CN193" i="56"/>
  <c r="CN195" i="56"/>
  <c r="CN197" i="56"/>
  <c r="CN199" i="56"/>
  <c r="CN201" i="56"/>
  <c r="CN203" i="56"/>
  <c r="CN205" i="56"/>
  <c r="CN207" i="56"/>
  <c r="CN209" i="56"/>
  <c r="CN211" i="56"/>
  <c r="CN214" i="56"/>
  <c r="CN218" i="56"/>
  <c r="CN222" i="56"/>
  <c r="CN227" i="56"/>
  <c r="CN221" i="56"/>
  <c r="CN230" i="56"/>
  <c r="CN232" i="56"/>
  <c r="CN234" i="56"/>
  <c r="CN254" i="56"/>
  <c r="CN260" i="56"/>
  <c r="CN261" i="56"/>
  <c r="CN262" i="56"/>
  <c r="CN263" i="56"/>
  <c r="CN191" i="56"/>
  <c r="CN238" i="56"/>
  <c r="CN242" i="56"/>
  <c r="CN246" i="56"/>
  <c r="CN249" i="56"/>
  <c r="CN257" i="56"/>
  <c r="CN196" i="56"/>
  <c r="CN200" i="56"/>
  <c r="CN204" i="56"/>
  <c r="CN208" i="56"/>
  <c r="CN220" i="56"/>
  <c r="CN226" i="56"/>
  <c r="CN237" i="56"/>
  <c r="CN241" i="56"/>
  <c r="CN245" i="56"/>
  <c r="CN247" i="56"/>
  <c r="CN255" i="56"/>
  <c r="CN217" i="56"/>
  <c r="CN225" i="56"/>
  <c r="CN229" i="56"/>
  <c r="CN231" i="56"/>
  <c r="CN233" i="56"/>
  <c r="CN250" i="56"/>
  <c r="CN206" i="56"/>
  <c r="CN256" i="56"/>
  <c r="CN212" i="56"/>
  <c r="CN243" i="56"/>
  <c r="CN251" i="56"/>
  <c r="CN267" i="56"/>
  <c r="CN194" i="56"/>
  <c r="CN210" i="56"/>
  <c r="CN224" i="56"/>
  <c r="CN228" i="56"/>
  <c r="CN240" i="56"/>
  <c r="CN252" i="56"/>
  <c r="CN266" i="56"/>
  <c r="CN189" i="56"/>
  <c r="CN198" i="56"/>
  <c r="CN239" i="56"/>
  <c r="CN248" i="56"/>
  <c r="CN253" i="56"/>
  <c r="CN259" i="56"/>
  <c r="CN216" i="56"/>
  <c r="CN236" i="56"/>
  <c r="CN265" i="56"/>
  <c r="CN258" i="56"/>
  <c r="CN270" i="56"/>
  <c r="CN271" i="56"/>
  <c r="CN202" i="56"/>
  <c r="CN244" i="56"/>
  <c r="CN264" i="56"/>
  <c r="CN268" i="56"/>
  <c r="CN235" i="56"/>
  <c r="CN269" i="56"/>
  <c r="CN272" i="56"/>
  <c r="CM9" i="56"/>
  <c r="CN13" i="56"/>
  <c r="CN38" i="56"/>
  <c r="CN46" i="56"/>
  <c r="CN25" i="56"/>
  <c r="CN31" i="56"/>
  <c r="CN66" i="56"/>
  <c r="CN26" i="56"/>
  <c r="CN60" i="56"/>
  <c r="CN106" i="56"/>
  <c r="CN96" i="56"/>
  <c r="CN97" i="56"/>
  <c r="CN91" i="56"/>
  <c r="CN70" i="56"/>
  <c r="CN99" i="56"/>
  <c r="CN86" i="56"/>
  <c r="CN50" i="56"/>
  <c r="CN47" i="56"/>
  <c r="CN98" i="56"/>
  <c r="CN108" i="56"/>
  <c r="CN18" i="56"/>
  <c r="CN73" i="56"/>
  <c r="CN79" i="56"/>
  <c r="CN84" i="56"/>
  <c r="CN59" i="56"/>
  <c r="CN43" i="56"/>
  <c r="CN40" i="56"/>
  <c r="CN27" i="56"/>
  <c r="CN100" i="56"/>
  <c r="CN67" i="56"/>
  <c r="CN16" i="56"/>
  <c r="CN88" i="56"/>
  <c r="CN21" i="56"/>
  <c r="CN14" i="56"/>
  <c r="CN42" i="56"/>
  <c r="CN81" i="56"/>
  <c r="CN15" i="56"/>
  <c r="CN22" i="56"/>
  <c r="CN34" i="56"/>
  <c r="CN58" i="56"/>
  <c r="CN55" i="56"/>
  <c r="CN103" i="56"/>
  <c r="CN68" i="56"/>
  <c r="CN89" i="56"/>
  <c r="CN90" i="56"/>
  <c r="CN92" i="56"/>
  <c r="CN37" i="56"/>
  <c r="CN93" i="56"/>
  <c r="CN76" i="56"/>
  <c r="CN49" i="56"/>
  <c r="CN105" i="56"/>
  <c r="CN107" i="56"/>
  <c r="CN62" i="56"/>
  <c r="CN85" i="56"/>
  <c r="CN44" i="56"/>
  <c r="CN52" i="56"/>
  <c r="CN78" i="56"/>
  <c r="CN28" i="56"/>
  <c r="CO10" i="56"/>
  <c r="CN19" i="56"/>
  <c r="CN41" i="56"/>
  <c r="CN36" i="56"/>
  <c r="CN53" i="56"/>
  <c r="CN33" i="56"/>
  <c r="CN30" i="56"/>
  <c r="CN54" i="56"/>
  <c r="CN23" i="56"/>
  <c r="CN32" i="56"/>
  <c r="CN45" i="56"/>
  <c r="CN95" i="56"/>
  <c r="CN101" i="56"/>
  <c r="CN69" i="56"/>
  <c r="CN104" i="56"/>
  <c r="CN57" i="56"/>
  <c r="CN80" i="56"/>
  <c r="CN74" i="56"/>
  <c r="CN64" i="56"/>
  <c r="CN65" i="56"/>
  <c r="CN71" i="56"/>
  <c r="CN51" i="56"/>
  <c r="CN75" i="56"/>
  <c r="CN83" i="56"/>
  <c r="CN63" i="56"/>
  <c r="CN72" i="56"/>
  <c r="CN35" i="56"/>
  <c r="CN61" i="56"/>
  <c r="CN17" i="56"/>
  <c r="CN20" i="56"/>
  <c r="CN29" i="56"/>
  <c r="CN39" i="56"/>
  <c r="CN24" i="56"/>
  <c r="CN102" i="56"/>
  <c r="CN77" i="56"/>
  <c r="CN87" i="56"/>
  <c r="CN56" i="56"/>
  <c r="CN48" i="56"/>
  <c r="CN94" i="56"/>
  <c r="CN82" i="56"/>
  <c r="CO111" i="56" l="1"/>
  <c r="CO113" i="56"/>
  <c r="CO112" i="56"/>
  <c r="CO114" i="56"/>
  <c r="CO115" i="56"/>
  <c r="CO116" i="56"/>
  <c r="CO117" i="56"/>
  <c r="CO118" i="56"/>
  <c r="CO109" i="56"/>
  <c r="CO119" i="56"/>
  <c r="CO121" i="56"/>
  <c r="CO122" i="56"/>
  <c r="CO120" i="56"/>
  <c r="CO110" i="56"/>
  <c r="CO123" i="56"/>
  <c r="CO124" i="56"/>
  <c r="CO125" i="56"/>
  <c r="CO126" i="56"/>
  <c r="CO127" i="56"/>
  <c r="CO128" i="56"/>
  <c r="CO129" i="56"/>
  <c r="CO130" i="56"/>
  <c r="CO131" i="56"/>
  <c r="CO132" i="56"/>
  <c r="CO133" i="56"/>
  <c r="CO136" i="56"/>
  <c r="CO134" i="56"/>
  <c r="CO138" i="56"/>
  <c r="CO139" i="56"/>
  <c r="CO147" i="56"/>
  <c r="CO150" i="56"/>
  <c r="CO141" i="56"/>
  <c r="CO137" i="56"/>
  <c r="CO143" i="56"/>
  <c r="CO151" i="56"/>
  <c r="CO154" i="56"/>
  <c r="CO155" i="56"/>
  <c r="CO156" i="56"/>
  <c r="CO157" i="56"/>
  <c r="CO158" i="56"/>
  <c r="CO159" i="56"/>
  <c r="CO142" i="56"/>
  <c r="CO135" i="56"/>
  <c r="CO152" i="56"/>
  <c r="CO144" i="56"/>
  <c r="CO153" i="56"/>
  <c r="CO146" i="56"/>
  <c r="CO145" i="56"/>
  <c r="CO149" i="56"/>
  <c r="CO170" i="56"/>
  <c r="CO180" i="56"/>
  <c r="CO175" i="56"/>
  <c r="CO140" i="56"/>
  <c r="CO161" i="56"/>
  <c r="CO163" i="56"/>
  <c r="CO165" i="56"/>
  <c r="CO169" i="56"/>
  <c r="CO173" i="56"/>
  <c r="CO178" i="56"/>
  <c r="CO182" i="56"/>
  <c r="CO183" i="56"/>
  <c r="CO184" i="56"/>
  <c r="CO185" i="56"/>
  <c r="CO186" i="56"/>
  <c r="CO187" i="56"/>
  <c r="CO188" i="56"/>
  <c r="CO189" i="56"/>
  <c r="CO190" i="56"/>
  <c r="CO191" i="56"/>
  <c r="CO192" i="56"/>
  <c r="CO168" i="56"/>
  <c r="CO172" i="56"/>
  <c r="CO181" i="56"/>
  <c r="CO179" i="56"/>
  <c r="CO162" i="56"/>
  <c r="CO166" i="56"/>
  <c r="CO148" i="56"/>
  <c r="CO164" i="56"/>
  <c r="CO167" i="56"/>
  <c r="CO160" i="56"/>
  <c r="CO171" i="56"/>
  <c r="CO174" i="56"/>
  <c r="CO177" i="56"/>
  <c r="CO212" i="56"/>
  <c r="CO226" i="56"/>
  <c r="CO213" i="56"/>
  <c r="CO215" i="56"/>
  <c r="CO219" i="56"/>
  <c r="CO223" i="56"/>
  <c r="CO193" i="56"/>
  <c r="CO195" i="56"/>
  <c r="CO197" i="56"/>
  <c r="CO199" i="56"/>
  <c r="CO201" i="56"/>
  <c r="CO203" i="56"/>
  <c r="CO205" i="56"/>
  <c r="CO207" i="56"/>
  <c r="CO209" i="56"/>
  <c r="CO211" i="56"/>
  <c r="CO214" i="56"/>
  <c r="CO218" i="56"/>
  <c r="CO222" i="56"/>
  <c r="CO227" i="56"/>
  <c r="CO235" i="56"/>
  <c r="CO239" i="56"/>
  <c r="CO243" i="56"/>
  <c r="CO251" i="56"/>
  <c r="CO259" i="56"/>
  <c r="CO221" i="56"/>
  <c r="CO230" i="56"/>
  <c r="CO232" i="56"/>
  <c r="CO234" i="56"/>
  <c r="CO254" i="56"/>
  <c r="CO260" i="56"/>
  <c r="CO261" i="56"/>
  <c r="CO262" i="56"/>
  <c r="CO263" i="56"/>
  <c r="CO264" i="56"/>
  <c r="CO265" i="56"/>
  <c r="CO266" i="56"/>
  <c r="CO267" i="56"/>
  <c r="CO268" i="56"/>
  <c r="CO269" i="56"/>
  <c r="CO270" i="56"/>
  <c r="CO271" i="56"/>
  <c r="CO272" i="56"/>
  <c r="CO238" i="56"/>
  <c r="CO242" i="56"/>
  <c r="CO196" i="56"/>
  <c r="CO200" i="56"/>
  <c r="CO204" i="56"/>
  <c r="CO208" i="56"/>
  <c r="CO220" i="56"/>
  <c r="CO252" i="56"/>
  <c r="CO176" i="56"/>
  <c r="CO237" i="56"/>
  <c r="CO241" i="56"/>
  <c r="CO245" i="56"/>
  <c r="CO247" i="56"/>
  <c r="CO229" i="56"/>
  <c r="CO244" i="56"/>
  <c r="CO258" i="56"/>
  <c r="CO206" i="56"/>
  <c r="CO225" i="56"/>
  <c r="CO256" i="56"/>
  <c r="CO246" i="56"/>
  <c r="CO194" i="56"/>
  <c r="CO210" i="56"/>
  <c r="CO224" i="56"/>
  <c r="CO228" i="56"/>
  <c r="CO240" i="56"/>
  <c r="CO217" i="56"/>
  <c r="CO255" i="56"/>
  <c r="CO257" i="56"/>
  <c r="CO198" i="56"/>
  <c r="CO248" i="56"/>
  <c r="CO253" i="56"/>
  <c r="CO236" i="56"/>
  <c r="CO249" i="56"/>
  <c r="CO202" i="56"/>
  <c r="CO216" i="56"/>
  <c r="CO233" i="56"/>
  <c r="CO231" i="56"/>
  <c r="CO250" i="56"/>
  <c r="CN9" i="56"/>
  <c r="CO19" i="56"/>
  <c r="CO41" i="56"/>
  <c r="CO31" i="56"/>
  <c r="CO32" i="56"/>
  <c r="CO33" i="56"/>
  <c r="CO16" i="56"/>
  <c r="CO55" i="56"/>
  <c r="CO46" i="56"/>
  <c r="CO102" i="56"/>
  <c r="CO61" i="56"/>
  <c r="CO36" i="56"/>
  <c r="CO29" i="56"/>
  <c r="CO71" i="56"/>
  <c r="CO98" i="56"/>
  <c r="CO105" i="56"/>
  <c r="CO81" i="56"/>
  <c r="CO60" i="56"/>
  <c r="CO87" i="56"/>
  <c r="CO100" i="56"/>
  <c r="CO84" i="56"/>
  <c r="CO47" i="56"/>
  <c r="CO101" i="56"/>
  <c r="CO77" i="56"/>
  <c r="CO79" i="56"/>
  <c r="CO103" i="56"/>
  <c r="CO73" i="56"/>
  <c r="CO39" i="56"/>
  <c r="CO70" i="56"/>
  <c r="CO59" i="56"/>
  <c r="CO53" i="56"/>
  <c r="CO66" i="56"/>
  <c r="CO18" i="56"/>
  <c r="CO50" i="56"/>
  <c r="CO42" i="56"/>
  <c r="CO28" i="56"/>
  <c r="CO21" i="56"/>
  <c r="CO20" i="56"/>
  <c r="CO45" i="56"/>
  <c r="CO72" i="56"/>
  <c r="CO62" i="56"/>
  <c r="CO91" i="56"/>
  <c r="CO89" i="56"/>
  <c r="CO67" i="56"/>
  <c r="CO63" i="56"/>
  <c r="CO88" i="56"/>
  <c r="CO48" i="56"/>
  <c r="CO58" i="56"/>
  <c r="CO90" i="56"/>
  <c r="CO82" i="56"/>
  <c r="CO68" i="56"/>
  <c r="CO30" i="56"/>
  <c r="CO65" i="56"/>
  <c r="CO80" i="56"/>
  <c r="CO76" i="56"/>
  <c r="CO13" i="56"/>
  <c r="CO94" i="56"/>
  <c r="CO14" i="56"/>
  <c r="CO25" i="56"/>
  <c r="CO34" i="56"/>
  <c r="CO22" i="56"/>
  <c r="CO38" i="56"/>
  <c r="CO51" i="56"/>
  <c r="CO23" i="56"/>
  <c r="CO24" i="56"/>
  <c r="CO85" i="56"/>
  <c r="CO97" i="56"/>
  <c r="CO93" i="56"/>
  <c r="CO99" i="56"/>
  <c r="CO107" i="56"/>
  <c r="CO83" i="56"/>
  <c r="CO43" i="56"/>
  <c r="CO78" i="56"/>
  <c r="CO57" i="56"/>
  <c r="CO35" i="56"/>
  <c r="CO49" i="56"/>
  <c r="CO86" i="56"/>
  <c r="CO54" i="56"/>
  <c r="CO64" i="56"/>
  <c r="CO104" i="56"/>
  <c r="CO44" i="56"/>
  <c r="CO52" i="56"/>
  <c r="CP10" i="56"/>
  <c r="CO17" i="56"/>
  <c r="CO40" i="56"/>
  <c r="CO15" i="56"/>
  <c r="CO27" i="56"/>
  <c r="CO37" i="56"/>
  <c r="CO106" i="56"/>
  <c r="CO26" i="56"/>
  <c r="CO108" i="56"/>
  <c r="CO96" i="56"/>
  <c r="CO92" i="56"/>
  <c r="CO56" i="56"/>
  <c r="CO75" i="56"/>
  <c r="CO74" i="56"/>
  <c r="CO95" i="56"/>
  <c r="CO69" i="56"/>
  <c r="CP110" i="56" l="1"/>
  <c r="CP111" i="56"/>
  <c r="CP113" i="56"/>
  <c r="CP112" i="56"/>
  <c r="CP114" i="56"/>
  <c r="CP109" i="56"/>
  <c r="CP117" i="56"/>
  <c r="CP119" i="56"/>
  <c r="CP115" i="56"/>
  <c r="CP121" i="56"/>
  <c r="CP120" i="56"/>
  <c r="CP116" i="56"/>
  <c r="CP134" i="56"/>
  <c r="CP135" i="56"/>
  <c r="CP136" i="56"/>
  <c r="CP137" i="56"/>
  <c r="CP138" i="56"/>
  <c r="CP123" i="56"/>
  <c r="CP128" i="56"/>
  <c r="CP118" i="56"/>
  <c r="CP122" i="56"/>
  <c r="CP124" i="56"/>
  <c r="CP125" i="56"/>
  <c r="CP129" i="56"/>
  <c r="CP126" i="56"/>
  <c r="CP131" i="56"/>
  <c r="CP132" i="56"/>
  <c r="CP127" i="56"/>
  <c r="CP133" i="56"/>
  <c r="CP139" i="56"/>
  <c r="CP140" i="56"/>
  <c r="CP141" i="56"/>
  <c r="CP142" i="56"/>
  <c r="CP143" i="56"/>
  <c r="CP144" i="56"/>
  <c r="CP145" i="56"/>
  <c r="CP148" i="56"/>
  <c r="CP147" i="56"/>
  <c r="CP155" i="56"/>
  <c r="CP159" i="56"/>
  <c r="CP150" i="56"/>
  <c r="CP153" i="56"/>
  <c r="CP146" i="56"/>
  <c r="CP152" i="56"/>
  <c r="CP154" i="56"/>
  <c r="CP158" i="56"/>
  <c r="CP130" i="56"/>
  <c r="CP149" i="56"/>
  <c r="CP177" i="56"/>
  <c r="CP170" i="56"/>
  <c r="CP180" i="56"/>
  <c r="CP175" i="56"/>
  <c r="CP151" i="56"/>
  <c r="CP157" i="56"/>
  <c r="CP161" i="56"/>
  <c r="CP165" i="56"/>
  <c r="CP173" i="56"/>
  <c r="CP172" i="56"/>
  <c r="CP181" i="56"/>
  <c r="CP182" i="56"/>
  <c r="CP188" i="56"/>
  <c r="CP162" i="56"/>
  <c r="CP166" i="56"/>
  <c r="CP171" i="56"/>
  <c r="CP174" i="56"/>
  <c r="CP163" i="56"/>
  <c r="CP169" i="56"/>
  <c r="CP185" i="56"/>
  <c r="CP168" i="56"/>
  <c r="CP192" i="56"/>
  <c r="CP179" i="56"/>
  <c r="CP183" i="56"/>
  <c r="CP164" i="56"/>
  <c r="CP167" i="56"/>
  <c r="CP178" i="56"/>
  <c r="CP190" i="56"/>
  <c r="CP160" i="56"/>
  <c r="CP187" i="56"/>
  <c r="CP194" i="56"/>
  <c r="CP196" i="56"/>
  <c r="CP198" i="56"/>
  <c r="CP200" i="56"/>
  <c r="CP202" i="56"/>
  <c r="CP204" i="56"/>
  <c r="CP206" i="56"/>
  <c r="CP208" i="56"/>
  <c r="CP210" i="56"/>
  <c r="CP216" i="56"/>
  <c r="CP220" i="56"/>
  <c r="CP224" i="56"/>
  <c r="CP186" i="56"/>
  <c r="CP212" i="56"/>
  <c r="CP226" i="56"/>
  <c r="CP213" i="56"/>
  <c r="CP215" i="56"/>
  <c r="CP219" i="56"/>
  <c r="CP223" i="56"/>
  <c r="CP195" i="56"/>
  <c r="CP199" i="56"/>
  <c r="CP203" i="56"/>
  <c r="CP207" i="56"/>
  <c r="CP211" i="56"/>
  <c r="CP214" i="56"/>
  <c r="CP222" i="56"/>
  <c r="CP248" i="56"/>
  <c r="CP256" i="56"/>
  <c r="CP235" i="56"/>
  <c r="CP239" i="56"/>
  <c r="CP243" i="56"/>
  <c r="CP251" i="56"/>
  <c r="CP259" i="56"/>
  <c r="CP191" i="56"/>
  <c r="CP221" i="56"/>
  <c r="CP230" i="56"/>
  <c r="CP232" i="56"/>
  <c r="CP234" i="56"/>
  <c r="CP156" i="56"/>
  <c r="CP238" i="56"/>
  <c r="CP242" i="56"/>
  <c r="CP246" i="56"/>
  <c r="CP249" i="56"/>
  <c r="CP257" i="56"/>
  <c r="CP193" i="56"/>
  <c r="CP197" i="56"/>
  <c r="CP201" i="56"/>
  <c r="CP205" i="56"/>
  <c r="CP209" i="56"/>
  <c r="CP218" i="56"/>
  <c r="CP227" i="56"/>
  <c r="CP252" i="56"/>
  <c r="CP176" i="56"/>
  <c r="CP231" i="56"/>
  <c r="CP250" i="56"/>
  <c r="CP264" i="56"/>
  <c r="CP229" i="56"/>
  <c r="CP244" i="56"/>
  <c r="CP254" i="56"/>
  <c r="CP258" i="56"/>
  <c r="CP260" i="56"/>
  <c r="CP225" i="56"/>
  <c r="CP241" i="56"/>
  <c r="CP261" i="56"/>
  <c r="CP184" i="56"/>
  <c r="CP245" i="56"/>
  <c r="CP247" i="56"/>
  <c r="CP262" i="56"/>
  <c r="CP271" i="56"/>
  <c r="CP228" i="56"/>
  <c r="CP240" i="56"/>
  <c r="CP263" i="56"/>
  <c r="CP266" i="56"/>
  <c r="CP189" i="56"/>
  <c r="CP217" i="56"/>
  <c r="CP237" i="56"/>
  <c r="CP255" i="56"/>
  <c r="CP268" i="56"/>
  <c r="CP267" i="56"/>
  <c r="CP236" i="56"/>
  <c r="CP265" i="56"/>
  <c r="CP270" i="56"/>
  <c r="CP272" i="56"/>
  <c r="CP269" i="56"/>
  <c r="CP233" i="56"/>
  <c r="CP253" i="56"/>
  <c r="CO9" i="56"/>
  <c r="CQ10" i="56"/>
  <c r="CP100" i="56"/>
  <c r="CP55" i="56"/>
  <c r="CP24" i="56"/>
  <c r="CP35" i="56"/>
  <c r="CP28" i="56"/>
  <c r="CP49" i="56"/>
  <c r="CP45" i="56"/>
  <c r="CP50" i="56"/>
  <c r="CP99" i="56"/>
  <c r="CP26" i="56"/>
  <c r="CP41" i="56"/>
  <c r="CP76" i="56"/>
  <c r="CP101" i="56"/>
  <c r="CP91" i="56"/>
  <c r="CP80" i="56"/>
  <c r="CP107" i="56"/>
  <c r="CP93" i="56"/>
  <c r="CP106" i="56"/>
  <c r="CP77" i="56"/>
  <c r="CP98" i="56"/>
  <c r="CP108" i="56"/>
  <c r="CP82" i="56"/>
  <c r="CP61" i="56"/>
  <c r="CP59" i="56"/>
  <c r="CP68" i="56"/>
  <c r="CP30" i="56"/>
  <c r="CP20" i="56"/>
  <c r="CP22" i="56"/>
  <c r="CP15" i="56"/>
  <c r="CP56" i="56"/>
  <c r="CP38" i="56"/>
  <c r="CP103" i="56"/>
  <c r="CP86" i="56"/>
  <c r="CP71" i="56"/>
  <c r="CP58" i="56"/>
  <c r="CP75" i="56"/>
  <c r="CP87" i="56"/>
  <c r="CP105" i="56"/>
  <c r="CP21" i="56"/>
  <c r="CP19" i="56"/>
  <c r="CP46" i="56"/>
  <c r="CP32" i="56"/>
  <c r="CP33" i="56"/>
  <c r="CP69" i="56"/>
  <c r="CP81" i="56"/>
  <c r="CP88" i="56"/>
  <c r="CP83" i="56"/>
  <c r="CP78" i="56"/>
  <c r="CP66" i="56"/>
  <c r="CP89" i="56"/>
  <c r="CP104" i="56"/>
  <c r="CP44" i="56"/>
  <c r="CP16" i="56"/>
  <c r="CP43" i="56"/>
  <c r="CP40" i="56"/>
  <c r="CP18" i="56"/>
  <c r="CP37" i="56"/>
  <c r="CP29" i="56"/>
  <c r="CP34" i="56"/>
  <c r="CP72" i="56"/>
  <c r="CP53" i="56"/>
  <c r="CP62" i="56"/>
  <c r="CP64" i="56"/>
  <c r="CP74" i="56"/>
  <c r="CP79" i="56"/>
  <c r="CP52" i="56"/>
  <c r="CP36" i="56"/>
  <c r="CP48" i="56"/>
  <c r="CP65" i="56"/>
  <c r="CP73" i="56"/>
  <c r="CP57" i="56"/>
  <c r="CP25" i="56"/>
  <c r="CP95" i="56"/>
  <c r="CP27" i="56"/>
  <c r="CP54" i="56"/>
  <c r="CP90" i="56"/>
  <c r="CP85" i="56"/>
  <c r="CP70" i="56"/>
  <c r="CP94" i="56"/>
  <c r="CP102" i="56"/>
  <c r="CP92" i="56"/>
  <c r="CP39" i="56"/>
  <c r="CP13" i="56"/>
  <c r="CP14" i="56"/>
  <c r="CP31" i="56"/>
  <c r="CP42" i="56"/>
  <c r="CP23" i="56"/>
  <c r="CP17" i="56"/>
  <c r="CP97" i="56"/>
  <c r="CP51" i="56"/>
  <c r="CP96" i="56"/>
  <c r="CP84" i="56"/>
  <c r="CP60" i="56"/>
  <c r="CP47" i="56"/>
  <c r="CP67" i="56"/>
  <c r="CP63" i="56"/>
  <c r="CQ109" i="56" l="1"/>
  <c r="CQ110" i="56"/>
  <c r="CQ113" i="56"/>
  <c r="CQ119" i="56"/>
  <c r="CQ120" i="56"/>
  <c r="CQ112" i="56"/>
  <c r="CQ114" i="56"/>
  <c r="CQ115" i="56"/>
  <c r="CQ116" i="56"/>
  <c r="CQ118" i="56"/>
  <c r="CQ121" i="56"/>
  <c r="CQ117" i="56"/>
  <c r="CQ129" i="56"/>
  <c r="CQ131" i="56"/>
  <c r="CQ134" i="56"/>
  <c r="CQ111" i="56"/>
  <c r="CQ123" i="56"/>
  <c r="CQ128" i="56"/>
  <c r="CQ126" i="56"/>
  <c r="CQ125" i="56"/>
  <c r="CQ130" i="56"/>
  <c r="CQ135" i="56"/>
  <c r="CQ133" i="56"/>
  <c r="CQ132" i="56"/>
  <c r="CQ122" i="56"/>
  <c r="CQ127" i="56"/>
  <c r="CQ124" i="56"/>
  <c r="CQ139" i="56"/>
  <c r="CQ140" i="56"/>
  <c r="CQ141" i="56"/>
  <c r="CQ142" i="56"/>
  <c r="CQ143" i="56"/>
  <c r="CQ144" i="56"/>
  <c r="CQ145" i="56"/>
  <c r="CQ146" i="56"/>
  <c r="CQ147" i="56"/>
  <c r="CQ148" i="56"/>
  <c r="CQ149" i="56"/>
  <c r="CQ138" i="56"/>
  <c r="CQ150" i="56"/>
  <c r="CQ151" i="56"/>
  <c r="CQ152" i="56"/>
  <c r="CQ153" i="56"/>
  <c r="CQ137" i="56"/>
  <c r="CQ136" i="56"/>
  <c r="CQ160" i="56"/>
  <c r="CQ161" i="56"/>
  <c r="CQ162" i="56"/>
  <c r="CQ163" i="56"/>
  <c r="CQ164" i="56"/>
  <c r="CQ165" i="56"/>
  <c r="CQ166" i="56"/>
  <c r="CQ155" i="56"/>
  <c r="CQ159" i="56"/>
  <c r="CQ154" i="56"/>
  <c r="CQ158" i="56"/>
  <c r="CQ167" i="56"/>
  <c r="CQ171" i="56"/>
  <c r="CQ174" i="56"/>
  <c r="CQ177" i="56"/>
  <c r="CQ170" i="56"/>
  <c r="CQ180" i="56"/>
  <c r="CQ169" i="56"/>
  <c r="CQ173" i="56"/>
  <c r="CQ179" i="56"/>
  <c r="CQ175" i="56"/>
  <c r="CQ186" i="56"/>
  <c r="CQ156" i="56"/>
  <c r="CQ176" i="56"/>
  <c r="CQ182" i="56"/>
  <c r="CQ184" i="56"/>
  <c r="CQ188" i="56"/>
  <c r="CQ193" i="56"/>
  <c r="CQ194" i="56"/>
  <c r="CQ195" i="56"/>
  <c r="CQ196" i="56"/>
  <c r="CQ197" i="56"/>
  <c r="CQ198" i="56"/>
  <c r="CQ199" i="56"/>
  <c r="CQ200" i="56"/>
  <c r="CQ201" i="56"/>
  <c r="CQ202" i="56"/>
  <c r="CQ203" i="56"/>
  <c r="CQ204" i="56"/>
  <c r="CQ205" i="56"/>
  <c r="CQ206" i="56"/>
  <c r="CQ207" i="56"/>
  <c r="CQ208" i="56"/>
  <c r="CQ209" i="56"/>
  <c r="CQ210" i="56"/>
  <c r="CQ211" i="56"/>
  <c r="CQ168" i="56"/>
  <c r="CQ192" i="56"/>
  <c r="CQ157" i="56"/>
  <c r="CQ183" i="56"/>
  <c r="CQ178" i="56"/>
  <c r="CQ190" i="56"/>
  <c r="CQ187" i="56"/>
  <c r="CQ172" i="56"/>
  <c r="CQ189" i="56"/>
  <c r="CQ228" i="56"/>
  <c r="CQ216" i="56"/>
  <c r="CQ220" i="56"/>
  <c r="CQ224" i="56"/>
  <c r="CQ185" i="56"/>
  <c r="CQ212" i="56"/>
  <c r="CQ226" i="56"/>
  <c r="CQ181" i="56"/>
  <c r="CQ213" i="56"/>
  <c r="CQ215" i="56"/>
  <c r="CQ219" i="56"/>
  <c r="CQ223" i="56"/>
  <c r="CQ236" i="56"/>
  <c r="CQ240" i="56"/>
  <c r="CQ244" i="56"/>
  <c r="CQ253" i="56"/>
  <c r="CQ214" i="56"/>
  <c r="CQ222" i="56"/>
  <c r="CQ248" i="56"/>
  <c r="CQ256" i="56"/>
  <c r="CQ235" i="56"/>
  <c r="CQ239" i="56"/>
  <c r="CQ243" i="56"/>
  <c r="CQ191" i="56"/>
  <c r="CQ221" i="56"/>
  <c r="CQ230" i="56"/>
  <c r="CQ232" i="56"/>
  <c r="CQ234" i="56"/>
  <c r="CQ254" i="56"/>
  <c r="CQ260" i="56"/>
  <c r="CQ261" i="56"/>
  <c r="CQ262" i="56"/>
  <c r="CQ263" i="56"/>
  <c r="CQ264" i="56"/>
  <c r="CQ265" i="56"/>
  <c r="CQ266" i="56"/>
  <c r="CQ267" i="56"/>
  <c r="CQ268" i="56"/>
  <c r="CQ269" i="56"/>
  <c r="CQ238" i="56"/>
  <c r="CQ242" i="56"/>
  <c r="CQ246" i="56"/>
  <c r="CQ249" i="56"/>
  <c r="CQ233" i="56"/>
  <c r="CQ231" i="56"/>
  <c r="CQ250" i="56"/>
  <c r="CQ270" i="56"/>
  <c r="CQ229" i="56"/>
  <c r="CQ251" i="56"/>
  <c r="CQ258" i="56"/>
  <c r="CQ225" i="56"/>
  <c r="CQ241" i="56"/>
  <c r="CQ252" i="56"/>
  <c r="CQ218" i="56"/>
  <c r="CQ245" i="56"/>
  <c r="CQ247" i="56"/>
  <c r="CQ271" i="56"/>
  <c r="CQ257" i="56"/>
  <c r="CQ259" i="56"/>
  <c r="CQ272" i="56"/>
  <c r="CQ217" i="56"/>
  <c r="CQ237" i="56"/>
  <c r="CQ255" i="56"/>
  <c r="CQ227" i="56"/>
  <c r="CP9" i="56"/>
  <c r="CR10" i="56"/>
  <c r="CQ19" i="56"/>
  <c r="CQ20" i="56"/>
  <c r="CQ23" i="56"/>
  <c r="CQ39" i="56"/>
  <c r="CQ42" i="56"/>
  <c r="CQ29" i="56"/>
  <c r="CQ47" i="56"/>
  <c r="CQ45" i="56"/>
  <c r="CQ21" i="56"/>
  <c r="CQ24" i="56"/>
  <c r="CQ37" i="56"/>
  <c r="CQ22" i="56"/>
  <c r="CQ62" i="56"/>
  <c r="CQ81" i="56"/>
  <c r="CQ56" i="56"/>
  <c r="CQ86" i="56"/>
  <c r="CQ80" i="56"/>
  <c r="CQ46" i="56"/>
  <c r="CQ91" i="56"/>
  <c r="CQ66" i="56"/>
  <c r="CQ106" i="56"/>
  <c r="CQ83" i="56"/>
  <c r="CQ89" i="56"/>
  <c r="CQ54" i="56"/>
  <c r="CQ79" i="56"/>
  <c r="CQ85" i="56"/>
  <c r="CQ30" i="56"/>
  <c r="CQ98" i="56"/>
  <c r="CQ34" i="56"/>
  <c r="CQ33" i="56"/>
  <c r="CQ15" i="56"/>
  <c r="CQ102" i="56"/>
  <c r="CQ87" i="56"/>
  <c r="CQ41" i="56"/>
  <c r="CQ70" i="56"/>
  <c r="CQ61" i="56"/>
  <c r="CQ94" i="56"/>
  <c r="CQ63" i="56"/>
  <c r="CQ13" i="56"/>
  <c r="CQ35" i="56"/>
  <c r="CQ27" i="56"/>
  <c r="CQ50" i="56"/>
  <c r="CQ49" i="56"/>
  <c r="CQ36" i="56"/>
  <c r="CQ25" i="56"/>
  <c r="CQ16" i="56"/>
  <c r="CQ52" i="56"/>
  <c r="CQ103" i="56"/>
  <c r="CQ32" i="56"/>
  <c r="CQ92" i="56"/>
  <c r="CQ68" i="56"/>
  <c r="CQ55" i="56"/>
  <c r="CQ93" i="56"/>
  <c r="CQ96" i="56"/>
  <c r="CQ76" i="56"/>
  <c r="CQ71" i="56"/>
  <c r="CQ72" i="56"/>
  <c r="CQ69" i="56"/>
  <c r="CQ67" i="56"/>
  <c r="CQ53" i="56"/>
  <c r="CQ44" i="56"/>
  <c r="CQ78" i="56"/>
  <c r="CQ88" i="56"/>
  <c r="CQ40" i="56"/>
  <c r="CQ101" i="56"/>
  <c r="CQ58" i="56"/>
  <c r="CQ82" i="56"/>
  <c r="CQ59" i="56"/>
  <c r="CQ104" i="56"/>
  <c r="CQ99" i="56"/>
  <c r="CQ57" i="56"/>
  <c r="CQ97" i="56"/>
  <c r="CQ14" i="56"/>
  <c r="CQ17" i="56"/>
  <c r="CQ65" i="56"/>
  <c r="CQ18" i="56"/>
  <c r="CQ60" i="56"/>
  <c r="CQ26" i="56"/>
  <c r="CQ28" i="56"/>
  <c r="CQ105" i="56"/>
  <c r="CQ108" i="56"/>
  <c r="CQ31" i="56"/>
  <c r="CQ74" i="56"/>
  <c r="CQ90" i="56"/>
  <c r="CQ48" i="56"/>
  <c r="CQ51" i="56"/>
  <c r="CQ43" i="56"/>
  <c r="CQ107" i="56"/>
  <c r="CQ38" i="56"/>
  <c r="CQ64" i="56"/>
  <c r="CQ77" i="56"/>
  <c r="CQ75" i="56"/>
  <c r="CQ73" i="56"/>
  <c r="CQ84" i="56"/>
  <c r="CQ95" i="56"/>
  <c r="CQ100" i="56"/>
  <c r="CR109" i="56" l="1"/>
  <c r="CR110" i="56"/>
  <c r="CR111" i="56"/>
  <c r="CR112" i="56"/>
  <c r="CR113" i="56"/>
  <c r="CR115" i="56"/>
  <c r="CR114" i="56"/>
  <c r="CR117" i="56"/>
  <c r="CR116" i="56"/>
  <c r="CR118" i="56"/>
  <c r="CR119" i="56"/>
  <c r="CR120" i="56"/>
  <c r="CR121" i="56"/>
  <c r="CR129" i="56"/>
  <c r="CR131" i="56"/>
  <c r="CR124" i="56"/>
  <c r="CR122" i="56"/>
  <c r="CR125" i="56"/>
  <c r="CR130" i="56"/>
  <c r="CR128" i="56"/>
  <c r="CR123" i="56"/>
  <c r="CR132" i="56"/>
  <c r="CR127" i="56"/>
  <c r="CR126" i="56"/>
  <c r="CR137" i="56"/>
  <c r="CR133" i="56"/>
  <c r="CR134" i="56"/>
  <c r="CR139" i="56"/>
  <c r="CR140" i="56"/>
  <c r="CR141" i="56"/>
  <c r="CR142" i="56"/>
  <c r="CR143" i="56"/>
  <c r="CR144" i="56"/>
  <c r="CR145" i="56"/>
  <c r="CR138" i="56"/>
  <c r="CR149" i="56"/>
  <c r="CR147" i="56"/>
  <c r="CR135" i="56"/>
  <c r="CR153" i="56"/>
  <c r="CR148" i="56"/>
  <c r="CR150" i="56"/>
  <c r="CR154" i="56"/>
  <c r="CR155" i="56"/>
  <c r="CR156" i="56"/>
  <c r="CR157" i="56"/>
  <c r="CR158" i="56"/>
  <c r="CR159" i="56"/>
  <c r="CR160" i="56"/>
  <c r="CR161" i="56"/>
  <c r="CR162" i="56"/>
  <c r="CR163" i="56"/>
  <c r="CR164" i="56"/>
  <c r="CR165" i="56"/>
  <c r="CR166" i="56"/>
  <c r="CR146" i="56"/>
  <c r="CR152" i="56"/>
  <c r="CR179" i="56"/>
  <c r="CR167" i="56"/>
  <c r="CR171" i="56"/>
  <c r="CR174" i="56"/>
  <c r="CR177" i="56"/>
  <c r="CR136" i="56"/>
  <c r="CR175" i="56"/>
  <c r="CR176" i="56"/>
  <c r="CR184" i="56"/>
  <c r="CR187" i="56"/>
  <c r="CR151" i="56"/>
  <c r="CR173" i="56"/>
  <c r="CR172" i="56"/>
  <c r="CR170" i="56"/>
  <c r="CR183" i="56"/>
  <c r="CR169" i="56"/>
  <c r="CR181" i="56"/>
  <c r="CR186" i="56"/>
  <c r="CR189" i="56"/>
  <c r="CR182" i="56"/>
  <c r="CR188" i="56"/>
  <c r="CR193" i="56"/>
  <c r="CR194" i="56"/>
  <c r="CR195" i="56"/>
  <c r="CR196" i="56"/>
  <c r="CR197" i="56"/>
  <c r="CR198" i="56"/>
  <c r="CR199" i="56"/>
  <c r="CR200" i="56"/>
  <c r="CR201" i="56"/>
  <c r="CR202" i="56"/>
  <c r="CR203" i="56"/>
  <c r="CR204" i="56"/>
  <c r="CR205" i="56"/>
  <c r="CR206" i="56"/>
  <c r="CR207" i="56"/>
  <c r="CR208" i="56"/>
  <c r="CR209" i="56"/>
  <c r="CR210" i="56"/>
  <c r="CR211" i="56"/>
  <c r="CR212" i="56"/>
  <c r="CR213" i="56"/>
  <c r="CR168" i="56"/>
  <c r="CR192" i="56"/>
  <c r="CR178" i="56"/>
  <c r="CR191" i="56"/>
  <c r="CR217" i="56"/>
  <c r="CR221" i="56"/>
  <c r="CR225" i="56"/>
  <c r="CR229" i="56"/>
  <c r="CR230" i="56"/>
  <c r="CR231" i="56"/>
  <c r="CR232" i="56"/>
  <c r="CR233" i="56"/>
  <c r="CR234" i="56"/>
  <c r="CR228" i="56"/>
  <c r="CR216" i="56"/>
  <c r="CR220" i="56"/>
  <c r="CR224" i="56"/>
  <c r="CR185" i="56"/>
  <c r="CR226" i="56"/>
  <c r="CR215" i="56"/>
  <c r="CR223" i="56"/>
  <c r="CR250" i="56"/>
  <c r="CR258" i="56"/>
  <c r="CR236" i="56"/>
  <c r="CR240" i="56"/>
  <c r="CR244" i="56"/>
  <c r="CR253" i="56"/>
  <c r="CR214" i="56"/>
  <c r="CR222" i="56"/>
  <c r="CR235" i="56"/>
  <c r="CR239" i="56"/>
  <c r="CR243" i="56"/>
  <c r="CR251" i="56"/>
  <c r="CR259" i="56"/>
  <c r="CR180" i="56"/>
  <c r="CR219" i="56"/>
  <c r="CR190" i="56"/>
  <c r="CR227" i="56"/>
  <c r="CR264" i="56"/>
  <c r="CR268" i="56"/>
  <c r="CR242" i="56"/>
  <c r="CR254" i="56"/>
  <c r="CR256" i="56"/>
  <c r="CR260" i="56"/>
  <c r="CR246" i="56"/>
  <c r="CR261" i="56"/>
  <c r="CR267" i="56"/>
  <c r="CR241" i="56"/>
  <c r="CR252" i="56"/>
  <c r="CR262" i="56"/>
  <c r="CR263" i="56"/>
  <c r="CR218" i="56"/>
  <c r="CR238" i="56"/>
  <c r="CR245" i="56"/>
  <c r="CR247" i="56"/>
  <c r="CR248" i="56"/>
  <c r="CR266" i="56"/>
  <c r="CR272" i="56"/>
  <c r="CR270" i="56"/>
  <c r="CR257" i="56"/>
  <c r="CR265" i="56"/>
  <c r="CR271" i="56"/>
  <c r="CR249" i="56"/>
  <c r="CR269" i="56"/>
  <c r="CR237" i="56"/>
  <c r="CR255" i="56"/>
  <c r="CQ9" i="56"/>
  <c r="CR13" i="56"/>
  <c r="CR93" i="56"/>
  <c r="CR34" i="56"/>
  <c r="CR20" i="56"/>
  <c r="CR31" i="56"/>
  <c r="CR14" i="56"/>
  <c r="CR35" i="56"/>
  <c r="CR27" i="56"/>
  <c r="CR38" i="56"/>
  <c r="CR71" i="56"/>
  <c r="CR57" i="56"/>
  <c r="CR90" i="56"/>
  <c r="CR68" i="56"/>
  <c r="CR48" i="56"/>
  <c r="CR46" i="56"/>
  <c r="CS10" i="56"/>
  <c r="CR33" i="56"/>
  <c r="CR30" i="56"/>
  <c r="CR21" i="56"/>
  <c r="CR23" i="56"/>
  <c r="CR47" i="56"/>
  <c r="CR15" i="56"/>
  <c r="CR105" i="56"/>
  <c r="CR98" i="56"/>
  <c r="CR92" i="56"/>
  <c r="CR80" i="56"/>
  <c r="CR82" i="56"/>
  <c r="CR89" i="56"/>
  <c r="CR84" i="56"/>
  <c r="CR103" i="56"/>
  <c r="CR101" i="56"/>
  <c r="CR86" i="56"/>
  <c r="CR96" i="56"/>
  <c r="CR73" i="56"/>
  <c r="CR77" i="56"/>
  <c r="CR94" i="56"/>
  <c r="CR97" i="56"/>
  <c r="CR70" i="56"/>
  <c r="CR99" i="56"/>
  <c r="CR60" i="56"/>
  <c r="CR45" i="56"/>
  <c r="CR40" i="56"/>
  <c r="CR16" i="56"/>
  <c r="CR39" i="56"/>
  <c r="CR22" i="56"/>
  <c r="CR25" i="56"/>
  <c r="CR50" i="56"/>
  <c r="CR37" i="56"/>
  <c r="CR67" i="56"/>
  <c r="CR18" i="56"/>
  <c r="CR41" i="56"/>
  <c r="CR58" i="56"/>
  <c r="CR64" i="56"/>
  <c r="CR49" i="56"/>
  <c r="CR76" i="56"/>
  <c r="CR78" i="56"/>
  <c r="CR61" i="56"/>
  <c r="CR69" i="56"/>
  <c r="CR75" i="56"/>
  <c r="CR85" i="56"/>
  <c r="CR81" i="56"/>
  <c r="CR72" i="56"/>
  <c r="CR59" i="56"/>
  <c r="CR108" i="56"/>
  <c r="CR43" i="56"/>
  <c r="CR19" i="56"/>
  <c r="CR26" i="56"/>
  <c r="CR36" i="56"/>
  <c r="CR44" i="56"/>
  <c r="CR42" i="56"/>
  <c r="CR28" i="56"/>
  <c r="CR54" i="56"/>
  <c r="CR29" i="56"/>
  <c r="CR102" i="56"/>
  <c r="CR104" i="56"/>
  <c r="CR65" i="56"/>
  <c r="CR95" i="56"/>
  <c r="CR79" i="56"/>
  <c r="CR24" i="56"/>
  <c r="CR100" i="56"/>
  <c r="CR91" i="56"/>
  <c r="CR62" i="56"/>
  <c r="CR56" i="56"/>
  <c r="CR66" i="56"/>
  <c r="CR88" i="56"/>
  <c r="CR63" i="56"/>
  <c r="CR74" i="56"/>
  <c r="CR87" i="56"/>
  <c r="CR32" i="56"/>
  <c r="CR107" i="56"/>
  <c r="CR106" i="56"/>
  <c r="CR83" i="56"/>
  <c r="CR55" i="56"/>
  <c r="CR53" i="56"/>
  <c r="CR17" i="56"/>
  <c r="CR52" i="56"/>
  <c r="CR51" i="56"/>
  <c r="CS109" i="56" l="1"/>
  <c r="CS110" i="56"/>
  <c r="CS111" i="56"/>
  <c r="CS112" i="56"/>
  <c r="CS113" i="56"/>
  <c r="CS115" i="56"/>
  <c r="CS117" i="56"/>
  <c r="CS116" i="56"/>
  <c r="CS118" i="56"/>
  <c r="CS119" i="56"/>
  <c r="CS121" i="56"/>
  <c r="CS130" i="56"/>
  <c r="CS133" i="56"/>
  <c r="CS129" i="56"/>
  <c r="CS131" i="56"/>
  <c r="CS114" i="56"/>
  <c r="CS125" i="56"/>
  <c r="CS120" i="56"/>
  <c r="CS122" i="56"/>
  <c r="CS124" i="56"/>
  <c r="CS128" i="56"/>
  <c r="CS135" i="56"/>
  <c r="CS123" i="56"/>
  <c r="CS132" i="56"/>
  <c r="CS137" i="56"/>
  <c r="CS146" i="56"/>
  <c r="CS126" i="56"/>
  <c r="CS140" i="56"/>
  <c r="CS134" i="56"/>
  <c r="CS142" i="56"/>
  <c r="CS141" i="56"/>
  <c r="CS149" i="56"/>
  <c r="CS148" i="56"/>
  <c r="CS143" i="56"/>
  <c r="CS147" i="56"/>
  <c r="CS151" i="56"/>
  <c r="CS156" i="56"/>
  <c r="CS144" i="56"/>
  <c r="CS150" i="56"/>
  <c r="CS153" i="56"/>
  <c r="CS155" i="56"/>
  <c r="CS159" i="56"/>
  <c r="CS160" i="56"/>
  <c r="CS161" i="56"/>
  <c r="CS162" i="56"/>
  <c r="CS163" i="56"/>
  <c r="CS164" i="56"/>
  <c r="CS165" i="56"/>
  <c r="CS166" i="56"/>
  <c r="CS167" i="56"/>
  <c r="CS168" i="56"/>
  <c r="CS169" i="56"/>
  <c r="CS170" i="56"/>
  <c r="CS171" i="56"/>
  <c r="CS172" i="56"/>
  <c r="CS173" i="56"/>
  <c r="CS145" i="56"/>
  <c r="CS138" i="56"/>
  <c r="CS154" i="56"/>
  <c r="CS176" i="56"/>
  <c r="CS139" i="56"/>
  <c r="CS179" i="56"/>
  <c r="CS174" i="56"/>
  <c r="CS152" i="56"/>
  <c r="CS158" i="56"/>
  <c r="CS178" i="56"/>
  <c r="CS184" i="56"/>
  <c r="CS187" i="56"/>
  <c r="CS127" i="56"/>
  <c r="CS177" i="56"/>
  <c r="CS181" i="56"/>
  <c r="CS182" i="56"/>
  <c r="CS185" i="56"/>
  <c r="CS191" i="56"/>
  <c r="CS186" i="56"/>
  <c r="CS189" i="56"/>
  <c r="CS175" i="56"/>
  <c r="CS188" i="56"/>
  <c r="CS193" i="56"/>
  <c r="CS194" i="56"/>
  <c r="CS195" i="56"/>
  <c r="CS196" i="56"/>
  <c r="CS197" i="56"/>
  <c r="CS198" i="56"/>
  <c r="CS199" i="56"/>
  <c r="CS200" i="56"/>
  <c r="CS201" i="56"/>
  <c r="CS202" i="56"/>
  <c r="CS203" i="56"/>
  <c r="CS204" i="56"/>
  <c r="CS205" i="56"/>
  <c r="CS206" i="56"/>
  <c r="CS207" i="56"/>
  <c r="CS208" i="56"/>
  <c r="CS209" i="56"/>
  <c r="CS210" i="56"/>
  <c r="CS211" i="56"/>
  <c r="CS212" i="56"/>
  <c r="CS213" i="56"/>
  <c r="CS214" i="56"/>
  <c r="CS215" i="56"/>
  <c r="CS216" i="56"/>
  <c r="CS217" i="56"/>
  <c r="CS218" i="56"/>
  <c r="CS219" i="56"/>
  <c r="CS220" i="56"/>
  <c r="CS221" i="56"/>
  <c r="CS222" i="56"/>
  <c r="CS223" i="56"/>
  <c r="CS224" i="56"/>
  <c r="CS225" i="56"/>
  <c r="CS157" i="56"/>
  <c r="CS183" i="56"/>
  <c r="CS192" i="56"/>
  <c r="CS136" i="56"/>
  <c r="CS229" i="56"/>
  <c r="CS230" i="56"/>
  <c r="CS231" i="56"/>
  <c r="CS232" i="56"/>
  <c r="CS233" i="56"/>
  <c r="CS234" i="56"/>
  <c r="CS228" i="56"/>
  <c r="CS237" i="56"/>
  <c r="CS241" i="56"/>
  <c r="CS245" i="56"/>
  <c r="CS247" i="56"/>
  <c r="CS255" i="56"/>
  <c r="CS250" i="56"/>
  <c r="CS258" i="56"/>
  <c r="CS236" i="56"/>
  <c r="CS240" i="56"/>
  <c r="CS244" i="56"/>
  <c r="CS248" i="56"/>
  <c r="CS256" i="56"/>
  <c r="CS226" i="56"/>
  <c r="CS235" i="56"/>
  <c r="CS239" i="56"/>
  <c r="CS243" i="56"/>
  <c r="CS251" i="56"/>
  <c r="CS180" i="56"/>
  <c r="CS249" i="56"/>
  <c r="CS265" i="56"/>
  <c r="CS227" i="56"/>
  <c r="CS242" i="56"/>
  <c r="CS254" i="56"/>
  <c r="CS260" i="56"/>
  <c r="CS270" i="56"/>
  <c r="CS190" i="56"/>
  <c r="CS246" i="56"/>
  <c r="CS261" i="56"/>
  <c r="CS267" i="56"/>
  <c r="CS262" i="56"/>
  <c r="CS252" i="56"/>
  <c r="CS238" i="56"/>
  <c r="CS259" i="56"/>
  <c r="CS263" i="56"/>
  <c r="CS264" i="56"/>
  <c r="CS269" i="56"/>
  <c r="CS266" i="56"/>
  <c r="CS268" i="56"/>
  <c r="CS257" i="56"/>
  <c r="CT10" i="56"/>
  <c r="CS253" i="56"/>
  <c r="CS272" i="56"/>
  <c r="CS271" i="56"/>
  <c r="CR9" i="56"/>
  <c r="CS33" i="56"/>
  <c r="CS15" i="56"/>
  <c r="E15" i="56" s="1"/>
  <c r="CS28" i="56"/>
  <c r="CS31" i="56"/>
  <c r="CS23" i="56"/>
  <c r="CS30" i="56"/>
  <c r="CS54" i="56"/>
  <c r="CS99" i="56"/>
  <c r="CS21" i="56"/>
  <c r="CS104" i="56"/>
  <c r="CS91" i="56"/>
  <c r="E91" i="56" s="1"/>
  <c r="CS73" i="56"/>
  <c r="CS107" i="56"/>
  <c r="CS70" i="56"/>
  <c r="CS83" i="56"/>
  <c r="E83" i="56" s="1"/>
  <c r="CS65" i="56"/>
  <c r="CS62" i="56"/>
  <c r="CS101" i="56"/>
  <c r="CS86" i="56"/>
  <c r="E86" i="56" s="1"/>
  <c r="CS88" i="56"/>
  <c r="E88" i="56" s="1"/>
  <c r="CS60" i="56"/>
  <c r="CS52" i="56"/>
  <c r="CS45" i="56"/>
  <c r="CS81" i="56"/>
  <c r="E81" i="56" s="1"/>
  <c r="CS25" i="56"/>
  <c r="CS40" i="56"/>
  <c r="CS16" i="56"/>
  <c r="CS44" i="56"/>
  <c r="CS38" i="56"/>
  <c r="CS41" i="56"/>
  <c r="CS78" i="56"/>
  <c r="E78" i="56" s="1"/>
  <c r="CS93" i="56"/>
  <c r="E93" i="56" s="1"/>
  <c r="CS53" i="56"/>
  <c r="CS18" i="56"/>
  <c r="CS72" i="56"/>
  <c r="CS66" i="56"/>
  <c r="CS57" i="56"/>
  <c r="E38" i="56" s="1"/>
  <c r="CS24" i="56"/>
  <c r="CS19" i="56"/>
  <c r="CS102" i="56"/>
  <c r="CS103" i="56"/>
  <c r="CS68" i="56"/>
  <c r="CS96" i="56"/>
  <c r="CS92" i="56"/>
  <c r="E92" i="56" s="1"/>
  <c r="CS108" i="56"/>
  <c r="CS95" i="56"/>
  <c r="CS64" i="56"/>
  <c r="CS14" i="56"/>
  <c r="CS32" i="56"/>
  <c r="CS47" i="56"/>
  <c r="CS49" i="56"/>
  <c r="CS27" i="56"/>
  <c r="CS36" i="56"/>
  <c r="CS17" i="56"/>
  <c r="CS46" i="56"/>
  <c r="CS35" i="56"/>
  <c r="CS61" i="56"/>
  <c r="CS56" i="56"/>
  <c r="CS42" i="56"/>
  <c r="CS59" i="56"/>
  <c r="CS90" i="56"/>
  <c r="E90" i="56" s="1"/>
  <c r="CS106" i="56"/>
  <c r="CS79" i="56"/>
  <c r="E79" i="56" s="1"/>
  <c r="CS84" i="56"/>
  <c r="E84" i="56" s="1"/>
  <c r="CS51" i="56"/>
  <c r="CS87" i="56"/>
  <c r="E87" i="56" s="1"/>
  <c r="CS55" i="56"/>
  <c r="CS37" i="56"/>
  <c r="CS85" i="56"/>
  <c r="E85" i="56" s="1"/>
  <c r="CS63" i="56"/>
  <c r="CS74" i="56"/>
  <c r="CS69" i="56"/>
  <c r="CS80" i="56"/>
  <c r="E80" i="56" s="1"/>
  <c r="CS13" i="56"/>
  <c r="CS34" i="56"/>
  <c r="CS39" i="56"/>
  <c r="CS20" i="56"/>
  <c r="CS29" i="56"/>
  <c r="CS48" i="56"/>
  <c r="CS26" i="56"/>
  <c r="CS105" i="56"/>
  <c r="CS94" i="56"/>
  <c r="CS98" i="56"/>
  <c r="CS22" i="56"/>
  <c r="CS97" i="56"/>
  <c r="CS43" i="56"/>
  <c r="CS58" i="56"/>
  <c r="CS50" i="56"/>
  <c r="CS76" i="56"/>
  <c r="E76" i="56" s="1"/>
  <c r="CS100" i="56"/>
  <c r="CS89" i="56"/>
  <c r="E89" i="56" s="1"/>
  <c r="CS77" i="56"/>
  <c r="E77" i="56" s="1"/>
  <c r="CS75" i="56"/>
  <c r="E75" i="56" s="1"/>
  <c r="CS82" i="56"/>
  <c r="E82" i="56" s="1"/>
  <c r="CS71" i="56"/>
  <c r="CS67" i="56"/>
  <c r="E54" i="56" l="1"/>
  <c r="E57" i="56"/>
  <c r="E23" i="56"/>
  <c r="E41" i="56"/>
  <c r="E63" i="56"/>
  <c r="E17" i="56"/>
  <c r="E30" i="56"/>
  <c r="E43" i="56"/>
  <c r="E28" i="56"/>
  <c r="E20" i="56"/>
  <c r="E16" i="56"/>
  <c r="E14" i="56"/>
  <c r="E68" i="56"/>
  <c r="E53" i="56"/>
  <c r="E47" i="56"/>
  <c r="E33" i="56"/>
  <c r="E31" i="56"/>
  <c r="E73" i="56"/>
  <c r="E55" i="56"/>
  <c r="E44" i="56"/>
  <c r="E26" i="56"/>
  <c r="E69" i="56"/>
  <c r="E50" i="56"/>
  <c r="E67" i="56"/>
  <c r="E22" i="56"/>
  <c r="E32" i="56"/>
  <c r="E74" i="56"/>
  <c r="E39" i="56"/>
  <c r="E61" i="56"/>
  <c r="E45" i="56"/>
  <c r="E25" i="56"/>
  <c r="E66" i="56"/>
  <c r="E29" i="56"/>
  <c r="E51" i="56"/>
  <c r="E65" i="56"/>
  <c r="E49" i="56"/>
  <c r="E60" i="56"/>
  <c r="E36" i="56"/>
  <c r="E24" i="56"/>
  <c r="E35" i="56"/>
  <c r="E21" i="56"/>
  <c r="E40" i="56"/>
  <c r="E42" i="56"/>
  <c r="E62" i="56"/>
  <c r="E52" i="56"/>
  <c r="E70" i="56"/>
  <c r="E48" i="56"/>
  <c r="E37" i="56"/>
  <c r="E71" i="56"/>
  <c r="E56" i="56"/>
  <c r="E58" i="56"/>
  <c r="E72" i="56"/>
  <c r="E59" i="56"/>
  <c r="E64" i="56"/>
  <c r="E18" i="56"/>
  <c r="E27" i="56"/>
  <c r="E34" i="56"/>
  <c r="E46" i="56"/>
  <c r="E19" i="56"/>
  <c r="CT13" i="56"/>
  <c r="CT109" i="56"/>
  <c r="CT110" i="56"/>
  <c r="CT111" i="56"/>
  <c r="CT112" i="56"/>
  <c r="CT116" i="56"/>
  <c r="CT118" i="56"/>
  <c r="CT113" i="56"/>
  <c r="CT115" i="56"/>
  <c r="CT114" i="56"/>
  <c r="CT117" i="56"/>
  <c r="CT126" i="56"/>
  <c r="CT121" i="56"/>
  <c r="CT130" i="56"/>
  <c r="CT133" i="56"/>
  <c r="CT119" i="56"/>
  <c r="CT123" i="56"/>
  <c r="CT125" i="56"/>
  <c r="CT127" i="56"/>
  <c r="CT120" i="56"/>
  <c r="CT124" i="56"/>
  <c r="CT129" i="56"/>
  <c r="CT128" i="56"/>
  <c r="CT134" i="56"/>
  <c r="CT122" i="56"/>
  <c r="CT131" i="56"/>
  <c r="CT132" i="56"/>
  <c r="CT137" i="56"/>
  <c r="CT136" i="56"/>
  <c r="CT145" i="56"/>
  <c r="CT138" i="56"/>
  <c r="CT139" i="56"/>
  <c r="CT149" i="56"/>
  <c r="CT141" i="56"/>
  <c r="CT146" i="56"/>
  <c r="CT142" i="56"/>
  <c r="CT135" i="56"/>
  <c r="CT148" i="56"/>
  <c r="CT143" i="56"/>
  <c r="CT147" i="56"/>
  <c r="CT156" i="56"/>
  <c r="CT144" i="56"/>
  <c r="CT150" i="56"/>
  <c r="CT153" i="56"/>
  <c r="CT155" i="56"/>
  <c r="CT159" i="56"/>
  <c r="CT160" i="56"/>
  <c r="CT161" i="56"/>
  <c r="CT162" i="56"/>
  <c r="CT163" i="56"/>
  <c r="CT164" i="56"/>
  <c r="CT165" i="56"/>
  <c r="CT166" i="56"/>
  <c r="CT167" i="56"/>
  <c r="CT168" i="56"/>
  <c r="CT169" i="56"/>
  <c r="CT170" i="56"/>
  <c r="CT171" i="56"/>
  <c r="CT172" i="56"/>
  <c r="CT173" i="56"/>
  <c r="CT174" i="56"/>
  <c r="CT175" i="56"/>
  <c r="CT176" i="56"/>
  <c r="CT177" i="56"/>
  <c r="CT178" i="56"/>
  <c r="CT179" i="56"/>
  <c r="CT180" i="56"/>
  <c r="CT181" i="56"/>
  <c r="CT154" i="56"/>
  <c r="CT185" i="56"/>
  <c r="CT189" i="56"/>
  <c r="CT151" i="56"/>
  <c r="CT140" i="56"/>
  <c r="CT152" i="56"/>
  <c r="CT184" i="56"/>
  <c r="CT191" i="56"/>
  <c r="CT182" i="56"/>
  <c r="CT186" i="56"/>
  <c r="CT188" i="56"/>
  <c r="CT193" i="56"/>
  <c r="CT194" i="56"/>
  <c r="CT195" i="56"/>
  <c r="CT196" i="56"/>
  <c r="CT197" i="56"/>
  <c r="CT198" i="56"/>
  <c r="CT199" i="56"/>
  <c r="CT200" i="56"/>
  <c r="CT201" i="56"/>
  <c r="CT202" i="56"/>
  <c r="CT203" i="56"/>
  <c r="CT204" i="56"/>
  <c r="CT205" i="56"/>
  <c r="CT206" i="56"/>
  <c r="CT207" i="56"/>
  <c r="CT208" i="56"/>
  <c r="CT209" i="56"/>
  <c r="CT210" i="56"/>
  <c r="CT211" i="56"/>
  <c r="CT212" i="56"/>
  <c r="CT213" i="56"/>
  <c r="CT214" i="56"/>
  <c r="CT215" i="56"/>
  <c r="CT216" i="56"/>
  <c r="CT217" i="56"/>
  <c r="CT218" i="56"/>
  <c r="CT219" i="56"/>
  <c r="CT220" i="56"/>
  <c r="CT221" i="56"/>
  <c r="CT222" i="56"/>
  <c r="CT223" i="56"/>
  <c r="CT224" i="56"/>
  <c r="CT225" i="56"/>
  <c r="CT226" i="56"/>
  <c r="CT227" i="56"/>
  <c r="CT228" i="56"/>
  <c r="CT157" i="56"/>
  <c r="CT183" i="56"/>
  <c r="CT187" i="56"/>
  <c r="CT192" i="56"/>
  <c r="CT229" i="56"/>
  <c r="CT230" i="56"/>
  <c r="CT231" i="56"/>
  <c r="CT232" i="56"/>
  <c r="CT233" i="56"/>
  <c r="CT234" i="56"/>
  <c r="CT235" i="56"/>
  <c r="CT236" i="56"/>
  <c r="CT237" i="56"/>
  <c r="CT238" i="56"/>
  <c r="CT239" i="56"/>
  <c r="CT240" i="56"/>
  <c r="CT241" i="56"/>
  <c r="CT242" i="56"/>
  <c r="CT243" i="56"/>
  <c r="CT244" i="56"/>
  <c r="CT245" i="56"/>
  <c r="CT246" i="56"/>
  <c r="CT158" i="56"/>
  <c r="CT252" i="56"/>
  <c r="CT247" i="56"/>
  <c r="CT255" i="56"/>
  <c r="CT40" i="56"/>
  <c r="CT47" i="56"/>
  <c r="CT51" i="56"/>
  <c r="CT65" i="56"/>
  <c r="CT253" i="56"/>
  <c r="CT248" i="56"/>
  <c r="CT257" i="56"/>
  <c r="CT249" i="56"/>
  <c r="CT265" i="56"/>
  <c r="CT269" i="56"/>
  <c r="CT250" i="56"/>
  <c r="CT251" i="56"/>
  <c r="CT256" i="56"/>
  <c r="CT258" i="56"/>
  <c r="CT264" i="56"/>
  <c r="CT268" i="56"/>
  <c r="CT14" i="56"/>
  <c r="CT17" i="56"/>
  <c r="CT21" i="56"/>
  <c r="CT25" i="56"/>
  <c r="CT30" i="56"/>
  <c r="CT254" i="56"/>
  <c r="CT260" i="56"/>
  <c r="CT270" i="56"/>
  <c r="CT26" i="56"/>
  <c r="CT34" i="56"/>
  <c r="CT38" i="56"/>
  <c r="CT42" i="56"/>
  <c r="CT55" i="56"/>
  <c r="CT63" i="56"/>
  <c r="CT67" i="56"/>
  <c r="CT71" i="56"/>
  <c r="CT74" i="56"/>
  <c r="CT80" i="56"/>
  <c r="CT88" i="56"/>
  <c r="CT92" i="56"/>
  <c r="CT108" i="56"/>
  <c r="CT261" i="56"/>
  <c r="CT190" i="56"/>
  <c r="CT267" i="56"/>
  <c r="CT24" i="56"/>
  <c r="CT31" i="56"/>
  <c r="CT41" i="56"/>
  <c r="CT50" i="56"/>
  <c r="CT69" i="56"/>
  <c r="CT83" i="56"/>
  <c r="CT81" i="56"/>
  <c r="CT87" i="56"/>
  <c r="CT98" i="56"/>
  <c r="CT93" i="56"/>
  <c r="CT259" i="56"/>
  <c r="CT263" i="56"/>
  <c r="CT15" i="56"/>
  <c r="CT20" i="56"/>
  <c r="CT36" i="56"/>
  <c r="CT46" i="56"/>
  <c r="CT56" i="56"/>
  <c r="CT60" i="56"/>
  <c r="CT73" i="56"/>
  <c r="CT77" i="56"/>
  <c r="CT90" i="56"/>
  <c r="CT100" i="56"/>
  <c r="CT103" i="56"/>
  <c r="CT106" i="56"/>
  <c r="CT272" i="56"/>
  <c r="CT37" i="56"/>
  <c r="CT66" i="56"/>
  <c r="CT78" i="56"/>
  <c r="CT91" i="56"/>
  <c r="CT101" i="56"/>
  <c r="CT59" i="56"/>
  <c r="CT266" i="56"/>
  <c r="CT16" i="56"/>
  <c r="CT32" i="56"/>
  <c r="CT52" i="56"/>
  <c r="CT70" i="56"/>
  <c r="CT84" i="56"/>
  <c r="CT97" i="56"/>
  <c r="CT27" i="56"/>
  <c r="CT61" i="56"/>
  <c r="CT94" i="56"/>
  <c r="CT104" i="56"/>
  <c r="CT19" i="56"/>
  <c r="CT45" i="56"/>
  <c r="CT68" i="56"/>
  <c r="CT86" i="56"/>
  <c r="CT99" i="56"/>
  <c r="CT271" i="56"/>
  <c r="CU10" i="56"/>
  <c r="CT22" i="56"/>
  <c r="CT43" i="56"/>
  <c r="CT48" i="56"/>
  <c r="CT57" i="56"/>
  <c r="CT62" i="56"/>
  <c r="CT75" i="56"/>
  <c r="CT95" i="56"/>
  <c r="CT107" i="56"/>
  <c r="CT262" i="56"/>
  <c r="CT12" i="56"/>
  <c r="CT18" i="56"/>
  <c r="CT58" i="56"/>
  <c r="CT85" i="56"/>
  <c r="CT105" i="56"/>
  <c r="CT29" i="56"/>
  <c r="CT54" i="56"/>
  <c r="CT72" i="56"/>
  <c r="CT96" i="56"/>
  <c r="CT11" i="56"/>
  <c r="CT28" i="56"/>
  <c r="CT33" i="56"/>
  <c r="CT39" i="56"/>
  <c r="CT44" i="56"/>
  <c r="CT53" i="56"/>
  <c r="CT79" i="56"/>
  <c r="CT23" i="56"/>
  <c r="CT49" i="56"/>
  <c r="CT76" i="56"/>
  <c r="CT82" i="56"/>
  <c r="CT102" i="56"/>
  <c r="CT35" i="56"/>
  <c r="CT64" i="56"/>
  <c r="CT89" i="56"/>
  <c r="CS9" i="56"/>
  <c r="CM8" i="56" s="1"/>
  <c r="CV10" i="56" l="1"/>
  <c r="CU109" i="56"/>
  <c r="CU110" i="56"/>
  <c r="CU113" i="56"/>
  <c r="CU112" i="56"/>
  <c r="CU111" i="56"/>
  <c r="CU116" i="56"/>
  <c r="CU114" i="56"/>
  <c r="CU120" i="56"/>
  <c r="CU122" i="56"/>
  <c r="CU123" i="56"/>
  <c r="CU124" i="56"/>
  <c r="CU125" i="56"/>
  <c r="CU126" i="56"/>
  <c r="CU115" i="56"/>
  <c r="CU127" i="56"/>
  <c r="CU117" i="56"/>
  <c r="CU121" i="56"/>
  <c r="CU130" i="56"/>
  <c r="CU118" i="56"/>
  <c r="CU119" i="56"/>
  <c r="CU132" i="56"/>
  <c r="CU129" i="56"/>
  <c r="CU128" i="56"/>
  <c r="CU133" i="56"/>
  <c r="CU136" i="56"/>
  <c r="CU144" i="56"/>
  <c r="CU148" i="56"/>
  <c r="CU146" i="56"/>
  <c r="CU140" i="56"/>
  <c r="CU134" i="56"/>
  <c r="CU145" i="56"/>
  <c r="CU152" i="56"/>
  <c r="CU141" i="56"/>
  <c r="CU149" i="56"/>
  <c r="CU137" i="56"/>
  <c r="CU142" i="56"/>
  <c r="CU153" i="56"/>
  <c r="CU135" i="56"/>
  <c r="CU157" i="56"/>
  <c r="CU143" i="56"/>
  <c r="CU147" i="56"/>
  <c r="CU156" i="56"/>
  <c r="CU150" i="56"/>
  <c r="CU155" i="56"/>
  <c r="CU160" i="56"/>
  <c r="CU162" i="56"/>
  <c r="CU164" i="56"/>
  <c r="CU166" i="56"/>
  <c r="CU168" i="56"/>
  <c r="CU172" i="56"/>
  <c r="CU181" i="56"/>
  <c r="CU182" i="56"/>
  <c r="CU183" i="56"/>
  <c r="CU138" i="56"/>
  <c r="CU176" i="56"/>
  <c r="CU139" i="56"/>
  <c r="CU154" i="56"/>
  <c r="CU167" i="56"/>
  <c r="CU171" i="56"/>
  <c r="CU179" i="56"/>
  <c r="CU159" i="56"/>
  <c r="CU161" i="56"/>
  <c r="CU163" i="56"/>
  <c r="CU165" i="56"/>
  <c r="CU170" i="56"/>
  <c r="CU180" i="56"/>
  <c r="CU186" i="56"/>
  <c r="CU178" i="56"/>
  <c r="CU185" i="56"/>
  <c r="CU189" i="56"/>
  <c r="CU151" i="56"/>
  <c r="CU174" i="56"/>
  <c r="CU177" i="56"/>
  <c r="CU169" i="56"/>
  <c r="CU131" i="56"/>
  <c r="CU184" i="56"/>
  <c r="CU191" i="56"/>
  <c r="CU175" i="56"/>
  <c r="CU188" i="56"/>
  <c r="CU173" i="56"/>
  <c r="CU187" i="56"/>
  <c r="CU190" i="56"/>
  <c r="CU227" i="56"/>
  <c r="CU194" i="56"/>
  <c r="CU196" i="56"/>
  <c r="CU198" i="56"/>
  <c r="CU200" i="56"/>
  <c r="CU202" i="56"/>
  <c r="CU204" i="56"/>
  <c r="CU206" i="56"/>
  <c r="CU208" i="56"/>
  <c r="CU210" i="56"/>
  <c r="CU217" i="56"/>
  <c r="CU221" i="56"/>
  <c r="CU225" i="56"/>
  <c r="CU192" i="56"/>
  <c r="CU212" i="56"/>
  <c r="CU216" i="56"/>
  <c r="CU220" i="56"/>
  <c r="CU224" i="56"/>
  <c r="CU228" i="56"/>
  <c r="CU229" i="56"/>
  <c r="CU230" i="56"/>
  <c r="CU231" i="56"/>
  <c r="CU232" i="56"/>
  <c r="CU233" i="56"/>
  <c r="CU234" i="56"/>
  <c r="CU235" i="56"/>
  <c r="CU236" i="56"/>
  <c r="CU237" i="56"/>
  <c r="CU238" i="56"/>
  <c r="CU239" i="56"/>
  <c r="CU240" i="56"/>
  <c r="CU241" i="56"/>
  <c r="CU242" i="56"/>
  <c r="CU243" i="56"/>
  <c r="CU244" i="56"/>
  <c r="CU245" i="56"/>
  <c r="CU246" i="56"/>
  <c r="CU247" i="56"/>
  <c r="CU248" i="56"/>
  <c r="CU249" i="56"/>
  <c r="CU250" i="56"/>
  <c r="CU251" i="56"/>
  <c r="CU252" i="56"/>
  <c r="CU253" i="56"/>
  <c r="CU254" i="56"/>
  <c r="CU255" i="56"/>
  <c r="CU256" i="56"/>
  <c r="CU257" i="56"/>
  <c r="CU258" i="56"/>
  <c r="CU259" i="56"/>
  <c r="CU195" i="56"/>
  <c r="CU199" i="56"/>
  <c r="CU203" i="56"/>
  <c r="CU207" i="56"/>
  <c r="CU211" i="56"/>
  <c r="CU215" i="56"/>
  <c r="CU223" i="56"/>
  <c r="CU15" i="56"/>
  <c r="CU18" i="56"/>
  <c r="CU25" i="56"/>
  <c r="CU29" i="56"/>
  <c r="CU36" i="56"/>
  <c r="CU43" i="56"/>
  <c r="CU54" i="56"/>
  <c r="CU61" i="56"/>
  <c r="CU68" i="56"/>
  <c r="CU214" i="56"/>
  <c r="CU222" i="56"/>
  <c r="CU158" i="56"/>
  <c r="CU213" i="56"/>
  <c r="CU193" i="56"/>
  <c r="CU197" i="56"/>
  <c r="CU201" i="56"/>
  <c r="CU205" i="56"/>
  <c r="CU209" i="56"/>
  <c r="CU263" i="56"/>
  <c r="CU266" i="56"/>
  <c r="CU272" i="56"/>
  <c r="CU33" i="56"/>
  <c r="CU37" i="56"/>
  <c r="CU219" i="56"/>
  <c r="CU226" i="56"/>
  <c r="CU264" i="56"/>
  <c r="CU268" i="56"/>
  <c r="CU14" i="56"/>
  <c r="CU17" i="56"/>
  <c r="CU21" i="56"/>
  <c r="CU30" i="56"/>
  <c r="CU46" i="56"/>
  <c r="CU50" i="56"/>
  <c r="CU58" i="56"/>
  <c r="CU77" i="56"/>
  <c r="CU85" i="56"/>
  <c r="CU94" i="56"/>
  <c r="CU97" i="56"/>
  <c r="CU100" i="56"/>
  <c r="CU260" i="56"/>
  <c r="CU218" i="56"/>
  <c r="CU19" i="56"/>
  <c r="CU35" i="56"/>
  <c r="CU45" i="56"/>
  <c r="CU55" i="56"/>
  <c r="CU59" i="56"/>
  <c r="CU64" i="56"/>
  <c r="CU72" i="56"/>
  <c r="CU86" i="56"/>
  <c r="CU89" i="56"/>
  <c r="CU93" i="56"/>
  <c r="CU96" i="56"/>
  <c r="CU99" i="56"/>
  <c r="CU16" i="56"/>
  <c r="CU32" i="56"/>
  <c r="CU47" i="56"/>
  <c r="CU70" i="56"/>
  <c r="CU23" i="56"/>
  <c r="CU49" i="56"/>
  <c r="CU76" i="56"/>
  <c r="CU108" i="56"/>
  <c r="CU267" i="56"/>
  <c r="CU269" i="56"/>
  <c r="CU24" i="56"/>
  <c r="CU31" i="56"/>
  <c r="CU41" i="56"/>
  <c r="CU51" i="56"/>
  <c r="CU69" i="56"/>
  <c r="CU80" i="56"/>
  <c r="CU83" i="56"/>
  <c r="CU52" i="56"/>
  <c r="CU262" i="56"/>
  <c r="CU13" i="56"/>
  <c r="CU40" i="56"/>
  <c r="CU102" i="56"/>
  <c r="CU20" i="56"/>
  <c r="CU26" i="56"/>
  <c r="CU56" i="56"/>
  <c r="CU60" i="56"/>
  <c r="CU65" i="56"/>
  <c r="CU73" i="56"/>
  <c r="CU90" i="56"/>
  <c r="CU103" i="56"/>
  <c r="CU106" i="56"/>
  <c r="CU265" i="56"/>
  <c r="CU42" i="56"/>
  <c r="CU74" i="56"/>
  <c r="CU84" i="56"/>
  <c r="CU261" i="56"/>
  <c r="CU270" i="56"/>
  <c r="CU27" i="56"/>
  <c r="CU38" i="56"/>
  <c r="CU66" i="56"/>
  <c r="CU71" i="56"/>
  <c r="CU78" i="56"/>
  <c r="CU81" i="56"/>
  <c r="CU87" i="56"/>
  <c r="CU91" i="56"/>
  <c r="CU98" i="56"/>
  <c r="CU101" i="56"/>
  <c r="CU104" i="56"/>
  <c r="CU28" i="56"/>
  <c r="CU34" i="56"/>
  <c r="CU44" i="56"/>
  <c r="CU53" i="56"/>
  <c r="CU79" i="56"/>
  <c r="CU88" i="56"/>
  <c r="CU82" i="56"/>
  <c r="CU105" i="56"/>
  <c r="CU271" i="56"/>
  <c r="CU22" i="56"/>
  <c r="CU48" i="56"/>
  <c r="CU57" i="56"/>
  <c r="CU62" i="56"/>
  <c r="CU67" i="56"/>
  <c r="CU75" i="56"/>
  <c r="CU92" i="56"/>
  <c r="CU95" i="56"/>
  <c r="CU107" i="56"/>
  <c r="CU39" i="56"/>
  <c r="CU63" i="56"/>
  <c r="CT9" i="56"/>
  <c r="CU9" i="56" l="1"/>
  <c r="CV114" i="56"/>
  <c r="CV115" i="56"/>
  <c r="CV116" i="56"/>
  <c r="CV111" i="56"/>
  <c r="CV109" i="56"/>
  <c r="CV110" i="56"/>
  <c r="CV113" i="56"/>
  <c r="CV117" i="56"/>
  <c r="CV118" i="56"/>
  <c r="CV120" i="56"/>
  <c r="CV122" i="56"/>
  <c r="CV123" i="56"/>
  <c r="CV124" i="56"/>
  <c r="CV125" i="56"/>
  <c r="CV126" i="56"/>
  <c r="CV127" i="56"/>
  <c r="CV128" i="56"/>
  <c r="CV129" i="56"/>
  <c r="CV130" i="56"/>
  <c r="CV132" i="56"/>
  <c r="CV112" i="56"/>
  <c r="CV121" i="56"/>
  <c r="CV134" i="56"/>
  <c r="CV119" i="56"/>
  <c r="CV135" i="56"/>
  <c r="CV136" i="56"/>
  <c r="CV133" i="56"/>
  <c r="CV143" i="56"/>
  <c r="CV145" i="56"/>
  <c r="CV138" i="56"/>
  <c r="CV139" i="56"/>
  <c r="CV131" i="56"/>
  <c r="CV140" i="56"/>
  <c r="CV146" i="56"/>
  <c r="CV141" i="56"/>
  <c r="CV137" i="56"/>
  <c r="CV142" i="56"/>
  <c r="CV148" i="56"/>
  <c r="CV151" i="56"/>
  <c r="CV157" i="56"/>
  <c r="CV147" i="56"/>
  <c r="CV144" i="56"/>
  <c r="CV156" i="56"/>
  <c r="CV178" i="56"/>
  <c r="CV149" i="56"/>
  <c r="CV150" i="56"/>
  <c r="CV155" i="56"/>
  <c r="CV160" i="56"/>
  <c r="CV162" i="56"/>
  <c r="CV164" i="56"/>
  <c r="CV166" i="56"/>
  <c r="CV168" i="56"/>
  <c r="CV172" i="56"/>
  <c r="CV181" i="56"/>
  <c r="CV182" i="56"/>
  <c r="CV183" i="56"/>
  <c r="CV184" i="56"/>
  <c r="CV185" i="56"/>
  <c r="CV176" i="56"/>
  <c r="CV153" i="56"/>
  <c r="CV174" i="56"/>
  <c r="CV154" i="56"/>
  <c r="CV167" i="56"/>
  <c r="CV161" i="56"/>
  <c r="CV165" i="56"/>
  <c r="CV180" i="56"/>
  <c r="CV186" i="56"/>
  <c r="CV173" i="56"/>
  <c r="CV171" i="56"/>
  <c r="CV179" i="56"/>
  <c r="CV187" i="56"/>
  <c r="CV158" i="56"/>
  <c r="CV190" i="56"/>
  <c r="CV163" i="56"/>
  <c r="CV152" i="56"/>
  <c r="CV159" i="56"/>
  <c r="CV169" i="56"/>
  <c r="CV189" i="56"/>
  <c r="CV191" i="56"/>
  <c r="CV175" i="56"/>
  <c r="CV170" i="56"/>
  <c r="CV177" i="56"/>
  <c r="CV214" i="56"/>
  <c r="CV218" i="56"/>
  <c r="CV222" i="56"/>
  <c r="CV227" i="56"/>
  <c r="CV194" i="56"/>
  <c r="CV196" i="56"/>
  <c r="CV198" i="56"/>
  <c r="CV200" i="56"/>
  <c r="CV202" i="56"/>
  <c r="CV204" i="56"/>
  <c r="CV206" i="56"/>
  <c r="CV208" i="56"/>
  <c r="CV210" i="56"/>
  <c r="CV217" i="56"/>
  <c r="CV221" i="56"/>
  <c r="CV225" i="56"/>
  <c r="CV192" i="56"/>
  <c r="CV212" i="56"/>
  <c r="CV216" i="56"/>
  <c r="CV224" i="56"/>
  <c r="CV228" i="56"/>
  <c r="CV229" i="56"/>
  <c r="CV231" i="56"/>
  <c r="CV233" i="56"/>
  <c r="CV249" i="56"/>
  <c r="CV257" i="56"/>
  <c r="CV260" i="56"/>
  <c r="CV261" i="56"/>
  <c r="CV262" i="56"/>
  <c r="CV263" i="56"/>
  <c r="CV237" i="56"/>
  <c r="CV241" i="56"/>
  <c r="CV245" i="56"/>
  <c r="CV252" i="56"/>
  <c r="CW10" i="56"/>
  <c r="CV21" i="56"/>
  <c r="CV195" i="56"/>
  <c r="CV199" i="56"/>
  <c r="CV203" i="56"/>
  <c r="CV207" i="56"/>
  <c r="CV211" i="56"/>
  <c r="CV215" i="56"/>
  <c r="CV223" i="56"/>
  <c r="CV236" i="56"/>
  <c r="CV240" i="56"/>
  <c r="CV244" i="56"/>
  <c r="CV250" i="56"/>
  <c r="CV258" i="56"/>
  <c r="CV188" i="56"/>
  <c r="CV220" i="56"/>
  <c r="CV230" i="56"/>
  <c r="CV232" i="56"/>
  <c r="CV234" i="56"/>
  <c r="CV213" i="56"/>
  <c r="CV193" i="56"/>
  <c r="CV209" i="56"/>
  <c r="CV235" i="56"/>
  <c r="CV253" i="56"/>
  <c r="CV255" i="56"/>
  <c r="CV259" i="56"/>
  <c r="CV266" i="56"/>
  <c r="CV197" i="56"/>
  <c r="CV243" i="56"/>
  <c r="CV265" i="56"/>
  <c r="CV269" i="56"/>
  <c r="CV201" i="56"/>
  <c r="CV242" i="56"/>
  <c r="CV251" i="56"/>
  <c r="CV256" i="56"/>
  <c r="CV272" i="56"/>
  <c r="CV82" i="56"/>
  <c r="CV105" i="56"/>
  <c r="CV219" i="56"/>
  <c r="CV226" i="56"/>
  <c r="CV239" i="56"/>
  <c r="CV246" i="56"/>
  <c r="CV254" i="56"/>
  <c r="CV264" i="56"/>
  <c r="CV76" i="56"/>
  <c r="CV102" i="56"/>
  <c r="CV108" i="56"/>
  <c r="CV238" i="56"/>
  <c r="CV248" i="56"/>
  <c r="CV86" i="56"/>
  <c r="CV93" i="56"/>
  <c r="CV96" i="56"/>
  <c r="CV20" i="56"/>
  <c r="CV79" i="56"/>
  <c r="CV205" i="56"/>
  <c r="CV267" i="56"/>
  <c r="CV268" i="56"/>
  <c r="CV80" i="56"/>
  <c r="CV100" i="56"/>
  <c r="CV106" i="56"/>
  <c r="CV16" i="56"/>
  <c r="CV32" i="56"/>
  <c r="CV52" i="56"/>
  <c r="CV84" i="56"/>
  <c r="CV247" i="56"/>
  <c r="CV67" i="56"/>
  <c r="CV95" i="56"/>
  <c r="CV270" i="56"/>
  <c r="CV71" i="56"/>
  <c r="CV98" i="56"/>
  <c r="CV101" i="56"/>
  <c r="CV104" i="56"/>
  <c r="CV271" i="56"/>
  <c r="CV92" i="56"/>
  <c r="CV107" i="56"/>
  <c r="CV35" i="56"/>
  <c r="CV14" i="56"/>
  <c r="CV46" i="56"/>
  <c r="CV45" i="56"/>
  <c r="CV41" i="56"/>
  <c r="CV44" i="56"/>
  <c r="CV36" i="56"/>
  <c r="CV72" i="56"/>
  <c r="CV97" i="56"/>
  <c r="CV94" i="56"/>
  <c r="CV22" i="56"/>
  <c r="CV64" i="56"/>
  <c r="CV78" i="56"/>
  <c r="CV15" i="56"/>
  <c r="CV26" i="56"/>
  <c r="CV24" i="56"/>
  <c r="CV17" i="56"/>
  <c r="CV33" i="56"/>
  <c r="CV51" i="56"/>
  <c r="CV40" i="56"/>
  <c r="CV23" i="56"/>
  <c r="CV53" i="56"/>
  <c r="CV103" i="56"/>
  <c r="CV39" i="56"/>
  <c r="CV18" i="56"/>
  <c r="CV50" i="56"/>
  <c r="CV70" i="56"/>
  <c r="CV56" i="56"/>
  <c r="CV68" i="56"/>
  <c r="CV57" i="56"/>
  <c r="CV49" i="56"/>
  <c r="CV43" i="56"/>
  <c r="CV54" i="56"/>
  <c r="CV74" i="56"/>
  <c r="CV83" i="56"/>
  <c r="CV89" i="56"/>
  <c r="CV47" i="56"/>
  <c r="CV58" i="56"/>
  <c r="CV69" i="56"/>
  <c r="CV87" i="56"/>
  <c r="CV28" i="56"/>
  <c r="CV88" i="56"/>
  <c r="CV62" i="56"/>
  <c r="CV37" i="56"/>
  <c r="CV34" i="56"/>
  <c r="CV77" i="56"/>
  <c r="CV75" i="56"/>
  <c r="CV27" i="56"/>
  <c r="CV59" i="56"/>
  <c r="CV38" i="56"/>
  <c r="CV13" i="56"/>
  <c r="CV61" i="56"/>
  <c r="CV81" i="56"/>
  <c r="CV60" i="56"/>
  <c r="CV31" i="56"/>
  <c r="CV63" i="56"/>
  <c r="CV42" i="56"/>
  <c r="CV29" i="56"/>
  <c r="CV25" i="56"/>
  <c r="CV85" i="56"/>
  <c r="CV91" i="56"/>
  <c r="CV90" i="56"/>
  <c r="CV99" i="56"/>
  <c r="CV65" i="56"/>
  <c r="CV19" i="56"/>
  <c r="CV30" i="56"/>
  <c r="CV73" i="56"/>
  <c r="CV55" i="56"/>
  <c r="CV66" i="56"/>
  <c r="CV48" i="56"/>
  <c r="CW54" i="56" l="1"/>
  <c r="CW112" i="56"/>
  <c r="CW113" i="56"/>
  <c r="CW114" i="56"/>
  <c r="CW115" i="56"/>
  <c r="CW116" i="56"/>
  <c r="CW117" i="56"/>
  <c r="CW118" i="56"/>
  <c r="CW111" i="56"/>
  <c r="CW110" i="56"/>
  <c r="CW119" i="56"/>
  <c r="CW121" i="56"/>
  <c r="CW122" i="56"/>
  <c r="CW123" i="56"/>
  <c r="CW124" i="56"/>
  <c r="CW125" i="56"/>
  <c r="CW126" i="56"/>
  <c r="CW127" i="56"/>
  <c r="CW128" i="56"/>
  <c r="CW129" i="56"/>
  <c r="CW130" i="56"/>
  <c r="CW131" i="56"/>
  <c r="CW132" i="56"/>
  <c r="CW133" i="56"/>
  <c r="CW109" i="56"/>
  <c r="CW120" i="56"/>
  <c r="CW138" i="56"/>
  <c r="CW136" i="56"/>
  <c r="CW137" i="56"/>
  <c r="CW142" i="56"/>
  <c r="CW150" i="56"/>
  <c r="CW144" i="56"/>
  <c r="CW148" i="56"/>
  <c r="CW146" i="56"/>
  <c r="CW154" i="56"/>
  <c r="CW155" i="56"/>
  <c r="CW156" i="56"/>
  <c r="CW157" i="56"/>
  <c r="CW158" i="56"/>
  <c r="CW134" i="56"/>
  <c r="CW140" i="56"/>
  <c r="CW145" i="56"/>
  <c r="CW141" i="56"/>
  <c r="CW149" i="56"/>
  <c r="CW135" i="56"/>
  <c r="CW151" i="56"/>
  <c r="CW143" i="56"/>
  <c r="CW147" i="56"/>
  <c r="CW169" i="56"/>
  <c r="CW173" i="56"/>
  <c r="CW175" i="56"/>
  <c r="CW178" i="56"/>
  <c r="CW160" i="56"/>
  <c r="CW162" i="56"/>
  <c r="CW164" i="56"/>
  <c r="CW166" i="56"/>
  <c r="CW168" i="56"/>
  <c r="CW172" i="56"/>
  <c r="CW181" i="56"/>
  <c r="CW182" i="56"/>
  <c r="CW183" i="56"/>
  <c r="CW184" i="56"/>
  <c r="CW185" i="56"/>
  <c r="CW186" i="56"/>
  <c r="CW187" i="56"/>
  <c r="CW188" i="56"/>
  <c r="CW189" i="56"/>
  <c r="CW190" i="56"/>
  <c r="CW191" i="56"/>
  <c r="CW192" i="56"/>
  <c r="CW167" i="56"/>
  <c r="CW171" i="56"/>
  <c r="CW153" i="56"/>
  <c r="CW176" i="56"/>
  <c r="CW161" i="56"/>
  <c r="CW165" i="56"/>
  <c r="CW139" i="56"/>
  <c r="CW180" i="56"/>
  <c r="CW163" i="56"/>
  <c r="CW179" i="56"/>
  <c r="CW152" i="56"/>
  <c r="CW159" i="56"/>
  <c r="CW174" i="56"/>
  <c r="CW177" i="56"/>
  <c r="CW214" i="56"/>
  <c r="CW218" i="56"/>
  <c r="CW222" i="56"/>
  <c r="CW227" i="56"/>
  <c r="CW194" i="56"/>
  <c r="CW196" i="56"/>
  <c r="CW198" i="56"/>
  <c r="CW200" i="56"/>
  <c r="CW202" i="56"/>
  <c r="CW204" i="56"/>
  <c r="CW206" i="56"/>
  <c r="CW208" i="56"/>
  <c r="CW210" i="56"/>
  <c r="CW217" i="56"/>
  <c r="CW221" i="56"/>
  <c r="CW225" i="56"/>
  <c r="CW170" i="56"/>
  <c r="CW238" i="56"/>
  <c r="CW242" i="56"/>
  <c r="CW246" i="56"/>
  <c r="CW254" i="56"/>
  <c r="CW212" i="56"/>
  <c r="CW216" i="56"/>
  <c r="CW224" i="56"/>
  <c r="CW228" i="56"/>
  <c r="CW229" i="56"/>
  <c r="CW231" i="56"/>
  <c r="CW233" i="56"/>
  <c r="CW249" i="56"/>
  <c r="CW257" i="56"/>
  <c r="CW260" i="56"/>
  <c r="CW261" i="56"/>
  <c r="CW262" i="56"/>
  <c r="CW263" i="56"/>
  <c r="CW264" i="56"/>
  <c r="CW265" i="56"/>
  <c r="CW266" i="56"/>
  <c r="CW267" i="56"/>
  <c r="CW268" i="56"/>
  <c r="CW269" i="56"/>
  <c r="CW270" i="56"/>
  <c r="CW271" i="56"/>
  <c r="CW272" i="56"/>
  <c r="CW32" i="56"/>
  <c r="CW57" i="56"/>
  <c r="CW237" i="56"/>
  <c r="CW241" i="56"/>
  <c r="CW195" i="56"/>
  <c r="CW199" i="56"/>
  <c r="CW203" i="56"/>
  <c r="CW207" i="56"/>
  <c r="CW211" i="56"/>
  <c r="CW215" i="56"/>
  <c r="CW223" i="56"/>
  <c r="CW247" i="56"/>
  <c r="CW255" i="56"/>
  <c r="CW236" i="56"/>
  <c r="CW240" i="56"/>
  <c r="CW244" i="56"/>
  <c r="CW250" i="56"/>
  <c r="CW232" i="56"/>
  <c r="CW248" i="56"/>
  <c r="CW193" i="56"/>
  <c r="CW209" i="56"/>
  <c r="CW230" i="56"/>
  <c r="CW235" i="56"/>
  <c r="CW253" i="56"/>
  <c r="CW259" i="56"/>
  <c r="CW197" i="56"/>
  <c r="CW243" i="56"/>
  <c r="CW220" i="56"/>
  <c r="CW258" i="56"/>
  <c r="CW102" i="56"/>
  <c r="CW201" i="56"/>
  <c r="CW251" i="56"/>
  <c r="CW256" i="56"/>
  <c r="CW213" i="56"/>
  <c r="CW226" i="56"/>
  <c r="CW14" i="56"/>
  <c r="CW79" i="56"/>
  <c r="CW105" i="56"/>
  <c r="CW64" i="56"/>
  <c r="CW108" i="56"/>
  <c r="CW252" i="56"/>
  <c r="CW36" i="56"/>
  <c r="CW41" i="56"/>
  <c r="CW46" i="56"/>
  <c r="CW77" i="56"/>
  <c r="CW86" i="56"/>
  <c r="CW93" i="56"/>
  <c r="CW205" i="56"/>
  <c r="CW56" i="56"/>
  <c r="CW239" i="56"/>
  <c r="CW219" i="56"/>
  <c r="CW245" i="56"/>
  <c r="CW71" i="56"/>
  <c r="CW98" i="56"/>
  <c r="CW234" i="56"/>
  <c r="CW16" i="56"/>
  <c r="CW81" i="56"/>
  <c r="CW84" i="56"/>
  <c r="CW87" i="56"/>
  <c r="CW90" i="56"/>
  <c r="CW89" i="56"/>
  <c r="CW27" i="56"/>
  <c r="CW55" i="56"/>
  <c r="CW58" i="56"/>
  <c r="CW53" i="56"/>
  <c r="CW88" i="56"/>
  <c r="CW73" i="56"/>
  <c r="CW60" i="56"/>
  <c r="CW52" i="56"/>
  <c r="CW92" i="56"/>
  <c r="CW33" i="56"/>
  <c r="CW35" i="56"/>
  <c r="CX10" i="56"/>
  <c r="CW96" i="56"/>
  <c r="CW91" i="56"/>
  <c r="CW18" i="56"/>
  <c r="CW20" i="56"/>
  <c r="CW25" i="56"/>
  <c r="CW106" i="56"/>
  <c r="CW29" i="56"/>
  <c r="CW104" i="56"/>
  <c r="CW76" i="56"/>
  <c r="CW47" i="56"/>
  <c r="CW37" i="56"/>
  <c r="CW51" i="56"/>
  <c r="CW75" i="56"/>
  <c r="CW31" i="56"/>
  <c r="CW63" i="56"/>
  <c r="CW66" i="56"/>
  <c r="CW61" i="56"/>
  <c r="CW83" i="56"/>
  <c r="CW85" i="56"/>
  <c r="CW21" i="56"/>
  <c r="CW42" i="56"/>
  <c r="CW65" i="56"/>
  <c r="CW13" i="56"/>
  <c r="CW70" i="56"/>
  <c r="CW17" i="56"/>
  <c r="CW39" i="56"/>
  <c r="CW74" i="56"/>
  <c r="CW100" i="56"/>
  <c r="CW95" i="56"/>
  <c r="CW78" i="56"/>
  <c r="CW103" i="56"/>
  <c r="CW99" i="56"/>
  <c r="CW34" i="56"/>
  <c r="CW26" i="56"/>
  <c r="CW101" i="56"/>
  <c r="CW97" i="56"/>
  <c r="CW19" i="56"/>
  <c r="CW28" i="56"/>
  <c r="CW45" i="56"/>
  <c r="CW24" i="56"/>
  <c r="CW67" i="56"/>
  <c r="CW38" i="56"/>
  <c r="CW48" i="56"/>
  <c r="CW107" i="56"/>
  <c r="CW69" i="56"/>
  <c r="CW94" i="56"/>
  <c r="CW23" i="56"/>
  <c r="CW44" i="56"/>
  <c r="CW50" i="56"/>
  <c r="CW40" i="56"/>
  <c r="CW80" i="56"/>
  <c r="CW68" i="56"/>
  <c r="CW59" i="56"/>
  <c r="CW22" i="56"/>
  <c r="CW43" i="56"/>
  <c r="CW49" i="56"/>
  <c r="CW30" i="56"/>
  <c r="CW15" i="56"/>
  <c r="CW82" i="56"/>
  <c r="CW62" i="56"/>
  <c r="CW72" i="56"/>
  <c r="CV9" i="56"/>
  <c r="CX112" i="56" l="1"/>
  <c r="CX109" i="56"/>
  <c r="CX117" i="56"/>
  <c r="CX116" i="56"/>
  <c r="CX113" i="56"/>
  <c r="CX111" i="56"/>
  <c r="CX118" i="56"/>
  <c r="CX119" i="56"/>
  <c r="CX114" i="56"/>
  <c r="CX115" i="56"/>
  <c r="CX122" i="56"/>
  <c r="CX125" i="56"/>
  <c r="CX134" i="56"/>
  <c r="CX135" i="56"/>
  <c r="CX136" i="56"/>
  <c r="CX137" i="56"/>
  <c r="CX138" i="56"/>
  <c r="CX126" i="56"/>
  <c r="CX127" i="56"/>
  <c r="CX132" i="56"/>
  <c r="CX110" i="56"/>
  <c r="CX123" i="56"/>
  <c r="CX124" i="56"/>
  <c r="CX121" i="56"/>
  <c r="CX130" i="56"/>
  <c r="CX120" i="56"/>
  <c r="CX129" i="56"/>
  <c r="CX128" i="56"/>
  <c r="CX139" i="56"/>
  <c r="CX140" i="56"/>
  <c r="CX141" i="56"/>
  <c r="CX142" i="56"/>
  <c r="CX143" i="56"/>
  <c r="CX144" i="56"/>
  <c r="CX145" i="56"/>
  <c r="CX131" i="56"/>
  <c r="CX147" i="56"/>
  <c r="CX150" i="56"/>
  <c r="CX151" i="56"/>
  <c r="CX133" i="56"/>
  <c r="CX146" i="56"/>
  <c r="CX152" i="56"/>
  <c r="CX154" i="56"/>
  <c r="CX158" i="56"/>
  <c r="CX148" i="56"/>
  <c r="CX157" i="56"/>
  <c r="CX156" i="56"/>
  <c r="CX180" i="56"/>
  <c r="CX169" i="56"/>
  <c r="CX173" i="56"/>
  <c r="CX175" i="56"/>
  <c r="CX149" i="56"/>
  <c r="CX155" i="56"/>
  <c r="CX178" i="56"/>
  <c r="CX160" i="56"/>
  <c r="CX164" i="56"/>
  <c r="CX168" i="56"/>
  <c r="CX188" i="56"/>
  <c r="CX167" i="56"/>
  <c r="CX153" i="56"/>
  <c r="CX161" i="56"/>
  <c r="CX165" i="56"/>
  <c r="CX162" i="56"/>
  <c r="CX166" i="56"/>
  <c r="CX172" i="56"/>
  <c r="CX184" i="56"/>
  <c r="CX170" i="56"/>
  <c r="CX177" i="56"/>
  <c r="CX176" i="56"/>
  <c r="CX181" i="56"/>
  <c r="CX185" i="56"/>
  <c r="CX190" i="56"/>
  <c r="CX163" i="56"/>
  <c r="CX179" i="56"/>
  <c r="CX182" i="56"/>
  <c r="CX186" i="56"/>
  <c r="CX189" i="56"/>
  <c r="CX159" i="56"/>
  <c r="CX183" i="56"/>
  <c r="CX171" i="56"/>
  <c r="CX193" i="56"/>
  <c r="CX195" i="56"/>
  <c r="CX197" i="56"/>
  <c r="CX199" i="56"/>
  <c r="CX201" i="56"/>
  <c r="CX203" i="56"/>
  <c r="CX205" i="56"/>
  <c r="CX207" i="56"/>
  <c r="CX209" i="56"/>
  <c r="CX211" i="56"/>
  <c r="CX215" i="56"/>
  <c r="CX219" i="56"/>
  <c r="CX223" i="56"/>
  <c r="CX226" i="56"/>
  <c r="CX187" i="56"/>
  <c r="CX191" i="56"/>
  <c r="CX214" i="56"/>
  <c r="CX218" i="56"/>
  <c r="CX222" i="56"/>
  <c r="CX227" i="56"/>
  <c r="CX192" i="56"/>
  <c r="CX194" i="56"/>
  <c r="CX198" i="56"/>
  <c r="CX202" i="56"/>
  <c r="CX206" i="56"/>
  <c r="CX210" i="56"/>
  <c r="CX217" i="56"/>
  <c r="CX225" i="56"/>
  <c r="CX251" i="56"/>
  <c r="CX259" i="56"/>
  <c r="CX238" i="56"/>
  <c r="CX242" i="56"/>
  <c r="CX246" i="56"/>
  <c r="CX254" i="56"/>
  <c r="CX212" i="56"/>
  <c r="CX216" i="56"/>
  <c r="CX224" i="56"/>
  <c r="CX228" i="56"/>
  <c r="CX229" i="56"/>
  <c r="CX231" i="56"/>
  <c r="CX233" i="56"/>
  <c r="CX237" i="56"/>
  <c r="CX241" i="56"/>
  <c r="CX245" i="56"/>
  <c r="CX252" i="56"/>
  <c r="CX174" i="56"/>
  <c r="CX196" i="56"/>
  <c r="CX200" i="56"/>
  <c r="CX204" i="56"/>
  <c r="CX208" i="56"/>
  <c r="CX221" i="56"/>
  <c r="CX247" i="56"/>
  <c r="CX234" i="56"/>
  <c r="CX236" i="56"/>
  <c r="CX262" i="56"/>
  <c r="CX267" i="56"/>
  <c r="CX232" i="56"/>
  <c r="CX248" i="56"/>
  <c r="CX255" i="56"/>
  <c r="CX257" i="56"/>
  <c r="CX263" i="56"/>
  <c r="CX230" i="56"/>
  <c r="CX235" i="56"/>
  <c r="CX244" i="56"/>
  <c r="CX249" i="56"/>
  <c r="CX253" i="56"/>
  <c r="CX250" i="56"/>
  <c r="CX243" i="56"/>
  <c r="CX265" i="56"/>
  <c r="CX269" i="56"/>
  <c r="CX220" i="56"/>
  <c r="CX240" i="56"/>
  <c r="CX258" i="56"/>
  <c r="CX266" i="56"/>
  <c r="CX268" i="56"/>
  <c r="CX213" i="56"/>
  <c r="CX264" i="56"/>
  <c r="CX260" i="56"/>
  <c r="CX271" i="56"/>
  <c r="CX256" i="56"/>
  <c r="CX272" i="56"/>
  <c r="CX239" i="56"/>
  <c r="CX261" i="56"/>
  <c r="CX270" i="56"/>
  <c r="CX28" i="56"/>
  <c r="CX60" i="56"/>
  <c r="CX39" i="56"/>
  <c r="CX22" i="56"/>
  <c r="CX18" i="56"/>
  <c r="CX74" i="56"/>
  <c r="CX77" i="56"/>
  <c r="CX68" i="56"/>
  <c r="CX90" i="56"/>
  <c r="CX107" i="56"/>
  <c r="CX85" i="56"/>
  <c r="CX37" i="56"/>
  <c r="CX64" i="56"/>
  <c r="CX43" i="56"/>
  <c r="CX33" i="56"/>
  <c r="CX78" i="56"/>
  <c r="CY10" i="56"/>
  <c r="CX73" i="56"/>
  <c r="CX101" i="56"/>
  <c r="CX81" i="56"/>
  <c r="CX36" i="56"/>
  <c r="CX15" i="56"/>
  <c r="CX47" i="56"/>
  <c r="CX34" i="56"/>
  <c r="CX82" i="56"/>
  <c r="CX83" i="56"/>
  <c r="CX57" i="56"/>
  <c r="CX108" i="56"/>
  <c r="CX106" i="56"/>
  <c r="CX40" i="56"/>
  <c r="CX51" i="56"/>
  <c r="CX45" i="56"/>
  <c r="CX86" i="56"/>
  <c r="CX79" i="56"/>
  <c r="CX105" i="56"/>
  <c r="CX54" i="56"/>
  <c r="CX95" i="56"/>
  <c r="CX65" i="56"/>
  <c r="CX69" i="56"/>
  <c r="CX56" i="56"/>
  <c r="CX13" i="56"/>
  <c r="CX72" i="56"/>
  <c r="CX76" i="56"/>
  <c r="CX32" i="56"/>
  <c r="CX29" i="56"/>
  <c r="CX103" i="56"/>
  <c r="CX42" i="56"/>
  <c r="CX38" i="56"/>
  <c r="CX61" i="56"/>
  <c r="CX25" i="56"/>
  <c r="CX19" i="56"/>
  <c r="CX49" i="56"/>
  <c r="CX62" i="56"/>
  <c r="CX30" i="56"/>
  <c r="CX66" i="56"/>
  <c r="CX98" i="56"/>
  <c r="CX17" i="56"/>
  <c r="CX26" i="56"/>
  <c r="CX99" i="56"/>
  <c r="CX44" i="56"/>
  <c r="CX23" i="56"/>
  <c r="CX55" i="56"/>
  <c r="CX67" i="56"/>
  <c r="CX50" i="56"/>
  <c r="CX14" i="56"/>
  <c r="CX80" i="56"/>
  <c r="CX87" i="56"/>
  <c r="CX41" i="56"/>
  <c r="CX46" i="56"/>
  <c r="CX89" i="56"/>
  <c r="CX96" i="56"/>
  <c r="CX16" i="56"/>
  <c r="CX48" i="56"/>
  <c r="CX27" i="56"/>
  <c r="CX59" i="56"/>
  <c r="CX71" i="56"/>
  <c r="CX58" i="56"/>
  <c r="CX21" i="56"/>
  <c r="CX88" i="56"/>
  <c r="CX93" i="56"/>
  <c r="CX100" i="56"/>
  <c r="CX91" i="56"/>
  <c r="CX94" i="56"/>
  <c r="CX102" i="56"/>
  <c r="CX20" i="56"/>
  <c r="CX52" i="56"/>
  <c r="CX31" i="56"/>
  <c r="CX63" i="56"/>
  <c r="CX75" i="56"/>
  <c r="CX92" i="56"/>
  <c r="CX104" i="56"/>
  <c r="CX97" i="56"/>
  <c r="CX24" i="56"/>
  <c r="CX35" i="56"/>
  <c r="CX70" i="56"/>
  <c r="CX53" i="56"/>
  <c r="CX84" i="56"/>
  <c r="CW9" i="56"/>
  <c r="CX9" i="56" l="1"/>
  <c r="CY110" i="56"/>
  <c r="CY113" i="56"/>
  <c r="CY109" i="56"/>
  <c r="CY119" i="56"/>
  <c r="CY120" i="56"/>
  <c r="CY116" i="56"/>
  <c r="CY117" i="56"/>
  <c r="CY111" i="56"/>
  <c r="CY118" i="56"/>
  <c r="CY121" i="56"/>
  <c r="CY124" i="56"/>
  <c r="CY128" i="56"/>
  <c r="CY125" i="56"/>
  <c r="CY134" i="56"/>
  <c r="CY112" i="56"/>
  <c r="CY126" i="56"/>
  <c r="CY127" i="56"/>
  <c r="CY114" i="56"/>
  <c r="CY115" i="56"/>
  <c r="CY131" i="56"/>
  <c r="CY133" i="56"/>
  <c r="CY132" i="56"/>
  <c r="CY130" i="56"/>
  <c r="CY136" i="56"/>
  <c r="CY123" i="56"/>
  <c r="CY129" i="56"/>
  <c r="CY122" i="56"/>
  <c r="CY135" i="56"/>
  <c r="CY138" i="56"/>
  <c r="CY139" i="56"/>
  <c r="CY140" i="56"/>
  <c r="CY141" i="56"/>
  <c r="CY142" i="56"/>
  <c r="CY143" i="56"/>
  <c r="CY144" i="56"/>
  <c r="CY145" i="56"/>
  <c r="CY146" i="56"/>
  <c r="CY147" i="56"/>
  <c r="CY148" i="56"/>
  <c r="CY149" i="56"/>
  <c r="CY150" i="56"/>
  <c r="CY151" i="56"/>
  <c r="CY152" i="56"/>
  <c r="CY153" i="56"/>
  <c r="CY159" i="56"/>
  <c r="CY160" i="56"/>
  <c r="CY161" i="56"/>
  <c r="CY162" i="56"/>
  <c r="CY163" i="56"/>
  <c r="CY164" i="56"/>
  <c r="CY165" i="56"/>
  <c r="CY166" i="56"/>
  <c r="CY137" i="56"/>
  <c r="CY154" i="56"/>
  <c r="CY158" i="56"/>
  <c r="CY157" i="56"/>
  <c r="CY170" i="56"/>
  <c r="CY177" i="56"/>
  <c r="CY156" i="56"/>
  <c r="CY180" i="56"/>
  <c r="CY169" i="56"/>
  <c r="CY173" i="56"/>
  <c r="CY175" i="56"/>
  <c r="CY168" i="56"/>
  <c r="CY172" i="56"/>
  <c r="CY155" i="56"/>
  <c r="CY183" i="56"/>
  <c r="CY188" i="56"/>
  <c r="CY167" i="56"/>
  <c r="CY176" i="56"/>
  <c r="CY174" i="56"/>
  <c r="CY187" i="56"/>
  <c r="CY192" i="56"/>
  <c r="CY193" i="56"/>
  <c r="CY194" i="56"/>
  <c r="CY195" i="56"/>
  <c r="CY196" i="56"/>
  <c r="CY197" i="56"/>
  <c r="CY198" i="56"/>
  <c r="CY199" i="56"/>
  <c r="CY200" i="56"/>
  <c r="CY201" i="56"/>
  <c r="CY202" i="56"/>
  <c r="CY203" i="56"/>
  <c r="CY204" i="56"/>
  <c r="CY205" i="56"/>
  <c r="CY206" i="56"/>
  <c r="CY207" i="56"/>
  <c r="CY208" i="56"/>
  <c r="CY209" i="56"/>
  <c r="CY210" i="56"/>
  <c r="CY211" i="56"/>
  <c r="CY181" i="56"/>
  <c r="CY185" i="56"/>
  <c r="CY190" i="56"/>
  <c r="CY184" i="56"/>
  <c r="CY186" i="56"/>
  <c r="CY179" i="56"/>
  <c r="CY182" i="56"/>
  <c r="CY178" i="56"/>
  <c r="CY213" i="56"/>
  <c r="CY189" i="56"/>
  <c r="CY215" i="56"/>
  <c r="CY219" i="56"/>
  <c r="CY223" i="56"/>
  <c r="CY226" i="56"/>
  <c r="CY171" i="56"/>
  <c r="CY191" i="56"/>
  <c r="CY214" i="56"/>
  <c r="CY218" i="56"/>
  <c r="CY222" i="56"/>
  <c r="CY227" i="56"/>
  <c r="CY235" i="56"/>
  <c r="CY239" i="56"/>
  <c r="CY243" i="56"/>
  <c r="CY248" i="56"/>
  <c r="CY256" i="56"/>
  <c r="CY217" i="56"/>
  <c r="CY225" i="56"/>
  <c r="CY251" i="56"/>
  <c r="CY259" i="56"/>
  <c r="CY238" i="56"/>
  <c r="CY242" i="56"/>
  <c r="CY212" i="56"/>
  <c r="CY216" i="56"/>
  <c r="CY224" i="56"/>
  <c r="CY228" i="56"/>
  <c r="CY229" i="56"/>
  <c r="CY231" i="56"/>
  <c r="CY233" i="56"/>
  <c r="CY249" i="56"/>
  <c r="CY257" i="56"/>
  <c r="CY260" i="56"/>
  <c r="CY261" i="56"/>
  <c r="CY262" i="56"/>
  <c r="CY263" i="56"/>
  <c r="CY264" i="56"/>
  <c r="CY265" i="56"/>
  <c r="CY266" i="56"/>
  <c r="CY267" i="56"/>
  <c r="CY268" i="56"/>
  <c r="CY237" i="56"/>
  <c r="CY241" i="56"/>
  <c r="CY245" i="56"/>
  <c r="CY252" i="56"/>
  <c r="CY234" i="56"/>
  <c r="CY236" i="56"/>
  <c r="CY232" i="56"/>
  <c r="CY255" i="56"/>
  <c r="CY230" i="56"/>
  <c r="CY244" i="56"/>
  <c r="CY253" i="56"/>
  <c r="CY271" i="56"/>
  <c r="CY221" i="56"/>
  <c r="CY250" i="56"/>
  <c r="CY240" i="56"/>
  <c r="CY258" i="56"/>
  <c r="CY269" i="56"/>
  <c r="CY270" i="56"/>
  <c r="CY220" i="56"/>
  <c r="CY247" i="56"/>
  <c r="CY272" i="56"/>
  <c r="CY246" i="56"/>
  <c r="CY254" i="56"/>
  <c r="CY32" i="56"/>
  <c r="CY65" i="56"/>
  <c r="CY55" i="56"/>
  <c r="CY27" i="56"/>
  <c r="CY14" i="56"/>
  <c r="CY62" i="56"/>
  <c r="CY81" i="56"/>
  <c r="CY35" i="56"/>
  <c r="CY74" i="56"/>
  <c r="CY85" i="56"/>
  <c r="CY54" i="56"/>
  <c r="CY29" i="56"/>
  <c r="CY30" i="56"/>
  <c r="CY44" i="56"/>
  <c r="CY86" i="56"/>
  <c r="CY92" i="56"/>
  <c r="CY90" i="56"/>
  <c r="CY41" i="56"/>
  <c r="CY48" i="56"/>
  <c r="CY89" i="56"/>
  <c r="CY72" i="56"/>
  <c r="CY82" i="56"/>
  <c r="CY106" i="56"/>
  <c r="CY20" i="56"/>
  <c r="CY38" i="56"/>
  <c r="CY77" i="56"/>
  <c r="CY100" i="56"/>
  <c r="CY53" i="56"/>
  <c r="CY57" i="56"/>
  <c r="CY13" i="56"/>
  <c r="CZ10" i="56"/>
  <c r="CY51" i="56"/>
  <c r="CY76" i="56"/>
  <c r="CY60" i="56"/>
  <c r="CY49" i="56"/>
  <c r="CY61" i="56"/>
  <c r="CY68" i="56"/>
  <c r="CY103" i="56"/>
  <c r="CY36" i="56"/>
  <c r="CY17" i="56"/>
  <c r="CY63" i="56"/>
  <c r="CY64" i="56"/>
  <c r="CY18" i="56"/>
  <c r="CY80" i="56"/>
  <c r="CY102" i="56"/>
  <c r="CY46" i="56"/>
  <c r="CY87" i="56"/>
  <c r="CY15" i="56"/>
  <c r="CY58" i="56"/>
  <c r="CY23" i="56"/>
  <c r="CY31" i="56"/>
  <c r="CY98" i="56"/>
  <c r="CY37" i="56"/>
  <c r="CY33" i="56"/>
  <c r="CY96" i="56"/>
  <c r="CY69" i="56"/>
  <c r="CY78" i="56"/>
  <c r="CY79" i="56"/>
  <c r="CY34" i="56"/>
  <c r="CY105" i="56"/>
  <c r="CY39" i="56"/>
  <c r="CY43" i="56"/>
  <c r="CY50" i="56"/>
  <c r="CY101" i="56"/>
  <c r="CY45" i="56"/>
  <c r="CY70" i="56"/>
  <c r="CY40" i="56"/>
  <c r="CY22" i="56"/>
  <c r="CY67" i="56"/>
  <c r="CY84" i="56"/>
  <c r="CY21" i="56"/>
  <c r="CY88" i="56"/>
  <c r="CY108" i="56"/>
  <c r="CY91" i="56"/>
  <c r="CY25" i="56"/>
  <c r="CY26" i="56"/>
  <c r="CY99" i="56"/>
  <c r="CY56" i="56"/>
  <c r="CY71" i="56"/>
  <c r="CY104" i="56"/>
  <c r="CY59" i="56"/>
  <c r="CY16" i="56"/>
  <c r="CY75" i="56"/>
  <c r="CY94" i="56"/>
  <c r="CY66" i="56"/>
  <c r="CY52" i="56"/>
  <c r="CY93" i="56"/>
  <c r="CY42" i="56"/>
  <c r="CY73" i="56"/>
  <c r="CY24" i="56"/>
  <c r="CY97" i="56"/>
  <c r="CY47" i="56"/>
  <c r="CY83" i="56"/>
  <c r="CY28" i="56"/>
  <c r="CY19" i="56"/>
  <c r="CY95" i="56"/>
  <c r="CY107" i="56"/>
  <c r="CZ109" i="56" l="1"/>
  <c r="CZ110" i="56"/>
  <c r="CZ111" i="56"/>
  <c r="CZ113" i="56"/>
  <c r="CZ114" i="56"/>
  <c r="CZ112" i="56"/>
  <c r="CZ115" i="56"/>
  <c r="CZ116" i="56"/>
  <c r="CZ117" i="56"/>
  <c r="CZ119" i="56"/>
  <c r="CZ121" i="56"/>
  <c r="CZ122" i="56"/>
  <c r="CZ123" i="56"/>
  <c r="CZ131" i="56"/>
  <c r="CZ124" i="56"/>
  <c r="CZ128" i="56"/>
  <c r="CZ125" i="56"/>
  <c r="CZ120" i="56"/>
  <c r="CZ118" i="56"/>
  <c r="CZ127" i="56"/>
  <c r="CZ133" i="56"/>
  <c r="CZ135" i="56"/>
  <c r="CZ132" i="56"/>
  <c r="CZ134" i="56"/>
  <c r="CZ130" i="56"/>
  <c r="CZ129" i="56"/>
  <c r="CZ138" i="56"/>
  <c r="CZ139" i="56"/>
  <c r="CZ140" i="56"/>
  <c r="CZ141" i="56"/>
  <c r="CZ142" i="56"/>
  <c r="CZ143" i="56"/>
  <c r="CZ144" i="56"/>
  <c r="CZ145" i="56"/>
  <c r="CZ137" i="56"/>
  <c r="CZ147" i="56"/>
  <c r="CZ126" i="56"/>
  <c r="CZ146" i="56"/>
  <c r="CZ154" i="56"/>
  <c r="CZ155" i="56"/>
  <c r="CZ156" i="56"/>
  <c r="CZ157" i="56"/>
  <c r="CZ158" i="56"/>
  <c r="CZ152" i="56"/>
  <c r="CZ159" i="56"/>
  <c r="CZ160" i="56"/>
  <c r="CZ161" i="56"/>
  <c r="CZ162" i="56"/>
  <c r="CZ163" i="56"/>
  <c r="CZ164" i="56"/>
  <c r="CZ165" i="56"/>
  <c r="CZ166" i="56"/>
  <c r="CZ148" i="56"/>
  <c r="CZ151" i="56"/>
  <c r="CZ174" i="56"/>
  <c r="CZ170" i="56"/>
  <c r="CZ177" i="56"/>
  <c r="CZ150" i="56"/>
  <c r="CZ180" i="56"/>
  <c r="CZ169" i="56"/>
  <c r="CZ175" i="56"/>
  <c r="CZ179" i="56"/>
  <c r="CZ182" i="56"/>
  <c r="CZ168" i="56"/>
  <c r="CZ183" i="56"/>
  <c r="CZ153" i="56"/>
  <c r="CZ167" i="56"/>
  <c r="CZ178" i="56"/>
  <c r="CZ149" i="56"/>
  <c r="CZ173" i="56"/>
  <c r="CZ176" i="56"/>
  <c r="CZ185" i="56"/>
  <c r="CZ186" i="56"/>
  <c r="CZ171" i="56"/>
  <c r="CZ187" i="56"/>
  <c r="CZ192" i="56"/>
  <c r="CZ193" i="56"/>
  <c r="CZ194" i="56"/>
  <c r="CZ195" i="56"/>
  <c r="CZ196" i="56"/>
  <c r="CZ197" i="56"/>
  <c r="CZ198" i="56"/>
  <c r="CZ199" i="56"/>
  <c r="CZ200" i="56"/>
  <c r="CZ201" i="56"/>
  <c r="CZ202" i="56"/>
  <c r="CZ203" i="56"/>
  <c r="CZ204" i="56"/>
  <c r="CZ205" i="56"/>
  <c r="CZ206" i="56"/>
  <c r="CZ207" i="56"/>
  <c r="CZ208" i="56"/>
  <c r="CZ209" i="56"/>
  <c r="CZ210" i="56"/>
  <c r="CZ211" i="56"/>
  <c r="CZ212" i="56"/>
  <c r="CZ213" i="56"/>
  <c r="CZ181" i="56"/>
  <c r="CZ190" i="56"/>
  <c r="CZ184" i="56"/>
  <c r="CZ172" i="56"/>
  <c r="CZ216" i="56"/>
  <c r="CZ220" i="56"/>
  <c r="CZ224" i="56"/>
  <c r="CZ228" i="56"/>
  <c r="CZ229" i="56"/>
  <c r="CZ230" i="56"/>
  <c r="CZ231" i="56"/>
  <c r="CZ232" i="56"/>
  <c r="CZ233" i="56"/>
  <c r="CZ234" i="56"/>
  <c r="CZ136" i="56"/>
  <c r="CZ189" i="56"/>
  <c r="CZ215" i="56"/>
  <c r="CZ219" i="56"/>
  <c r="CZ223" i="56"/>
  <c r="CZ226" i="56"/>
  <c r="CZ191" i="56"/>
  <c r="CZ218" i="56"/>
  <c r="CZ253" i="56"/>
  <c r="CZ227" i="56"/>
  <c r="CZ235" i="56"/>
  <c r="CZ239" i="56"/>
  <c r="CZ243" i="56"/>
  <c r="CZ248" i="56"/>
  <c r="CZ256" i="56"/>
  <c r="CZ217" i="56"/>
  <c r="CZ225" i="56"/>
  <c r="CZ238" i="56"/>
  <c r="CZ242" i="56"/>
  <c r="CZ246" i="56"/>
  <c r="CZ254" i="56"/>
  <c r="CZ214" i="56"/>
  <c r="CZ222" i="56"/>
  <c r="CZ249" i="56"/>
  <c r="CZ188" i="56"/>
  <c r="CZ237" i="56"/>
  <c r="CZ247" i="56"/>
  <c r="CZ261" i="56"/>
  <c r="CZ262" i="56"/>
  <c r="CZ267" i="56"/>
  <c r="CZ270" i="56"/>
  <c r="CZ236" i="56"/>
  <c r="CZ257" i="56"/>
  <c r="CZ259" i="56"/>
  <c r="CZ263" i="56"/>
  <c r="CZ255" i="56"/>
  <c r="CZ266" i="56"/>
  <c r="CZ244" i="56"/>
  <c r="CZ271" i="56"/>
  <c r="CZ221" i="56"/>
  <c r="CZ241" i="56"/>
  <c r="CZ250" i="56"/>
  <c r="CZ251" i="56"/>
  <c r="CZ240" i="56"/>
  <c r="CZ252" i="56"/>
  <c r="CZ260" i="56"/>
  <c r="CZ264" i="56"/>
  <c r="CZ258" i="56"/>
  <c r="CZ269" i="56"/>
  <c r="CZ265" i="56"/>
  <c r="CZ268" i="56"/>
  <c r="CZ272" i="56"/>
  <c r="CZ245" i="56"/>
  <c r="CZ29" i="56"/>
  <c r="CZ61" i="56"/>
  <c r="CZ40" i="56"/>
  <c r="CZ26" i="56"/>
  <c r="CZ76" i="56"/>
  <c r="CZ71" i="56"/>
  <c r="CZ66" i="56"/>
  <c r="CZ18" i="56"/>
  <c r="CZ102" i="56"/>
  <c r="CZ81" i="56"/>
  <c r="CZ92" i="56"/>
  <c r="CZ107" i="56"/>
  <c r="CZ77" i="56"/>
  <c r="CZ47" i="56"/>
  <c r="CZ52" i="56"/>
  <c r="CZ83" i="56"/>
  <c r="CZ103" i="56"/>
  <c r="CZ101" i="56"/>
  <c r="CZ17" i="56"/>
  <c r="CZ55" i="56"/>
  <c r="CZ80" i="56"/>
  <c r="CZ32" i="56"/>
  <c r="CZ93" i="56"/>
  <c r="CZ59" i="56"/>
  <c r="CZ36" i="56"/>
  <c r="CZ14" i="56"/>
  <c r="CZ69" i="56"/>
  <c r="CZ33" i="56"/>
  <c r="CZ65" i="56"/>
  <c r="CZ44" i="56"/>
  <c r="CZ27" i="56"/>
  <c r="CZ22" i="56"/>
  <c r="CZ75" i="56"/>
  <c r="CZ82" i="56"/>
  <c r="CZ31" i="56"/>
  <c r="CZ58" i="56"/>
  <c r="CZ88" i="56"/>
  <c r="CZ105" i="56"/>
  <c r="CZ94" i="56"/>
  <c r="CZ108" i="56"/>
  <c r="CZ20" i="56"/>
  <c r="CZ38" i="56"/>
  <c r="CZ70" i="56"/>
  <c r="CZ74" i="56"/>
  <c r="CZ60" i="56"/>
  <c r="CZ85" i="56"/>
  <c r="CZ21" i="56"/>
  <c r="CZ64" i="56"/>
  <c r="CZ96" i="56"/>
  <c r="CZ25" i="56"/>
  <c r="CZ67" i="56"/>
  <c r="CZ34" i="56"/>
  <c r="CZ37" i="56"/>
  <c r="CZ16" i="56"/>
  <c r="CZ48" i="56"/>
  <c r="CZ42" i="56"/>
  <c r="CZ23" i="56"/>
  <c r="CZ79" i="56"/>
  <c r="CZ19" i="56"/>
  <c r="CZ90" i="56"/>
  <c r="CZ99" i="56"/>
  <c r="CZ41" i="56"/>
  <c r="CZ43" i="56"/>
  <c r="CZ84" i="56"/>
  <c r="CZ73" i="56"/>
  <c r="CZ28" i="56"/>
  <c r="CZ89" i="56"/>
  <c r="CZ63" i="56"/>
  <c r="CZ98" i="56"/>
  <c r="CZ72" i="56"/>
  <c r="CZ91" i="56"/>
  <c r="CZ13" i="56"/>
  <c r="CZ45" i="56"/>
  <c r="CZ24" i="56"/>
  <c r="CZ56" i="56"/>
  <c r="CZ54" i="56"/>
  <c r="CZ39" i="56"/>
  <c r="CZ87" i="56"/>
  <c r="CZ86" i="56"/>
  <c r="CZ78" i="56"/>
  <c r="CZ35" i="56"/>
  <c r="CZ97" i="56"/>
  <c r="CZ104" i="56"/>
  <c r="CZ95" i="56"/>
  <c r="CZ49" i="56"/>
  <c r="CZ62" i="56"/>
  <c r="CZ46" i="56"/>
  <c r="CZ106" i="56"/>
  <c r="CZ15" i="56"/>
  <c r="CZ53" i="56"/>
  <c r="CZ68" i="56"/>
  <c r="CZ50" i="56"/>
  <c r="CZ30" i="56"/>
  <c r="CZ57" i="56"/>
  <c r="DA10" i="56"/>
  <c r="CZ51" i="56"/>
  <c r="CZ100" i="56"/>
  <c r="CY9" i="56"/>
  <c r="CZ9" i="56" l="1"/>
  <c r="CT8" i="56" s="1"/>
  <c r="DA109" i="56"/>
  <c r="DA110" i="56"/>
  <c r="DA111" i="56"/>
  <c r="DA114" i="56"/>
  <c r="DA112" i="56"/>
  <c r="DA113" i="56"/>
  <c r="DA115" i="56"/>
  <c r="DA120" i="56"/>
  <c r="DA121" i="56"/>
  <c r="DA129" i="56"/>
  <c r="DA116" i="56"/>
  <c r="DA122" i="56"/>
  <c r="DA123" i="56"/>
  <c r="DA131" i="56"/>
  <c r="DA117" i="56"/>
  <c r="DA124" i="56"/>
  <c r="DA128" i="56"/>
  <c r="DA118" i="56"/>
  <c r="DA125" i="56"/>
  <c r="DA127" i="56"/>
  <c r="DA119" i="56"/>
  <c r="DA132" i="56"/>
  <c r="DA130" i="56"/>
  <c r="DA134" i="56"/>
  <c r="DA137" i="56"/>
  <c r="DA135" i="56"/>
  <c r="DA141" i="56"/>
  <c r="DA149" i="56"/>
  <c r="DA133" i="56"/>
  <c r="DA136" i="56"/>
  <c r="DA143" i="56"/>
  <c r="DA147" i="56"/>
  <c r="DA126" i="56"/>
  <c r="DA145" i="56"/>
  <c r="DA139" i="56"/>
  <c r="DA144" i="56"/>
  <c r="DA153" i="56"/>
  <c r="DA140" i="56"/>
  <c r="DA155" i="56"/>
  <c r="DA142" i="56"/>
  <c r="DA152" i="56"/>
  <c r="DA154" i="56"/>
  <c r="DA158" i="56"/>
  <c r="DA159" i="56"/>
  <c r="DA160" i="56"/>
  <c r="DA161" i="56"/>
  <c r="DA162" i="56"/>
  <c r="DA163" i="56"/>
  <c r="DA164" i="56"/>
  <c r="DA165" i="56"/>
  <c r="DA166" i="56"/>
  <c r="DA167" i="56"/>
  <c r="DA168" i="56"/>
  <c r="DA169" i="56"/>
  <c r="DA170" i="56"/>
  <c r="DA171" i="56"/>
  <c r="DA172" i="56"/>
  <c r="DA173" i="56"/>
  <c r="DA148" i="56"/>
  <c r="DA151" i="56"/>
  <c r="DA146" i="56"/>
  <c r="DA157" i="56"/>
  <c r="DA179" i="56"/>
  <c r="DA174" i="56"/>
  <c r="DA138" i="56"/>
  <c r="DA156" i="56"/>
  <c r="DA177" i="56"/>
  <c r="DA175" i="56"/>
  <c r="DA150" i="56"/>
  <c r="DA181" i="56"/>
  <c r="DA187" i="56"/>
  <c r="DA182" i="56"/>
  <c r="DA178" i="56"/>
  <c r="DA180" i="56"/>
  <c r="DA176" i="56"/>
  <c r="DA192" i="56"/>
  <c r="DA193" i="56"/>
  <c r="DA194" i="56"/>
  <c r="DA195" i="56"/>
  <c r="DA196" i="56"/>
  <c r="DA197" i="56"/>
  <c r="DA198" i="56"/>
  <c r="DA199" i="56"/>
  <c r="DA200" i="56"/>
  <c r="DA201" i="56"/>
  <c r="DA202" i="56"/>
  <c r="DA203" i="56"/>
  <c r="DA204" i="56"/>
  <c r="DA205" i="56"/>
  <c r="DA206" i="56"/>
  <c r="DA207" i="56"/>
  <c r="DA208" i="56"/>
  <c r="DA209" i="56"/>
  <c r="DA210" i="56"/>
  <c r="DA211" i="56"/>
  <c r="DA212" i="56"/>
  <c r="DA213" i="56"/>
  <c r="DA214" i="56"/>
  <c r="DA215" i="56"/>
  <c r="DA216" i="56"/>
  <c r="DA217" i="56"/>
  <c r="DA218" i="56"/>
  <c r="DA219" i="56"/>
  <c r="DA220" i="56"/>
  <c r="DA221" i="56"/>
  <c r="DA222" i="56"/>
  <c r="DA223" i="56"/>
  <c r="DA224" i="56"/>
  <c r="DA225" i="56"/>
  <c r="DA185" i="56"/>
  <c r="DA186" i="56"/>
  <c r="DA184" i="56"/>
  <c r="DA190" i="56"/>
  <c r="DA228" i="56"/>
  <c r="DA229" i="56"/>
  <c r="DA230" i="56"/>
  <c r="DA231" i="56"/>
  <c r="DA232" i="56"/>
  <c r="DA233" i="56"/>
  <c r="DA234" i="56"/>
  <c r="DA189" i="56"/>
  <c r="DA226" i="56"/>
  <c r="DA236" i="56"/>
  <c r="DA240" i="56"/>
  <c r="DA244" i="56"/>
  <c r="DA250" i="56"/>
  <c r="DA258" i="56"/>
  <c r="DA253" i="56"/>
  <c r="DA227" i="56"/>
  <c r="DA235" i="56"/>
  <c r="DA239" i="56"/>
  <c r="DA243" i="56"/>
  <c r="DA251" i="56"/>
  <c r="DA259" i="56"/>
  <c r="DA183" i="56"/>
  <c r="DA191" i="56"/>
  <c r="DA238" i="56"/>
  <c r="DA242" i="56"/>
  <c r="DA246" i="56"/>
  <c r="DA245" i="56"/>
  <c r="DA252" i="56"/>
  <c r="DA260" i="56"/>
  <c r="DA264" i="56"/>
  <c r="DA237" i="56"/>
  <c r="DA247" i="56"/>
  <c r="DA261" i="56"/>
  <c r="DA248" i="56"/>
  <c r="DA262" i="56"/>
  <c r="DA249" i="56"/>
  <c r="DA257" i="56"/>
  <c r="DA263" i="56"/>
  <c r="DA255" i="56"/>
  <c r="DA266" i="56"/>
  <c r="DA188" i="56"/>
  <c r="DA270" i="56"/>
  <c r="DA271" i="56"/>
  <c r="DA272" i="56"/>
  <c r="DA267" i="56"/>
  <c r="DA241" i="56"/>
  <c r="DA269" i="56"/>
  <c r="DA254" i="56"/>
  <c r="DA256" i="56"/>
  <c r="DA265" i="56"/>
  <c r="DA268" i="56"/>
  <c r="DA17" i="56"/>
  <c r="DA49" i="56"/>
  <c r="DA54" i="56"/>
  <c r="DA80" i="56"/>
  <c r="DA102" i="56"/>
  <c r="DA82" i="56"/>
  <c r="DA16" i="56"/>
  <c r="DA74" i="56"/>
  <c r="DA55" i="56"/>
  <c r="DA100" i="56"/>
  <c r="DA103" i="56"/>
  <c r="DA31" i="56"/>
  <c r="DA28" i="56"/>
  <c r="DA39" i="56"/>
  <c r="DA35" i="56"/>
  <c r="DA99" i="56"/>
  <c r="DA33" i="56"/>
  <c r="DA63" i="56"/>
  <c r="DA77" i="56"/>
  <c r="DA81" i="56"/>
  <c r="DA43" i="56"/>
  <c r="DA91" i="56"/>
  <c r="DA83" i="56"/>
  <c r="DA71" i="56"/>
  <c r="DA72" i="56"/>
  <c r="DA93" i="56"/>
  <c r="DA85" i="56"/>
  <c r="DA45" i="56"/>
  <c r="DA98" i="56"/>
  <c r="DA61" i="56"/>
  <c r="DA108" i="56"/>
  <c r="DA21" i="56"/>
  <c r="DA26" i="56"/>
  <c r="DA57" i="56"/>
  <c r="DA15" i="56"/>
  <c r="DA20" i="56"/>
  <c r="DA19" i="56"/>
  <c r="DA23" i="56"/>
  <c r="DA104" i="56"/>
  <c r="DA56" i="56"/>
  <c r="DA107" i="56"/>
  <c r="DA18" i="56"/>
  <c r="DA47" i="56"/>
  <c r="DA50" i="56"/>
  <c r="DA22" i="56"/>
  <c r="DA75" i="56"/>
  <c r="DA42" i="56"/>
  <c r="DA51" i="56"/>
  <c r="DA58" i="56"/>
  <c r="DA78" i="56"/>
  <c r="DA101" i="56"/>
  <c r="DB10" i="56"/>
  <c r="DA37" i="56"/>
  <c r="DA90" i="56"/>
  <c r="DA64" i="56"/>
  <c r="DA36" i="56"/>
  <c r="DA87" i="56"/>
  <c r="DA41" i="56"/>
  <c r="DA94" i="56"/>
  <c r="DA92" i="56"/>
  <c r="DA11" i="56"/>
  <c r="DA88" i="56"/>
  <c r="DA76" i="56"/>
  <c r="DA97" i="56"/>
  <c r="DA96" i="56"/>
  <c r="DA95" i="56"/>
  <c r="DA25" i="56"/>
  <c r="DA27" i="56"/>
  <c r="DA60" i="56"/>
  <c r="DA32" i="56"/>
  <c r="DA46" i="56"/>
  <c r="DA38" i="56"/>
  <c r="DA30" i="56"/>
  <c r="DA59" i="56"/>
  <c r="DA40" i="56"/>
  <c r="DA24" i="56"/>
  <c r="DA34" i="56"/>
  <c r="DA69" i="56"/>
  <c r="DA29" i="56"/>
  <c r="DA62" i="56"/>
  <c r="DA84" i="56"/>
  <c r="DA70" i="56"/>
  <c r="DA73" i="56"/>
  <c r="DA65" i="56"/>
  <c r="DA86" i="56"/>
  <c r="DA53" i="56"/>
  <c r="DA68" i="56"/>
  <c r="DA89" i="56"/>
  <c r="DA79" i="56"/>
  <c r="DA12" i="56"/>
  <c r="DA44" i="56"/>
  <c r="DA66" i="56"/>
  <c r="DA48" i="56"/>
  <c r="DA106" i="56"/>
  <c r="DA13" i="56"/>
  <c r="DA52" i="56"/>
  <c r="DA67" i="56"/>
  <c r="DA105" i="56"/>
  <c r="DA14" i="56"/>
  <c r="DA9" i="56" l="1"/>
  <c r="DB109" i="56"/>
  <c r="DB110" i="56"/>
  <c r="DB111" i="56"/>
  <c r="DB115" i="56"/>
  <c r="DB114" i="56"/>
  <c r="DB112" i="56"/>
  <c r="DB113" i="56"/>
  <c r="DB120" i="56"/>
  <c r="DB133" i="56"/>
  <c r="DB129" i="56"/>
  <c r="DB116" i="56"/>
  <c r="DB122" i="56"/>
  <c r="DB123" i="56"/>
  <c r="DB131" i="56"/>
  <c r="DB126" i="56"/>
  <c r="DB117" i="56"/>
  <c r="DB127" i="56"/>
  <c r="DB118" i="56"/>
  <c r="DB124" i="56"/>
  <c r="DB121" i="56"/>
  <c r="DB125" i="56"/>
  <c r="DB135" i="56"/>
  <c r="DB119" i="56"/>
  <c r="DB130" i="56"/>
  <c r="DB132" i="56"/>
  <c r="DB128" i="56"/>
  <c r="DB137" i="56"/>
  <c r="DB140" i="56"/>
  <c r="DB146" i="56"/>
  <c r="DB142" i="56"/>
  <c r="DB144" i="56"/>
  <c r="DB148" i="56"/>
  <c r="DB139" i="56"/>
  <c r="DB147" i="56"/>
  <c r="DB134" i="56"/>
  <c r="DB145" i="56"/>
  <c r="DB150" i="56"/>
  <c r="DB151" i="56"/>
  <c r="DB141" i="56"/>
  <c r="DB149" i="56"/>
  <c r="DB153" i="56"/>
  <c r="DB155" i="56"/>
  <c r="DB152" i="56"/>
  <c r="DB143" i="56"/>
  <c r="DB154" i="56"/>
  <c r="DB158" i="56"/>
  <c r="DB159" i="56"/>
  <c r="DB160" i="56"/>
  <c r="DB161" i="56"/>
  <c r="DB162" i="56"/>
  <c r="DB163" i="56"/>
  <c r="DB164" i="56"/>
  <c r="DB165" i="56"/>
  <c r="DB166" i="56"/>
  <c r="DB167" i="56"/>
  <c r="DB168" i="56"/>
  <c r="DB169" i="56"/>
  <c r="DB170" i="56"/>
  <c r="DB171" i="56"/>
  <c r="DB172" i="56"/>
  <c r="DB173" i="56"/>
  <c r="DB174" i="56"/>
  <c r="DB175" i="56"/>
  <c r="DB176" i="56"/>
  <c r="DB177" i="56"/>
  <c r="DB178" i="56"/>
  <c r="DB179" i="56"/>
  <c r="DB180" i="56"/>
  <c r="DB157" i="56"/>
  <c r="DB156" i="56"/>
  <c r="DB184" i="56"/>
  <c r="DB181" i="56"/>
  <c r="DB187" i="56"/>
  <c r="DB138" i="56"/>
  <c r="DB136" i="56"/>
  <c r="DB188" i="56"/>
  <c r="DB191" i="56"/>
  <c r="DB192" i="56"/>
  <c r="DB193" i="56"/>
  <c r="DB194" i="56"/>
  <c r="DB195" i="56"/>
  <c r="DB196" i="56"/>
  <c r="DB197" i="56"/>
  <c r="DB198" i="56"/>
  <c r="DB199" i="56"/>
  <c r="DB200" i="56"/>
  <c r="DB201" i="56"/>
  <c r="DB202" i="56"/>
  <c r="DB203" i="56"/>
  <c r="DB204" i="56"/>
  <c r="DB205" i="56"/>
  <c r="DB206" i="56"/>
  <c r="DB207" i="56"/>
  <c r="DB208" i="56"/>
  <c r="DB209" i="56"/>
  <c r="DB210" i="56"/>
  <c r="DB211" i="56"/>
  <c r="DB212" i="56"/>
  <c r="DB213" i="56"/>
  <c r="DB214" i="56"/>
  <c r="DB215" i="56"/>
  <c r="DB216" i="56"/>
  <c r="DB217" i="56"/>
  <c r="DB218" i="56"/>
  <c r="DB219" i="56"/>
  <c r="DB220" i="56"/>
  <c r="DB221" i="56"/>
  <c r="DB222" i="56"/>
  <c r="DB223" i="56"/>
  <c r="DB224" i="56"/>
  <c r="DB225" i="56"/>
  <c r="DB226" i="56"/>
  <c r="DB227" i="56"/>
  <c r="DB228" i="56"/>
  <c r="DB185" i="56"/>
  <c r="DB182" i="56"/>
  <c r="DB186" i="56"/>
  <c r="DB190" i="56"/>
  <c r="DB229" i="56"/>
  <c r="DB230" i="56"/>
  <c r="DB231" i="56"/>
  <c r="DB232" i="56"/>
  <c r="DB233" i="56"/>
  <c r="DB234" i="56"/>
  <c r="DB235" i="56"/>
  <c r="DB236" i="56"/>
  <c r="DB237" i="56"/>
  <c r="DB238" i="56"/>
  <c r="DB239" i="56"/>
  <c r="DB240" i="56"/>
  <c r="DB241" i="56"/>
  <c r="DB242" i="56"/>
  <c r="DB243" i="56"/>
  <c r="DB244" i="56"/>
  <c r="DB245" i="56"/>
  <c r="DB246" i="56"/>
  <c r="DB189" i="56"/>
  <c r="DB247" i="56"/>
  <c r="DB255" i="56"/>
  <c r="DB250" i="56"/>
  <c r="DB258" i="56"/>
  <c r="DB248" i="56"/>
  <c r="DB256" i="56"/>
  <c r="DB251" i="56"/>
  <c r="DB183" i="56"/>
  <c r="DB254" i="56"/>
  <c r="DB252" i="56"/>
  <c r="DB260" i="56"/>
  <c r="DB264" i="56"/>
  <c r="DB268" i="56"/>
  <c r="DB261" i="56"/>
  <c r="DB259" i="56"/>
  <c r="DB262" i="56"/>
  <c r="DB267" i="56"/>
  <c r="DB270" i="56"/>
  <c r="DB249" i="56"/>
  <c r="DB253" i="56"/>
  <c r="DB257" i="56"/>
  <c r="DB263" i="56"/>
  <c r="DB272" i="56"/>
  <c r="DB271" i="56"/>
  <c r="DB266" i="56"/>
  <c r="DB265" i="56"/>
  <c r="DB269" i="56"/>
  <c r="DB18" i="56"/>
  <c r="DB50" i="56"/>
  <c r="DB25" i="56"/>
  <c r="DB57" i="56"/>
  <c r="DB48" i="56"/>
  <c r="DB44" i="56"/>
  <c r="DB70" i="56"/>
  <c r="DB20" i="56"/>
  <c r="DB95" i="56"/>
  <c r="DB36" i="56"/>
  <c r="DB105" i="56"/>
  <c r="DB96" i="56"/>
  <c r="DB107" i="56"/>
  <c r="DB37" i="56"/>
  <c r="DB69" i="56"/>
  <c r="DB67" i="56"/>
  <c r="DB87" i="56"/>
  <c r="DB41" i="56"/>
  <c r="DB72" i="56"/>
  <c r="DB97" i="56"/>
  <c r="DB88" i="56"/>
  <c r="DB13" i="56"/>
  <c r="DB45" i="56"/>
  <c r="DB76" i="56"/>
  <c r="DB104" i="56"/>
  <c r="DB89" i="56"/>
  <c r="DB49" i="56"/>
  <c r="DB80" i="56"/>
  <c r="DB99" i="56"/>
  <c r="DB74" i="56"/>
  <c r="DB53" i="56"/>
  <c r="DB94" i="56"/>
  <c r="DB93" i="56"/>
  <c r="DB19" i="56"/>
  <c r="DB22" i="56"/>
  <c r="DB54" i="56"/>
  <c r="DB29" i="56"/>
  <c r="DB61" i="56"/>
  <c r="DB51" i="56"/>
  <c r="DB52" i="56"/>
  <c r="DB71" i="56"/>
  <c r="DB64" i="56"/>
  <c r="DB98" i="56"/>
  <c r="DB106" i="56"/>
  <c r="DB108" i="56"/>
  <c r="DB100" i="56"/>
  <c r="DB23" i="56"/>
  <c r="DB30" i="56"/>
  <c r="DB15" i="56"/>
  <c r="DB81" i="56"/>
  <c r="DB75" i="56"/>
  <c r="DB24" i="56"/>
  <c r="DB34" i="56"/>
  <c r="DC10" i="56"/>
  <c r="DB73" i="56"/>
  <c r="DB82" i="56"/>
  <c r="DB83" i="56"/>
  <c r="DB38" i="56"/>
  <c r="DB27" i="56"/>
  <c r="DB55" i="56"/>
  <c r="DB40" i="56"/>
  <c r="DB42" i="56"/>
  <c r="DB32" i="56"/>
  <c r="DB56" i="56"/>
  <c r="DB78" i="56"/>
  <c r="DB14" i="56"/>
  <c r="DB47" i="56"/>
  <c r="DB84" i="56"/>
  <c r="DB101" i="56"/>
  <c r="DB26" i="56"/>
  <c r="DB58" i="56"/>
  <c r="DB33" i="56"/>
  <c r="DB65" i="56"/>
  <c r="DB59" i="56"/>
  <c r="DB60" i="56"/>
  <c r="DB79" i="56"/>
  <c r="DB66" i="56"/>
  <c r="DB103" i="56"/>
  <c r="DB102" i="56"/>
  <c r="DB62" i="56"/>
  <c r="DB68" i="56"/>
  <c r="DB35" i="56"/>
  <c r="DB16" i="56"/>
  <c r="DB39" i="56"/>
  <c r="DB77" i="56"/>
  <c r="DB31" i="56"/>
  <c r="DB63" i="56"/>
  <c r="DB91" i="56"/>
  <c r="DB17" i="56"/>
  <c r="DB28" i="56"/>
  <c r="DB90" i="56"/>
  <c r="DB92" i="56"/>
  <c r="DB46" i="56"/>
  <c r="DB21" i="56"/>
  <c r="DB43" i="56"/>
  <c r="DB86" i="56"/>
  <c r="DB85" i="56"/>
  <c r="DB9" i="56" l="1"/>
  <c r="DC111" i="56"/>
  <c r="DC112" i="56"/>
  <c r="DC110" i="56"/>
  <c r="DC113" i="56"/>
  <c r="DC118" i="56"/>
  <c r="DC115" i="56"/>
  <c r="DC114" i="56"/>
  <c r="DC119" i="56"/>
  <c r="DC123" i="56"/>
  <c r="DC124" i="56"/>
  <c r="DC125" i="56"/>
  <c r="DC126" i="56"/>
  <c r="DC120" i="56"/>
  <c r="DC130" i="56"/>
  <c r="DC133" i="56"/>
  <c r="DC129" i="56"/>
  <c r="DC116" i="56"/>
  <c r="DC109" i="56"/>
  <c r="DC117" i="56"/>
  <c r="DC122" i="56"/>
  <c r="DC128" i="56"/>
  <c r="DC131" i="56"/>
  <c r="DC121" i="56"/>
  <c r="DC127" i="56"/>
  <c r="DC132" i="56"/>
  <c r="DC135" i="56"/>
  <c r="DC137" i="56"/>
  <c r="DC134" i="56"/>
  <c r="DC139" i="56"/>
  <c r="DC141" i="56"/>
  <c r="DC149" i="56"/>
  <c r="DC136" i="56"/>
  <c r="DC143" i="56"/>
  <c r="DC138" i="56"/>
  <c r="DC144" i="56"/>
  <c r="DC148" i="56"/>
  <c r="DC147" i="56"/>
  <c r="DC140" i="56"/>
  <c r="DC145" i="56"/>
  <c r="DC150" i="56"/>
  <c r="DC156" i="56"/>
  <c r="DC153" i="56"/>
  <c r="DC142" i="56"/>
  <c r="DC155" i="56"/>
  <c r="DC152" i="56"/>
  <c r="DC151" i="56"/>
  <c r="DC158" i="56"/>
  <c r="DC159" i="56"/>
  <c r="DC161" i="56"/>
  <c r="DC163" i="56"/>
  <c r="DC165" i="56"/>
  <c r="DC167" i="56"/>
  <c r="DC171" i="56"/>
  <c r="DC176" i="56"/>
  <c r="DC181" i="56"/>
  <c r="DC182" i="56"/>
  <c r="DC183" i="56"/>
  <c r="DC146" i="56"/>
  <c r="DC179" i="56"/>
  <c r="DC157" i="56"/>
  <c r="DC170" i="56"/>
  <c r="DC174" i="56"/>
  <c r="DC154" i="56"/>
  <c r="DC160" i="56"/>
  <c r="DC162" i="56"/>
  <c r="DC164" i="56"/>
  <c r="DC166" i="56"/>
  <c r="DC169" i="56"/>
  <c r="DC173" i="56"/>
  <c r="DC177" i="56"/>
  <c r="DC189" i="56"/>
  <c r="DC175" i="56"/>
  <c r="DC184" i="56"/>
  <c r="DC168" i="56"/>
  <c r="DC180" i="56"/>
  <c r="DC188" i="56"/>
  <c r="DC191" i="56"/>
  <c r="DC187" i="56"/>
  <c r="DC185" i="56"/>
  <c r="DC172" i="56"/>
  <c r="DC212" i="56"/>
  <c r="DC193" i="56"/>
  <c r="DC195" i="56"/>
  <c r="DC197" i="56"/>
  <c r="DC199" i="56"/>
  <c r="DC201" i="56"/>
  <c r="DC203" i="56"/>
  <c r="DC205" i="56"/>
  <c r="DC207" i="56"/>
  <c r="DC209" i="56"/>
  <c r="DC211" i="56"/>
  <c r="DC213" i="56"/>
  <c r="DC216" i="56"/>
  <c r="DC220" i="56"/>
  <c r="DC224" i="56"/>
  <c r="DC228" i="56"/>
  <c r="DC186" i="56"/>
  <c r="DC190" i="56"/>
  <c r="DC215" i="56"/>
  <c r="DC219" i="56"/>
  <c r="DC223" i="56"/>
  <c r="DC229" i="56"/>
  <c r="DC230" i="56"/>
  <c r="DC231" i="56"/>
  <c r="DC232" i="56"/>
  <c r="DC233" i="56"/>
  <c r="DC234" i="56"/>
  <c r="DC235" i="56"/>
  <c r="DC236" i="56"/>
  <c r="DC237" i="56"/>
  <c r="DC238" i="56"/>
  <c r="DC239" i="56"/>
  <c r="DC240" i="56"/>
  <c r="DC241" i="56"/>
  <c r="DC242" i="56"/>
  <c r="DC243" i="56"/>
  <c r="DC244" i="56"/>
  <c r="DC245" i="56"/>
  <c r="DC246" i="56"/>
  <c r="DC247" i="56"/>
  <c r="DC248" i="56"/>
  <c r="DC249" i="56"/>
  <c r="DC250" i="56"/>
  <c r="DC251" i="56"/>
  <c r="DC252" i="56"/>
  <c r="DC253" i="56"/>
  <c r="DC254" i="56"/>
  <c r="DC255" i="56"/>
  <c r="DC256" i="56"/>
  <c r="DC257" i="56"/>
  <c r="DC258" i="56"/>
  <c r="DC259" i="56"/>
  <c r="DC178" i="56"/>
  <c r="DC226" i="56"/>
  <c r="DC192" i="56"/>
  <c r="DC194" i="56"/>
  <c r="DC198" i="56"/>
  <c r="DC202" i="56"/>
  <c r="DC206" i="56"/>
  <c r="DC210" i="56"/>
  <c r="DC218" i="56"/>
  <c r="DC217" i="56"/>
  <c r="DC225" i="56"/>
  <c r="DC227" i="56"/>
  <c r="DC196" i="56"/>
  <c r="DC200" i="56"/>
  <c r="DC204" i="56"/>
  <c r="DC208" i="56"/>
  <c r="DC214" i="56"/>
  <c r="DC265" i="56"/>
  <c r="DC269" i="56"/>
  <c r="DC260" i="56"/>
  <c r="DC261" i="56"/>
  <c r="DC222" i="56"/>
  <c r="DC262" i="56"/>
  <c r="DC267" i="56"/>
  <c r="DC270" i="56"/>
  <c r="DC263" i="56"/>
  <c r="DC272" i="56"/>
  <c r="DC264" i="56"/>
  <c r="DC221" i="56"/>
  <c r="DC271" i="56"/>
  <c r="DC268" i="56"/>
  <c r="DC266" i="56"/>
  <c r="DC22" i="56"/>
  <c r="DC21" i="56"/>
  <c r="DC51" i="56"/>
  <c r="DC49" i="56"/>
  <c r="DC76" i="56"/>
  <c r="DC27" i="56"/>
  <c r="DC72" i="56"/>
  <c r="DC83" i="56"/>
  <c r="DC61" i="56"/>
  <c r="DC98" i="56"/>
  <c r="DC29" i="56"/>
  <c r="DC93" i="56"/>
  <c r="DC26" i="56"/>
  <c r="DC37" i="56"/>
  <c r="DC59" i="56"/>
  <c r="DC54" i="56"/>
  <c r="DC85" i="56"/>
  <c r="DC44" i="56"/>
  <c r="DC90" i="56"/>
  <c r="DC106" i="56"/>
  <c r="DC84" i="56"/>
  <c r="DC96" i="56"/>
  <c r="DC66" i="56"/>
  <c r="DC105" i="56"/>
  <c r="DC16" i="56"/>
  <c r="DC62" i="56"/>
  <c r="DC71" i="56"/>
  <c r="DC100" i="56"/>
  <c r="DC45" i="56"/>
  <c r="DC23" i="56"/>
  <c r="DC31" i="56"/>
  <c r="DC77" i="56"/>
  <c r="DC95" i="56"/>
  <c r="DC36" i="56"/>
  <c r="DC102" i="56"/>
  <c r="DC97" i="56"/>
  <c r="DC74" i="56"/>
  <c r="DC42" i="56"/>
  <c r="DC32" i="56"/>
  <c r="DC40" i="56"/>
  <c r="DC99" i="56"/>
  <c r="DC60" i="56"/>
  <c r="DC55" i="56"/>
  <c r="DC104" i="56"/>
  <c r="DC58" i="56"/>
  <c r="DC14" i="56"/>
  <c r="DC47" i="56"/>
  <c r="DC17" i="56"/>
  <c r="DC103" i="56"/>
  <c r="DC80" i="56"/>
  <c r="DC56" i="56"/>
  <c r="DC25" i="56"/>
  <c r="DC24" i="56"/>
  <c r="DC18" i="56"/>
  <c r="DC48" i="56"/>
  <c r="DC53" i="56"/>
  <c r="DC82" i="56"/>
  <c r="DC86" i="56"/>
  <c r="DC92" i="56"/>
  <c r="DC30" i="56"/>
  <c r="DC15" i="56"/>
  <c r="DC69" i="56"/>
  <c r="DC57" i="56"/>
  <c r="DC87" i="56"/>
  <c r="DC70" i="56"/>
  <c r="DC94" i="56"/>
  <c r="DC78" i="56"/>
  <c r="DC43" i="56"/>
  <c r="DC20" i="56"/>
  <c r="DC101" i="56"/>
  <c r="DC67" i="56"/>
  <c r="DC34" i="56"/>
  <c r="DC73" i="56"/>
  <c r="DC91" i="56"/>
  <c r="DC19" i="56"/>
  <c r="DC108" i="56"/>
  <c r="DC75" i="56"/>
  <c r="DC38" i="56"/>
  <c r="DC65" i="56"/>
  <c r="DC79" i="56"/>
  <c r="DC52" i="56"/>
  <c r="DC28" i="56"/>
  <c r="DC81" i="56"/>
  <c r="DC39" i="56"/>
  <c r="DC88" i="56"/>
  <c r="DC35" i="56"/>
  <c r="DC46" i="56"/>
  <c r="DC41" i="56"/>
  <c r="DC50" i="56"/>
  <c r="DC89" i="56"/>
  <c r="DC68" i="56"/>
  <c r="DD10" i="56"/>
  <c r="DC33" i="56"/>
  <c r="DC13" i="56"/>
  <c r="DC63" i="56"/>
  <c r="DC64" i="56"/>
  <c r="DC107" i="56"/>
  <c r="DC9" i="56" l="1"/>
  <c r="DD110" i="56"/>
  <c r="DD114" i="56"/>
  <c r="DD115" i="56"/>
  <c r="DD116" i="56"/>
  <c r="DD111" i="56"/>
  <c r="DD112" i="56"/>
  <c r="DD113" i="56"/>
  <c r="DD120" i="56"/>
  <c r="DD122" i="56"/>
  <c r="DD119" i="56"/>
  <c r="DD123" i="56"/>
  <c r="DD124" i="56"/>
  <c r="DD125" i="56"/>
  <c r="DD126" i="56"/>
  <c r="DD127" i="56"/>
  <c r="DD128" i="56"/>
  <c r="DD129" i="56"/>
  <c r="DD130" i="56"/>
  <c r="DD109" i="56"/>
  <c r="DD117" i="56"/>
  <c r="DD131" i="56"/>
  <c r="DD133" i="56"/>
  <c r="DD118" i="56"/>
  <c r="DD121" i="56"/>
  <c r="DD134" i="56"/>
  <c r="DD132" i="56"/>
  <c r="DD135" i="56"/>
  <c r="DD138" i="56"/>
  <c r="DD148" i="56"/>
  <c r="DD140" i="56"/>
  <c r="DD146" i="56"/>
  <c r="DD142" i="56"/>
  <c r="DD136" i="56"/>
  <c r="DD143" i="56"/>
  <c r="DD152" i="56"/>
  <c r="DD139" i="56"/>
  <c r="DD144" i="56"/>
  <c r="DD147" i="56"/>
  <c r="DD153" i="56"/>
  <c r="DD141" i="56"/>
  <c r="DD149" i="56"/>
  <c r="DD150" i="56"/>
  <c r="DD156" i="56"/>
  <c r="DD137" i="56"/>
  <c r="DD155" i="56"/>
  <c r="DD151" i="56"/>
  <c r="DD158" i="56"/>
  <c r="DD159" i="56"/>
  <c r="DD161" i="56"/>
  <c r="DD163" i="56"/>
  <c r="DD165" i="56"/>
  <c r="DD167" i="56"/>
  <c r="DD171" i="56"/>
  <c r="DD176" i="56"/>
  <c r="DD181" i="56"/>
  <c r="DD182" i="56"/>
  <c r="DD183" i="56"/>
  <c r="DD184" i="56"/>
  <c r="DD185" i="56"/>
  <c r="DD179" i="56"/>
  <c r="DD145" i="56"/>
  <c r="DD157" i="56"/>
  <c r="DD170" i="56"/>
  <c r="DD174" i="56"/>
  <c r="DD186" i="56"/>
  <c r="DD154" i="56"/>
  <c r="DD160" i="56"/>
  <c r="DD164" i="56"/>
  <c r="DD169" i="56"/>
  <c r="DD177" i="56"/>
  <c r="DD189" i="56"/>
  <c r="DD168" i="56"/>
  <c r="DD172" i="56"/>
  <c r="DD166" i="56"/>
  <c r="DD162" i="56"/>
  <c r="DD180" i="56"/>
  <c r="DD188" i="56"/>
  <c r="DD191" i="56"/>
  <c r="DD187" i="56"/>
  <c r="DD175" i="56"/>
  <c r="DD173" i="56"/>
  <c r="DD217" i="56"/>
  <c r="DD221" i="56"/>
  <c r="DD225" i="56"/>
  <c r="DD227" i="56"/>
  <c r="DD212" i="56"/>
  <c r="DD193" i="56"/>
  <c r="DD195" i="56"/>
  <c r="DD197" i="56"/>
  <c r="DD199" i="56"/>
  <c r="DD201" i="56"/>
  <c r="DD203" i="56"/>
  <c r="DD205" i="56"/>
  <c r="DD207" i="56"/>
  <c r="DD209" i="56"/>
  <c r="DD211" i="56"/>
  <c r="DD213" i="56"/>
  <c r="DD216" i="56"/>
  <c r="DD220" i="56"/>
  <c r="DD224" i="56"/>
  <c r="DD228" i="56"/>
  <c r="DD190" i="56"/>
  <c r="DD219" i="56"/>
  <c r="DD230" i="56"/>
  <c r="DD232" i="56"/>
  <c r="DD234" i="56"/>
  <c r="DD252" i="56"/>
  <c r="DD260" i="56"/>
  <c r="DD261" i="56"/>
  <c r="DD262" i="56"/>
  <c r="DD263" i="56"/>
  <c r="DD178" i="56"/>
  <c r="DD226" i="56"/>
  <c r="DD236" i="56"/>
  <c r="DD240" i="56"/>
  <c r="DD244" i="56"/>
  <c r="DD247" i="56"/>
  <c r="DD255" i="56"/>
  <c r="DD192" i="56"/>
  <c r="DD194" i="56"/>
  <c r="DD198" i="56"/>
  <c r="DD202" i="56"/>
  <c r="DD206" i="56"/>
  <c r="DD210" i="56"/>
  <c r="DD218" i="56"/>
  <c r="DD235" i="56"/>
  <c r="DD239" i="56"/>
  <c r="DD243" i="56"/>
  <c r="DD253" i="56"/>
  <c r="DD215" i="56"/>
  <c r="DD223" i="56"/>
  <c r="DD229" i="56"/>
  <c r="DD231" i="56"/>
  <c r="DD233" i="56"/>
  <c r="DD248" i="56"/>
  <c r="DD196" i="56"/>
  <c r="DD238" i="56"/>
  <c r="DD256" i="56"/>
  <c r="DD258" i="56"/>
  <c r="DD245" i="56"/>
  <c r="DD254" i="56"/>
  <c r="DD265" i="56"/>
  <c r="DD200" i="56"/>
  <c r="DD237" i="56"/>
  <c r="DD264" i="56"/>
  <c r="DD268" i="56"/>
  <c r="DD272" i="56"/>
  <c r="DD204" i="56"/>
  <c r="DD259" i="56"/>
  <c r="DD222" i="56"/>
  <c r="DD242" i="56"/>
  <c r="DD249" i="56"/>
  <c r="DD257" i="56"/>
  <c r="DD251" i="56"/>
  <c r="DD270" i="56"/>
  <c r="DD271" i="56"/>
  <c r="DD208" i="56"/>
  <c r="DD246" i="56"/>
  <c r="DD214" i="56"/>
  <c r="DD267" i="56"/>
  <c r="DD250" i="56"/>
  <c r="DD241" i="56"/>
  <c r="DD266" i="56"/>
  <c r="DD269" i="56"/>
  <c r="DD31" i="56"/>
  <c r="DD63" i="56"/>
  <c r="DD42" i="56"/>
  <c r="DD56" i="56"/>
  <c r="DD16" i="56"/>
  <c r="DD45" i="56"/>
  <c r="DD65" i="56"/>
  <c r="DD24" i="56"/>
  <c r="DD96" i="56"/>
  <c r="DD80" i="56"/>
  <c r="DD90" i="56"/>
  <c r="DD100" i="56"/>
  <c r="DD55" i="56"/>
  <c r="DD21" i="56"/>
  <c r="DD71" i="56"/>
  <c r="DD99" i="56"/>
  <c r="DD59" i="56"/>
  <c r="DD36" i="56"/>
  <c r="DD53" i="56"/>
  <c r="DD93" i="56"/>
  <c r="DD72" i="56"/>
  <c r="DD35" i="56"/>
  <c r="DD14" i="56"/>
  <c r="DD46" i="56"/>
  <c r="DD64" i="56"/>
  <c r="DD32" i="56"/>
  <c r="DD52" i="56"/>
  <c r="DD76" i="56"/>
  <c r="DD29" i="56"/>
  <c r="DD102" i="56"/>
  <c r="DD82" i="56"/>
  <c r="DD86" i="56"/>
  <c r="DD108" i="56"/>
  <c r="DD39" i="56"/>
  <c r="DD18" i="56"/>
  <c r="DD50" i="56"/>
  <c r="DD66" i="56"/>
  <c r="DD48" i="56"/>
  <c r="DD75" i="56"/>
  <c r="DD87" i="56"/>
  <c r="DD61" i="56"/>
  <c r="DD67" i="56"/>
  <c r="DD83" i="56"/>
  <c r="DD98" i="56"/>
  <c r="DD57" i="56"/>
  <c r="DD43" i="56"/>
  <c r="DD22" i="56"/>
  <c r="DD54" i="56"/>
  <c r="DD70" i="56"/>
  <c r="DD69" i="56"/>
  <c r="DD78" i="56"/>
  <c r="DD91" i="56"/>
  <c r="DD84" i="56"/>
  <c r="DD94" i="56"/>
  <c r="DD95" i="56"/>
  <c r="DD28" i="56"/>
  <c r="DD25" i="56"/>
  <c r="DD15" i="56"/>
  <c r="DD47" i="56"/>
  <c r="DD26" i="56"/>
  <c r="DD58" i="56"/>
  <c r="DD74" i="56"/>
  <c r="DD73" i="56"/>
  <c r="DD40" i="56"/>
  <c r="DD13" i="56"/>
  <c r="DD101" i="56"/>
  <c r="DD97" i="56"/>
  <c r="DD106" i="56"/>
  <c r="DD68" i="56"/>
  <c r="DD107" i="56"/>
  <c r="DD51" i="56"/>
  <c r="DD62" i="56"/>
  <c r="DD77" i="56"/>
  <c r="DD44" i="56"/>
  <c r="DD104" i="56"/>
  <c r="DD105" i="56"/>
  <c r="DD20" i="56"/>
  <c r="DD49" i="56"/>
  <c r="DD88" i="56"/>
  <c r="DD38" i="56"/>
  <c r="DD85" i="56"/>
  <c r="DD60" i="56"/>
  <c r="DD19" i="56"/>
  <c r="DD30" i="56"/>
  <c r="DE10" i="56"/>
  <c r="DD41" i="56"/>
  <c r="DD103" i="56"/>
  <c r="DD17" i="56"/>
  <c r="DD23" i="56"/>
  <c r="DD34" i="56"/>
  <c r="DD81" i="56"/>
  <c r="DD92" i="56"/>
  <c r="DD33" i="56"/>
  <c r="DD27" i="56"/>
  <c r="DD37" i="56"/>
  <c r="DD79" i="56"/>
  <c r="DD89" i="56"/>
  <c r="DD9" i="56" l="1"/>
  <c r="DE109" i="56"/>
  <c r="DE112" i="56"/>
  <c r="DE113" i="56"/>
  <c r="DE110" i="56"/>
  <c r="DE114" i="56"/>
  <c r="DE115" i="56"/>
  <c r="DE116" i="56"/>
  <c r="DE117" i="56"/>
  <c r="DE118" i="56"/>
  <c r="DE111" i="56"/>
  <c r="DE120" i="56"/>
  <c r="DE121" i="56"/>
  <c r="DE122" i="56"/>
  <c r="DE119" i="56"/>
  <c r="DE123" i="56"/>
  <c r="DE124" i="56"/>
  <c r="DE125" i="56"/>
  <c r="DE126" i="56"/>
  <c r="DE127" i="56"/>
  <c r="DE128" i="56"/>
  <c r="DE129" i="56"/>
  <c r="DE130" i="56"/>
  <c r="DE131" i="56"/>
  <c r="DE132" i="56"/>
  <c r="DE133" i="56"/>
  <c r="DE136" i="56"/>
  <c r="DE134" i="56"/>
  <c r="DE145" i="56"/>
  <c r="DE150" i="56"/>
  <c r="DE139" i="56"/>
  <c r="DE137" i="56"/>
  <c r="DE141" i="56"/>
  <c r="DE149" i="56"/>
  <c r="DE154" i="56"/>
  <c r="DE155" i="56"/>
  <c r="DE156" i="56"/>
  <c r="DE157" i="56"/>
  <c r="DE158" i="56"/>
  <c r="DE138" i="56"/>
  <c r="DE143" i="56"/>
  <c r="DE144" i="56"/>
  <c r="DE140" i="56"/>
  <c r="DE135" i="56"/>
  <c r="DE153" i="56"/>
  <c r="DE142" i="56"/>
  <c r="DE148" i="56"/>
  <c r="DE152" i="56"/>
  <c r="DE168" i="56"/>
  <c r="DE172" i="56"/>
  <c r="DE178" i="56"/>
  <c r="DE146" i="56"/>
  <c r="DE151" i="56"/>
  <c r="DE159" i="56"/>
  <c r="DE161" i="56"/>
  <c r="DE163" i="56"/>
  <c r="DE165" i="56"/>
  <c r="DE167" i="56"/>
  <c r="DE171" i="56"/>
  <c r="DE176" i="56"/>
  <c r="DE181" i="56"/>
  <c r="DE182" i="56"/>
  <c r="DE183" i="56"/>
  <c r="DE184" i="56"/>
  <c r="DE185" i="56"/>
  <c r="DE186" i="56"/>
  <c r="DE187" i="56"/>
  <c r="DE188" i="56"/>
  <c r="DE189" i="56"/>
  <c r="DE190" i="56"/>
  <c r="DE191" i="56"/>
  <c r="DE192" i="56"/>
  <c r="DE147" i="56"/>
  <c r="DE170" i="56"/>
  <c r="DE174" i="56"/>
  <c r="DE179" i="56"/>
  <c r="DE160" i="56"/>
  <c r="DE164" i="56"/>
  <c r="DE169" i="56"/>
  <c r="DE175" i="56"/>
  <c r="DE177" i="56"/>
  <c r="DE166" i="56"/>
  <c r="DE162" i="56"/>
  <c r="DE180" i="56"/>
  <c r="DE217" i="56"/>
  <c r="DE221" i="56"/>
  <c r="DE225" i="56"/>
  <c r="DE227" i="56"/>
  <c r="DE212" i="56"/>
  <c r="DE193" i="56"/>
  <c r="DE195" i="56"/>
  <c r="DE197" i="56"/>
  <c r="DE199" i="56"/>
  <c r="DE201" i="56"/>
  <c r="DE203" i="56"/>
  <c r="DE205" i="56"/>
  <c r="DE207" i="56"/>
  <c r="DE209" i="56"/>
  <c r="DE211" i="56"/>
  <c r="DE213" i="56"/>
  <c r="DE216" i="56"/>
  <c r="DE220" i="56"/>
  <c r="DE224" i="56"/>
  <c r="DE237" i="56"/>
  <c r="DE241" i="56"/>
  <c r="DE245" i="56"/>
  <c r="DE249" i="56"/>
  <c r="DE257" i="56"/>
  <c r="DE219" i="56"/>
  <c r="DE230" i="56"/>
  <c r="DE232" i="56"/>
  <c r="DE234" i="56"/>
  <c r="DE252" i="56"/>
  <c r="DE260" i="56"/>
  <c r="DE261" i="56"/>
  <c r="DE262" i="56"/>
  <c r="DE263" i="56"/>
  <c r="DE264" i="56"/>
  <c r="DE265" i="56"/>
  <c r="DE266" i="56"/>
  <c r="DE267" i="56"/>
  <c r="DE268" i="56"/>
  <c r="DE269" i="56"/>
  <c r="DE270" i="56"/>
  <c r="DE271" i="56"/>
  <c r="DE272" i="56"/>
  <c r="DE173" i="56"/>
  <c r="DE226" i="56"/>
  <c r="DE236" i="56"/>
  <c r="DE240" i="56"/>
  <c r="DE244" i="56"/>
  <c r="DE194" i="56"/>
  <c r="DE198" i="56"/>
  <c r="DE202" i="56"/>
  <c r="DE206" i="56"/>
  <c r="DE210" i="56"/>
  <c r="DE218" i="56"/>
  <c r="DE250" i="56"/>
  <c r="DE258" i="56"/>
  <c r="DE228" i="56"/>
  <c r="DE235" i="56"/>
  <c r="DE239" i="56"/>
  <c r="DE243" i="56"/>
  <c r="DE215" i="56"/>
  <c r="DE246" i="56"/>
  <c r="DE251" i="56"/>
  <c r="DE196" i="56"/>
  <c r="DE233" i="56"/>
  <c r="DE238" i="56"/>
  <c r="DE256" i="56"/>
  <c r="DE231" i="56"/>
  <c r="DE247" i="56"/>
  <c r="DE254" i="56"/>
  <c r="DE200" i="56"/>
  <c r="DE229" i="56"/>
  <c r="DE248" i="56"/>
  <c r="DE223" i="56"/>
  <c r="DE259" i="56"/>
  <c r="DE204" i="56"/>
  <c r="DE253" i="56"/>
  <c r="DE255" i="56"/>
  <c r="DE222" i="56"/>
  <c r="DE242" i="56"/>
  <c r="DE208" i="56"/>
  <c r="DE214" i="56"/>
  <c r="DE27" i="56"/>
  <c r="DE30" i="56"/>
  <c r="DE64" i="56"/>
  <c r="DE26" i="56"/>
  <c r="DE83" i="56"/>
  <c r="DE52" i="56"/>
  <c r="DE87" i="56"/>
  <c r="DE101" i="56"/>
  <c r="DE24" i="56"/>
  <c r="DE67" i="56"/>
  <c r="DE79" i="56"/>
  <c r="DE98" i="56"/>
  <c r="DE74" i="56"/>
  <c r="DE96" i="56"/>
  <c r="DE94" i="56"/>
  <c r="DE84" i="56"/>
  <c r="DE72" i="56"/>
  <c r="DE61" i="56"/>
  <c r="DE59" i="56"/>
  <c r="DE40" i="56"/>
  <c r="DE57" i="56"/>
  <c r="DE18" i="56"/>
  <c r="DE15" i="56"/>
  <c r="DE20" i="56"/>
  <c r="DE22" i="56"/>
  <c r="DE49" i="56"/>
  <c r="DE58" i="56"/>
  <c r="DE55" i="56"/>
  <c r="DE102" i="56"/>
  <c r="DE14" i="56"/>
  <c r="DE36" i="56"/>
  <c r="DE32" i="56"/>
  <c r="DE99" i="56"/>
  <c r="DE17" i="56"/>
  <c r="DE31" i="56"/>
  <c r="DE41" i="56"/>
  <c r="DE66" i="56"/>
  <c r="DE37" i="56"/>
  <c r="DE88" i="56"/>
  <c r="DE75" i="56"/>
  <c r="DE91" i="56"/>
  <c r="DE54" i="56"/>
  <c r="DE29" i="56"/>
  <c r="DE108" i="56"/>
  <c r="DE80" i="56"/>
  <c r="DE93" i="56"/>
  <c r="DE39" i="56"/>
  <c r="DE51" i="56"/>
  <c r="DE50" i="56"/>
  <c r="DE71" i="56"/>
  <c r="DE78" i="56"/>
  <c r="DE63" i="56"/>
  <c r="DE13" i="56"/>
  <c r="DE73" i="56"/>
  <c r="DE82" i="56"/>
  <c r="DE90" i="56"/>
  <c r="DE34" i="56"/>
  <c r="DE19" i="56"/>
  <c r="DE28" i="56"/>
  <c r="DE97" i="56"/>
  <c r="DE62" i="56"/>
  <c r="DE23" i="56"/>
  <c r="DE56" i="56"/>
  <c r="DE69" i="56"/>
  <c r="DE76" i="56"/>
  <c r="DE16" i="56"/>
  <c r="DE77" i="56"/>
  <c r="DE35" i="56"/>
  <c r="DE46" i="56"/>
  <c r="DE70" i="56"/>
  <c r="DE42" i="56"/>
  <c r="DE92" i="56"/>
  <c r="DE81" i="56"/>
  <c r="DE95" i="56"/>
  <c r="DE89" i="56"/>
  <c r="DE38" i="56"/>
  <c r="DE48" i="56"/>
  <c r="DE103" i="56"/>
  <c r="DE33" i="56"/>
  <c r="DE53" i="56"/>
  <c r="DE85" i="56"/>
  <c r="DE106" i="56"/>
  <c r="DE43" i="56"/>
  <c r="DE100" i="56"/>
  <c r="DE68" i="56"/>
  <c r="DE47" i="56"/>
  <c r="DE104" i="56"/>
  <c r="DE105" i="56"/>
  <c r="DF10" i="56"/>
  <c r="DE65" i="56"/>
  <c r="DE60" i="56"/>
  <c r="DE25" i="56"/>
  <c r="DE21" i="56"/>
  <c r="DE45" i="56"/>
  <c r="DE107" i="56"/>
  <c r="DE44" i="56"/>
  <c r="DE86" i="56"/>
  <c r="DF109" i="56" l="1"/>
  <c r="DF112" i="56"/>
  <c r="DF110" i="56"/>
  <c r="DF116" i="56"/>
  <c r="DF111" i="56"/>
  <c r="DF115" i="56"/>
  <c r="DF119" i="56"/>
  <c r="DF114" i="56"/>
  <c r="DF117" i="56"/>
  <c r="DF118" i="56"/>
  <c r="DF122" i="56"/>
  <c r="DF120" i="56"/>
  <c r="DF121" i="56"/>
  <c r="DF132" i="56"/>
  <c r="DF134" i="56"/>
  <c r="DF135" i="56"/>
  <c r="DF136" i="56"/>
  <c r="DF137" i="56"/>
  <c r="DF130" i="56"/>
  <c r="DF123" i="56"/>
  <c r="DF126" i="56"/>
  <c r="DF128" i="56"/>
  <c r="DF124" i="56"/>
  <c r="DF131" i="56"/>
  <c r="DF125" i="56"/>
  <c r="DF113" i="56"/>
  <c r="DF127" i="56"/>
  <c r="DF138" i="56"/>
  <c r="DF139" i="56"/>
  <c r="DF140" i="56"/>
  <c r="DF141" i="56"/>
  <c r="DF142" i="56"/>
  <c r="DF143" i="56"/>
  <c r="DF144" i="56"/>
  <c r="DF145" i="56"/>
  <c r="DF148" i="56"/>
  <c r="DF129" i="56"/>
  <c r="DF146" i="56"/>
  <c r="DF149" i="56"/>
  <c r="DF133" i="56"/>
  <c r="DF157" i="56"/>
  <c r="DF150" i="56"/>
  <c r="DF156" i="56"/>
  <c r="DF153" i="56"/>
  <c r="DF175" i="56"/>
  <c r="DF152" i="56"/>
  <c r="DF168" i="56"/>
  <c r="DF172" i="56"/>
  <c r="DF178" i="56"/>
  <c r="DF158" i="56"/>
  <c r="DF155" i="56"/>
  <c r="DF159" i="56"/>
  <c r="DF163" i="56"/>
  <c r="DF171" i="56"/>
  <c r="DF185" i="56"/>
  <c r="DF170" i="56"/>
  <c r="DF174" i="56"/>
  <c r="DF186" i="56"/>
  <c r="DF154" i="56"/>
  <c r="DF160" i="56"/>
  <c r="DF164" i="56"/>
  <c r="DF169" i="56"/>
  <c r="DF177" i="56"/>
  <c r="DF151" i="56"/>
  <c r="DF161" i="56"/>
  <c r="DF165" i="56"/>
  <c r="DF167" i="56"/>
  <c r="DF183" i="56"/>
  <c r="DF187" i="56"/>
  <c r="DF173" i="56"/>
  <c r="DF189" i="56"/>
  <c r="DF190" i="56"/>
  <c r="DF147" i="56"/>
  <c r="DF166" i="56"/>
  <c r="DF176" i="56"/>
  <c r="DF188" i="56"/>
  <c r="DF191" i="56"/>
  <c r="DF162" i="56"/>
  <c r="DF180" i="56"/>
  <c r="DF181" i="56"/>
  <c r="DF179" i="56"/>
  <c r="DF184" i="56"/>
  <c r="DF194" i="56"/>
  <c r="DF196" i="56"/>
  <c r="DF198" i="56"/>
  <c r="DF200" i="56"/>
  <c r="DF202" i="56"/>
  <c r="DF204" i="56"/>
  <c r="DF206" i="56"/>
  <c r="DF208" i="56"/>
  <c r="DF210" i="56"/>
  <c r="DF214" i="56"/>
  <c r="DF218" i="56"/>
  <c r="DF222" i="56"/>
  <c r="DF217" i="56"/>
  <c r="DF221" i="56"/>
  <c r="DF225" i="56"/>
  <c r="DF227" i="56"/>
  <c r="DF212" i="56"/>
  <c r="DF193" i="56"/>
  <c r="DF197" i="56"/>
  <c r="DF201" i="56"/>
  <c r="DF205" i="56"/>
  <c r="DF209" i="56"/>
  <c r="DF213" i="56"/>
  <c r="DF220" i="56"/>
  <c r="DF254" i="56"/>
  <c r="DF237" i="56"/>
  <c r="DF241" i="56"/>
  <c r="DF245" i="56"/>
  <c r="DF249" i="56"/>
  <c r="DF257" i="56"/>
  <c r="DF219" i="56"/>
  <c r="DF230" i="56"/>
  <c r="DF232" i="56"/>
  <c r="DF234" i="56"/>
  <c r="DF192" i="56"/>
  <c r="DF226" i="56"/>
  <c r="DF236" i="56"/>
  <c r="DF240" i="56"/>
  <c r="DF244" i="56"/>
  <c r="DF247" i="56"/>
  <c r="DF255" i="56"/>
  <c r="DF182" i="56"/>
  <c r="DF195" i="56"/>
  <c r="DF199" i="56"/>
  <c r="DF203" i="56"/>
  <c r="DF207" i="56"/>
  <c r="DF211" i="56"/>
  <c r="DF216" i="56"/>
  <c r="DF224" i="56"/>
  <c r="DF250" i="56"/>
  <c r="DF239" i="56"/>
  <c r="DF266" i="56"/>
  <c r="DF246" i="56"/>
  <c r="DF251" i="56"/>
  <c r="DF258" i="56"/>
  <c r="DF233" i="56"/>
  <c r="DF238" i="56"/>
  <c r="DF252" i="56"/>
  <c r="DF256" i="56"/>
  <c r="DF231" i="56"/>
  <c r="DF235" i="56"/>
  <c r="DF260" i="56"/>
  <c r="DF269" i="56"/>
  <c r="DF229" i="56"/>
  <c r="DF248" i="56"/>
  <c r="DF261" i="56"/>
  <c r="DF264" i="56"/>
  <c r="DF268" i="56"/>
  <c r="DF272" i="56"/>
  <c r="DF262" i="56"/>
  <c r="DF223" i="56"/>
  <c r="DF228" i="56"/>
  <c r="DF243" i="56"/>
  <c r="DF215" i="56"/>
  <c r="DF253" i="56"/>
  <c r="DF242" i="56"/>
  <c r="DF259" i="56"/>
  <c r="DF263" i="56"/>
  <c r="DF270" i="56"/>
  <c r="DF265" i="56"/>
  <c r="DF271" i="56"/>
  <c r="DF267" i="56"/>
  <c r="DF32" i="56"/>
  <c r="DF64" i="56"/>
  <c r="DF43" i="56"/>
  <c r="DF67" i="56"/>
  <c r="DF53" i="56"/>
  <c r="DF33" i="56"/>
  <c r="DF21" i="56"/>
  <c r="DF77" i="56"/>
  <c r="DF100" i="56"/>
  <c r="DF42" i="56"/>
  <c r="DF84" i="56"/>
  <c r="DF17" i="56"/>
  <c r="DF14" i="56"/>
  <c r="DF103" i="56"/>
  <c r="DF101" i="56"/>
  <c r="DF48" i="56"/>
  <c r="DF69" i="56"/>
  <c r="DF104" i="56"/>
  <c r="DF20" i="56"/>
  <c r="DF78" i="56"/>
  <c r="DF37" i="56"/>
  <c r="DF35" i="56"/>
  <c r="DF99" i="56"/>
  <c r="DF49" i="56"/>
  <c r="DF28" i="56"/>
  <c r="DF86" i="56"/>
  <c r="DG10" i="56"/>
  <c r="DF106" i="56"/>
  <c r="DF36" i="56"/>
  <c r="DF15" i="56"/>
  <c r="DF47" i="56"/>
  <c r="DF71" i="56"/>
  <c r="DF61" i="56"/>
  <c r="DF34" i="56"/>
  <c r="DF45" i="56"/>
  <c r="DF79" i="56"/>
  <c r="DF102" i="56"/>
  <c r="DF96" i="56"/>
  <c r="DF91" i="56"/>
  <c r="DF72" i="56"/>
  <c r="DF73" i="56"/>
  <c r="DF23" i="56"/>
  <c r="DF22" i="56"/>
  <c r="DF89" i="56"/>
  <c r="DF59" i="56"/>
  <c r="DF57" i="56"/>
  <c r="DF108" i="56"/>
  <c r="DF30" i="56"/>
  <c r="DF62" i="56"/>
  <c r="DF50" i="56"/>
  <c r="DF68" i="56"/>
  <c r="DF39" i="56"/>
  <c r="DF92" i="56"/>
  <c r="DF40" i="56"/>
  <c r="DF19" i="56"/>
  <c r="DF51" i="56"/>
  <c r="DF75" i="56"/>
  <c r="DF66" i="56"/>
  <c r="DF54" i="56"/>
  <c r="DF81" i="56"/>
  <c r="DF80" i="56"/>
  <c r="DF90" i="56"/>
  <c r="DF105" i="56"/>
  <c r="DF95" i="56"/>
  <c r="DF44" i="56"/>
  <c r="DF70" i="56"/>
  <c r="DF85" i="56"/>
  <c r="DF107" i="56"/>
  <c r="DF94" i="56"/>
  <c r="DF16" i="56"/>
  <c r="DF27" i="56"/>
  <c r="DF74" i="56"/>
  <c r="DF87" i="56"/>
  <c r="DF18" i="56"/>
  <c r="DF52" i="56"/>
  <c r="DF63" i="56"/>
  <c r="DF83" i="56"/>
  <c r="DF97" i="56"/>
  <c r="DF26" i="56"/>
  <c r="DF56" i="56"/>
  <c r="DF41" i="56"/>
  <c r="DF88" i="56"/>
  <c r="DF98" i="56"/>
  <c r="DF38" i="56"/>
  <c r="DF58" i="56"/>
  <c r="DF46" i="56"/>
  <c r="DF76" i="56"/>
  <c r="DF65" i="56"/>
  <c r="DF55" i="56"/>
  <c r="DF25" i="56"/>
  <c r="DF13" i="56"/>
  <c r="DF31" i="56"/>
  <c r="DF29" i="56"/>
  <c r="DF24" i="56"/>
  <c r="DF82" i="56"/>
  <c r="DF60" i="56"/>
  <c r="DF93" i="56"/>
  <c r="DE9" i="56"/>
  <c r="DG112" i="56" l="1"/>
  <c r="DG117" i="56"/>
  <c r="DG119" i="56"/>
  <c r="DG110" i="56"/>
  <c r="DG111" i="56"/>
  <c r="DG115" i="56"/>
  <c r="DG118" i="56"/>
  <c r="DG114" i="56"/>
  <c r="DG122" i="56"/>
  <c r="DG109" i="56"/>
  <c r="DG127" i="56"/>
  <c r="DG120" i="56"/>
  <c r="DG121" i="56"/>
  <c r="DG132" i="56"/>
  <c r="DG134" i="56"/>
  <c r="DG125" i="56"/>
  <c r="DG116" i="56"/>
  <c r="DG123" i="56"/>
  <c r="DG129" i="56"/>
  <c r="DG126" i="56"/>
  <c r="DG128" i="56"/>
  <c r="DG124" i="56"/>
  <c r="DG131" i="56"/>
  <c r="DG133" i="56"/>
  <c r="DG130" i="56"/>
  <c r="DG113" i="56"/>
  <c r="DG136" i="56"/>
  <c r="DG138" i="56"/>
  <c r="DG139" i="56"/>
  <c r="DG140" i="56"/>
  <c r="DG141" i="56"/>
  <c r="DG142" i="56"/>
  <c r="DG143" i="56"/>
  <c r="DG144" i="56"/>
  <c r="DG145" i="56"/>
  <c r="DG146" i="56"/>
  <c r="DG147" i="56"/>
  <c r="DG148" i="56"/>
  <c r="DG149" i="56"/>
  <c r="DG135" i="56"/>
  <c r="DG150" i="56"/>
  <c r="DG151" i="56"/>
  <c r="DG152" i="56"/>
  <c r="DG153" i="56"/>
  <c r="DG159" i="56"/>
  <c r="DG160" i="56"/>
  <c r="DG161" i="56"/>
  <c r="DG162" i="56"/>
  <c r="DG163" i="56"/>
  <c r="DG164" i="56"/>
  <c r="DG165" i="56"/>
  <c r="DG166" i="56"/>
  <c r="DG157" i="56"/>
  <c r="DG137" i="56"/>
  <c r="DG156" i="56"/>
  <c r="DG169" i="56"/>
  <c r="DG173" i="56"/>
  <c r="DG180" i="56"/>
  <c r="DG175" i="56"/>
  <c r="DG168" i="56"/>
  <c r="DG172" i="56"/>
  <c r="DG178" i="56"/>
  <c r="DG167" i="56"/>
  <c r="DG171" i="56"/>
  <c r="DG158" i="56"/>
  <c r="DG188" i="56"/>
  <c r="DG155" i="56"/>
  <c r="DG185" i="56"/>
  <c r="DG154" i="56"/>
  <c r="DG179" i="56"/>
  <c r="DG177" i="56"/>
  <c r="DG182" i="56"/>
  <c r="DG183" i="56"/>
  <c r="DG186" i="56"/>
  <c r="DG193" i="56"/>
  <c r="DG194" i="56"/>
  <c r="DG195" i="56"/>
  <c r="DG196" i="56"/>
  <c r="DG197" i="56"/>
  <c r="DG198" i="56"/>
  <c r="DG199" i="56"/>
  <c r="DG200" i="56"/>
  <c r="DG201" i="56"/>
  <c r="DG202" i="56"/>
  <c r="DG203" i="56"/>
  <c r="DG204" i="56"/>
  <c r="DG205" i="56"/>
  <c r="DG206" i="56"/>
  <c r="DG207" i="56"/>
  <c r="DG208" i="56"/>
  <c r="DG209" i="56"/>
  <c r="DG210" i="56"/>
  <c r="DG211" i="56"/>
  <c r="DG170" i="56"/>
  <c r="DG174" i="56"/>
  <c r="DG189" i="56"/>
  <c r="DG190" i="56"/>
  <c r="DG176" i="56"/>
  <c r="DG187" i="56"/>
  <c r="DG181" i="56"/>
  <c r="DG192" i="56"/>
  <c r="DG226" i="56"/>
  <c r="DG184" i="56"/>
  <c r="DG214" i="56"/>
  <c r="DG218" i="56"/>
  <c r="DG222" i="56"/>
  <c r="DG217" i="56"/>
  <c r="DG221" i="56"/>
  <c r="DG225" i="56"/>
  <c r="DG227" i="56"/>
  <c r="DG238" i="56"/>
  <c r="DG242" i="56"/>
  <c r="DG246" i="56"/>
  <c r="DG251" i="56"/>
  <c r="DG259" i="56"/>
  <c r="DG213" i="56"/>
  <c r="DG220" i="56"/>
  <c r="DG254" i="56"/>
  <c r="DG237" i="56"/>
  <c r="DG241" i="56"/>
  <c r="DG219" i="56"/>
  <c r="DG230" i="56"/>
  <c r="DG232" i="56"/>
  <c r="DG234" i="56"/>
  <c r="DG252" i="56"/>
  <c r="DG260" i="56"/>
  <c r="DG261" i="56"/>
  <c r="DG262" i="56"/>
  <c r="DG263" i="56"/>
  <c r="DG264" i="56"/>
  <c r="DG265" i="56"/>
  <c r="DG266" i="56"/>
  <c r="DG267" i="56"/>
  <c r="DG268" i="56"/>
  <c r="DG212" i="56"/>
  <c r="DG236" i="56"/>
  <c r="DG240" i="56"/>
  <c r="DG244" i="56"/>
  <c r="DG247" i="56"/>
  <c r="DG191" i="56"/>
  <c r="DG239" i="56"/>
  <c r="DG245" i="56"/>
  <c r="DG258" i="56"/>
  <c r="DG233" i="56"/>
  <c r="DG256" i="56"/>
  <c r="DG224" i="56"/>
  <c r="DG231" i="56"/>
  <c r="DG235" i="56"/>
  <c r="DG269" i="56"/>
  <c r="DG229" i="56"/>
  <c r="DG248" i="56"/>
  <c r="DG270" i="56"/>
  <c r="DG215" i="56"/>
  <c r="DG253" i="56"/>
  <c r="DH10" i="56"/>
  <c r="DG250" i="56"/>
  <c r="DG272" i="56"/>
  <c r="DG243" i="56"/>
  <c r="DG249" i="56"/>
  <c r="DG257" i="56"/>
  <c r="DG223" i="56"/>
  <c r="DG228" i="56"/>
  <c r="DG216" i="56"/>
  <c r="DG271" i="56"/>
  <c r="DG255" i="56"/>
  <c r="DG32" i="56"/>
  <c r="DG29" i="56"/>
  <c r="DG75" i="56"/>
  <c r="DG46" i="56"/>
  <c r="DG55" i="56"/>
  <c r="DG97" i="56"/>
  <c r="DG52" i="56"/>
  <c r="DG94" i="56"/>
  <c r="DG59" i="56"/>
  <c r="DG95" i="56"/>
  <c r="DG90" i="56"/>
  <c r="DG26" i="56"/>
  <c r="DG45" i="56"/>
  <c r="DG54" i="56"/>
  <c r="DG39" i="56"/>
  <c r="DG100" i="56"/>
  <c r="DG92" i="56"/>
  <c r="DG65" i="56"/>
  <c r="DG24" i="56"/>
  <c r="DG27" i="56"/>
  <c r="DG71" i="56"/>
  <c r="DG82" i="56"/>
  <c r="DG36" i="56"/>
  <c r="DG34" i="56"/>
  <c r="DG79" i="56"/>
  <c r="DG47" i="56"/>
  <c r="DG57" i="56"/>
  <c r="DG101" i="56"/>
  <c r="DG69" i="56"/>
  <c r="DG104" i="56"/>
  <c r="DG62" i="56"/>
  <c r="DG106" i="56"/>
  <c r="DG99" i="56"/>
  <c r="DG76" i="56"/>
  <c r="DG77" i="56"/>
  <c r="DG15" i="56"/>
  <c r="DG56" i="56"/>
  <c r="DG83" i="56"/>
  <c r="DG81" i="56"/>
  <c r="DG38" i="56"/>
  <c r="DG22" i="56"/>
  <c r="DG17" i="56"/>
  <c r="DG31" i="56"/>
  <c r="DG96" i="56"/>
  <c r="DG43" i="56"/>
  <c r="DG42" i="56"/>
  <c r="DG66" i="56"/>
  <c r="DG63" i="56"/>
  <c r="DG40" i="56"/>
  <c r="DG35" i="56"/>
  <c r="DG14" i="56"/>
  <c r="DG53" i="56"/>
  <c r="DG68" i="56"/>
  <c r="DG33" i="56"/>
  <c r="DG70" i="56"/>
  <c r="DG108" i="56"/>
  <c r="DG37" i="56"/>
  <c r="DG87" i="56"/>
  <c r="DG107" i="56"/>
  <c r="DG44" i="56"/>
  <c r="DG73" i="56"/>
  <c r="DG98" i="56"/>
  <c r="DG80" i="56"/>
  <c r="DG102" i="56"/>
  <c r="DG89" i="56"/>
  <c r="DG84" i="56"/>
  <c r="DG41" i="56"/>
  <c r="DG85" i="56"/>
  <c r="DG16" i="56"/>
  <c r="DG48" i="56"/>
  <c r="DG50" i="56"/>
  <c r="DG25" i="56"/>
  <c r="DG61" i="56"/>
  <c r="DG74" i="56"/>
  <c r="DG78" i="56"/>
  <c r="DG88" i="56"/>
  <c r="DG91" i="56"/>
  <c r="DG105" i="56"/>
  <c r="DG72" i="56"/>
  <c r="DG60" i="56"/>
  <c r="DG20" i="56"/>
  <c r="DG13" i="56"/>
  <c r="DG58" i="56"/>
  <c r="DG30" i="56"/>
  <c r="DG64" i="56"/>
  <c r="DG49" i="56"/>
  <c r="DG18" i="56"/>
  <c r="DG67" i="56"/>
  <c r="DG23" i="56"/>
  <c r="DG86" i="56"/>
  <c r="DG21" i="56"/>
  <c r="DG28" i="56"/>
  <c r="DG19" i="56"/>
  <c r="DG93" i="56"/>
  <c r="DG51" i="56"/>
  <c r="DG103" i="56"/>
  <c r="DF9" i="56"/>
  <c r="DI10" i="56" l="1"/>
  <c r="DH109" i="56"/>
  <c r="DH110" i="56"/>
  <c r="DH113" i="56"/>
  <c r="DH112" i="56"/>
  <c r="DH117" i="56"/>
  <c r="DH118" i="56"/>
  <c r="DH119" i="56"/>
  <c r="DH115" i="56"/>
  <c r="DH121" i="56"/>
  <c r="DH114" i="56"/>
  <c r="DH126" i="56"/>
  <c r="DH127" i="56"/>
  <c r="DH120" i="56"/>
  <c r="DH122" i="56"/>
  <c r="DH116" i="56"/>
  <c r="DH130" i="56"/>
  <c r="DH129" i="56"/>
  <c r="DH134" i="56"/>
  <c r="DH128" i="56"/>
  <c r="DH136" i="56"/>
  <c r="DH111" i="56"/>
  <c r="DH125" i="56"/>
  <c r="DH131" i="56"/>
  <c r="DH123" i="56"/>
  <c r="DH124" i="56"/>
  <c r="DH135" i="56"/>
  <c r="DH138" i="56"/>
  <c r="DH139" i="56"/>
  <c r="DH140" i="56"/>
  <c r="DH141" i="56"/>
  <c r="DH142" i="56"/>
  <c r="DH143" i="56"/>
  <c r="DH144" i="56"/>
  <c r="DH145" i="56"/>
  <c r="DH132" i="56"/>
  <c r="DH147" i="56"/>
  <c r="DH133" i="56"/>
  <c r="DH137" i="56"/>
  <c r="DH151" i="56"/>
  <c r="DH148" i="56"/>
  <c r="DH152" i="56"/>
  <c r="DH154" i="56"/>
  <c r="DH155" i="56"/>
  <c r="DH156" i="56"/>
  <c r="DH157" i="56"/>
  <c r="DH158" i="56"/>
  <c r="DH159" i="56"/>
  <c r="DH160" i="56"/>
  <c r="DH161" i="56"/>
  <c r="DH162" i="56"/>
  <c r="DH163" i="56"/>
  <c r="DH164" i="56"/>
  <c r="DH165" i="56"/>
  <c r="DH166" i="56"/>
  <c r="DH149" i="56"/>
  <c r="DH150" i="56"/>
  <c r="DH153" i="56"/>
  <c r="DH177" i="56"/>
  <c r="DH169" i="56"/>
  <c r="DH173" i="56"/>
  <c r="DH180" i="56"/>
  <c r="DH175" i="56"/>
  <c r="DH146" i="56"/>
  <c r="DH172" i="56"/>
  <c r="DH176" i="56"/>
  <c r="DH171" i="56"/>
  <c r="DH188" i="56"/>
  <c r="DH170" i="56"/>
  <c r="DH174" i="56"/>
  <c r="DH168" i="56"/>
  <c r="DH179" i="56"/>
  <c r="DH181" i="56"/>
  <c r="DH184" i="56"/>
  <c r="DH178" i="56"/>
  <c r="DH192" i="56"/>
  <c r="DH183" i="56"/>
  <c r="DH186" i="56"/>
  <c r="DH193" i="56"/>
  <c r="DH194" i="56"/>
  <c r="DH195" i="56"/>
  <c r="DH196" i="56"/>
  <c r="DH197" i="56"/>
  <c r="DH198" i="56"/>
  <c r="DH199" i="56"/>
  <c r="DH200" i="56"/>
  <c r="DH201" i="56"/>
  <c r="DH202" i="56"/>
  <c r="DH203" i="56"/>
  <c r="DH204" i="56"/>
  <c r="DH205" i="56"/>
  <c r="DH206" i="56"/>
  <c r="DH207" i="56"/>
  <c r="DH208" i="56"/>
  <c r="DH209" i="56"/>
  <c r="DH210" i="56"/>
  <c r="DH211" i="56"/>
  <c r="DH212" i="56"/>
  <c r="DH213" i="56"/>
  <c r="DH189" i="56"/>
  <c r="DH190" i="56"/>
  <c r="DH167" i="56"/>
  <c r="DH187" i="56"/>
  <c r="DH215" i="56"/>
  <c r="DH219" i="56"/>
  <c r="DH223" i="56"/>
  <c r="DH229" i="56"/>
  <c r="DH230" i="56"/>
  <c r="DH231" i="56"/>
  <c r="DH232" i="56"/>
  <c r="DH233" i="56"/>
  <c r="DH234" i="56"/>
  <c r="DH226" i="56"/>
  <c r="DH214" i="56"/>
  <c r="DH218" i="56"/>
  <c r="DH222" i="56"/>
  <c r="DH185" i="56"/>
  <c r="DH221" i="56"/>
  <c r="DH248" i="56"/>
  <c r="DH256" i="56"/>
  <c r="DH238" i="56"/>
  <c r="DH242" i="56"/>
  <c r="DH246" i="56"/>
  <c r="DH251" i="56"/>
  <c r="DH259" i="56"/>
  <c r="DH13" i="56"/>
  <c r="DH20" i="56"/>
  <c r="DH27" i="56"/>
  <c r="DH34" i="56"/>
  <c r="DH41" i="56"/>
  <c r="DH49" i="56"/>
  <c r="DH54" i="56"/>
  <c r="DH60" i="56"/>
  <c r="DH65" i="56"/>
  <c r="DH71" i="56"/>
  <c r="DH81" i="56"/>
  <c r="DH86" i="56"/>
  <c r="DH91" i="56"/>
  <c r="DH97" i="56"/>
  <c r="DH220" i="56"/>
  <c r="DH237" i="56"/>
  <c r="DH241" i="56"/>
  <c r="DH245" i="56"/>
  <c r="DH249" i="56"/>
  <c r="DH257" i="56"/>
  <c r="DH217" i="56"/>
  <c r="DH225" i="56"/>
  <c r="DH227" i="56"/>
  <c r="DH252" i="56"/>
  <c r="DH182" i="56"/>
  <c r="DH216" i="56"/>
  <c r="DH240" i="56"/>
  <c r="DH250" i="56"/>
  <c r="DH253" i="56"/>
  <c r="DH266" i="56"/>
  <c r="DH239" i="56"/>
  <c r="DH236" i="56"/>
  <c r="DH247" i="56"/>
  <c r="DH254" i="56"/>
  <c r="DH258" i="56"/>
  <c r="DH265" i="56"/>
  <c r="DH271" i="56"/>
  <c r="DH23" i="56"/>
  <c r="DH39" i="56"/>
  <c r="DH48" i="56"/>
  <c r="DH61" i="56"/>
  <c r="DH67" i="56"/>
  <c r="DH74" i="56"/>
  <c r="DH85" i="56"/>
  <c r="DH107" i="56"/>
  <c r="DH260" i="56"/>
  <c r="DH16" i="56"/>
  <c r="DH24" i="56"/>
  <c r="DH32" i="56"/>
  <c r="DH40" i="56"/>
  <c r="DH50" i="56"/>
  <c r="DH55" i="56"/>
  <c r="DH62" i="56"/>
  <c r="DH68" i="56"/>
  <c r="DH80" i="56"/>
  <c r="DH92" i="56"/>
  <c r="DH98" i="56"/>
  <c r="DH103" i="56"/>
  <c r="DH108" i="56"/>
  <c r="DH261" i="56"/>
  <c r="DH264" i="56"/>
  <c r="DH224" i="56"/>
  <c r="DH235" i="56"/>
  <c r="DH244" i="56"/>
  <c r="DH262" i="56"/>
  <c r="DH19" i="56"/>
  <c r="DH30" i="56"/>
  <c r="DH42" i="56"/>
  <c r="DH59" i="56"/>
  <c r="DH69" i="56"/>
  <c r="DH77" i="56"/>
  <c r="DH84" i="56"/>
  <c r="DH93" i="56"/>
  <c r="DH100" i="56"/>
  <c r="DH106" i="56"/>
  <c r="DH263" i="56"/>
  <c r="DH272" i="56"/>
  <c r="DH12" i="56"/>
  <c r="DH45" i="56"/>
  <c r="DH72" i="56"/>
  <c r="DH95" i="56"/>
  <c r="DH268" i="56"/>
  <c r="DH29" i="56"/>
  <c r="DH83" i="56"/>
  <c r="DH21" i="56"/>
  <c r="DH31" i="56"/>
  <c r="DH43" i="56"/>
  <c r="DH52" i="56"/>
  <c r="DH22" i="56"/>
  <c r="DH255" i="56"/>
  <c r="DH18" i="56"/>
  <c r="DH76" i="56"/>
  <c r="DH11" i="56"/>
  <c r="DH33" i="56"/>
  <c r="DH44" i="56"/>
  <c r="DH53" i="56"/>
  <c r="DH63" i="56"/>
  <c r="DH70" i="56"/>
  <c r="DH78" i="56"/>
  <c r="DH87" i="56"/>
  <c r="DH94" i="56"/>
  <c r="DH101" i="56"/>
  <c r="DH35" i="56"/>
  <c r="DH79" i="56"/>
  <c r="DH102" i="56"/>
  <c r="DH58" i="56"/>
  <c r="DH90" i="56"/>
  <c r="DH270" i="56"/>
  <c r="DH14" i="56"/>
  <c r="DH25" i="56"/>
  <c r="DH36" i="56"/>
  <c r="DH46" i="56"/>
  <c r="DH56" i="56"/>
  <c r="DH64" i="56"/>
  <c r="DH88" i="56"/>
  <c r="DH28" i="56"/>
  <c r="DH57" i="56"/>
  <c r="DH75" i="56"/>
  <c r="DH51" i="56"/>
  <c r="DH105" i="56"/>
  <c r="DH243" i="56"/>
  <c r="DH15" i="56"/>
  <c r="DH26" i="56"/>
  <c r="DH37" i="56"/>
  <c r="DH47" i="56"/>
  <c r="DH73" i="56"/>
  <c r="DH82" i="56"/>
  <c r="DH96" i="56"/>
  <c r="DH104" i="56"/>
  <c r="DH191" i="56"/>
  <c r="DH267" i="56"/>
  <c r="DH17" i="56"/>
  <c r="DH66" i="56"/>
  <c r="DH89" i="56"/>
  <c r="DH228" i="56"/>
  <c r="DH269" i="56"/>
  <c r="DH38" i="56"/>
  <c r="DH99" i="56"/>
  <c r="DG9" i="56"/>
  <c r="DA8" i="56" s="1"/>
  <c r="DH9" i="56" l="1"/>
  <c r="DI109" i="56"/>
  <c r="DI110" i="56"/>
  <c r="DI111" i="56"/>
  <c r="DI113" i="56"/>
  <c r="DI112" i="56"/>
  <c r="DI116" i="56"/>
  <c r="DI117" i="56"/>
  <c r="DI118" i="56"/>
  <c r="DI119" i="56"/>
  <c r="DI121" i="56"/>
  <c r="DI125" i="56"/>
  <c r="DI128" i="56"/>
  <c r="DI131" i="56"/>
  <c r="DI126" i="56"/>
  <c r="DI127" i="56"/>
  <c r="DI124" i="56"/>
  <c r="DI120" i="56"/>
  <c r="DI122" i="56"/>
  <c r="DI114" i="56"/>
  <c r="DI115" i="56"/>
  <c r="DI132" i="56"/>
  <c r="DI130" i="56"/>
  <c r="DI135" i="56"/>
  <c r="DI129" i="56"/>
  <c r="DI134" i="56"/>
  <c r="DI123" i="56"/>
  <c r="DI136" i="56"/>
  <c r="DI144" i="56"/>
  <c r="DI138" i="56"/>
  <c r="DI140" i="56"/>
  <c r="DI142" i="56"/>
  <c r="DI146" i="56"/>
  <c r="DI150" i="56"/>
  <c r="DI137" i="56"/>
  <c r="DI143" i="56"/>
  <c r="DI139" i="56"/>
  <c r="DI149" i="56"/>
  <c r="DI151" i="56"/>
  <c r="DI154" i="56"/>
  <c r="DI158" i="56"/>
  <c r="DI141" i="56"/>
  <c r="DI157" i="56"/>
  <c r="DI159" i="56"/>
  <c r="DI160" i="56"/>
  <c r="DI161" i="56"/>
  <c r="DI162" i="56"/>
  <c r="DI163" i="56"/>
  <c r="DI164" i="56"/>
  <c r="DI165" i="56"/>
  <c r="DI166" i="56"/>
  <c r="DI167" i="56"/>
  <c r="DI168" i="56"/>
  <c r="DI169" i="56"/>
  <c r="DI170" i="56"/>
  <c r="DI171" i="56"/>
  <c r="DI172" i="56"/>
  <c r="DI173" i="56"/>
  <c r="DI174" i="56"/>
  <c r="DI148" i="56"/>
  <c r="DI153" i="56"/>
  <c r="DI177" i="56"/>
  <c r="DI152" i="56"/>
  <c r="DI180" i="56"/>
  <c r="DI133" i="56"/>
  <c r="DI156" i="56"/>
  <c r="DI178" i="56"/>
  <c r="DI176" i="56"/>
  <c r="DI155" i="56"/>
  <c r="DI175" i="56"/>
  <c r="DI186" i="56"/>
  <c r="DI182" i="56"/>
  <c r="DI184" i="56"/>
  <c r="DI145" i="56"/>
  <c r="DI192" i="56"/>
  <c r="DI183" i="56"/>
  <c r="DI193" i="56"/>
  <c r="DI194" i="56"/>
  <c r="DI195" i="56"/>
  <c r="DI196" i="56"/>
  <c r="DI197" i="56"/>
  <c r="DI198" i="56"/>
  <c r="DI199" i="56"/>
  <c r="DI200" i="56"/>
  <c r="DI201" i="56"/>
  <c r="DI202" i="56"/>
  <c r="DI203" i="56"/>
  <c r="DI204" i="56"/>
  <c r="DI205" i="56"/>
  <c r="DI206" i="56"/>
  <c r="DI207" i="56"/>
  <c r="DI208" i="56"/>
  <c r="DI209" i="56"/>
  <c r="DI210" i="56"/>
  <c r="DI211" i="56"/>
  <c r="DI212" i="56"/>
  <c r="DI213" i="56"/>
  <c r="DI214" i="56"/>
  <c r="DI215" i="56"/>
  <c r="DI216" i="56"/>
  <c r="DI217" i="56"/>
  <c r="DI218" i="56"/>
  <c r="DI219" i="56"/>
  <c r="DI220" i="56"/>
  <c r="DI221" i="56"/>
  <c r="DI222" i="56"/>
  <c r="DI223" i="56"/>
  <c r="DI224" i="56"/>
  <c r="DI225" i="56"/>
  <c r="DI147" i="56"/>
  <c r="DI189" i="56"/>
  <c r="DI190" i="56"/>
  <c r="DI188" i="56"/>
  <c r="DI179" i="56"/>
  <c r="DI228" i="56"/>
  <c r="DI229" i="56"/>
  <c r="DI230" i="56"/>
  <c r="DI231" i="56"/>
  <c r="DI232" i="56"/>
  <c r="DI233" i="56"/>
  <c r="DI234" i="56"/>
  <c r="DI187" i="56"/>
  <c r="DI226" i="56"/>
  <c r="DI235" i="56"/>
  <c r="DI239" i="56"/>
  <c r="DI243" i="56"/>
  <c r="DI253" i="56"/>
  <c r="DI185" i="56"/>
  <c r="DI248" i="56"/>
  <c r="DI256" i="56"/>
  <c r="DI76" i="56"/>
  <c r="DI101" i="56"/>
  <c r="DI105" i="56"/>
  <c r="DI238" i="56"/>
  <c r="DI242" i="56"/>
  <c r="DI254" i="56"/>
  <c r="DI181" i="56"/>
  <c r="DI237" i="56"/>
  <c r="DI241" i="56"/>
  <c r="DI245" i="56"/>
  <c r="DI249" i="56"/>
  <c r="DI255" i="56"/>
  <c r="DI263" i="56"/>
  <c r="DI267" i="56"/>
  <c r="DI240" i="56"/>
  <c r="DI250" i="56"/>
  <c r="DI270" i="56"/>
  <c r="DI227" i="56"/>
  <c r="DI246" i="56"/>
  <c r="DI251" i="56"/>
  <c r="DI252" i="56"/>
  <c r="DI15" i="56"/>
  <c r="DI31" i="56"/>
  <c r="DI54" i="56"/>
  <c r="DI79" i="56"/>
  <c r="DI90" i="56"/>
  <c r="DI97" i="56"/>
  <c r="DI102" i="56"/>
  <c r="DI236" i="56"/>
  <c r="DI247" i="56"/>
  <c r="DI258" i="56"/>
  <c r="DI265" i="56"/>
  <c r="DI271" i="56"/>
  <c r="DI74" i="56"/>
  <c r="DI85" i="56"/>
  <c r="DI260" i="56"/>
  <c r="DI244" i="56"/>
  <c r="DI268" i="56"/>
  <c r="DI269" i="56"/>
  <c r="DI51" i="56"/>
  <c r="DI262" i="56"/>
  <c r="DI60" i="56"/>
  <c r="DI69" i="56"/>
  <c r="DI77" i="56"/>
  <c r="DI84" i="56"/>
  <c r="DI93" i="56"/>
  <c r="DI100" i="56"/>
  <c r="DI106" i="56"/>
  <c r="DI259" i="56"/>
  <c r="DI53" i="56"/>
  <c r="DI87" i="56"/>
  <c r="DI21" i="56"/>
  <c r="DI108" i="56"/>
  <c r="DI63" i="56"/>
  <c r="DI264" i="56"/>
  <c r="DI272" i="56"/>
  <c r="DI72" i="56"/>
  <c r="DI80" i="56"/>
  <c r="DI95" i="56"/>
  <c r="DI103" i="56"/>
  <c r="DI261" i="56"/>
  <c r="DI50" i="56"/>
  <c r="DI82" i="56"/>
  <c r="DI98" i="56"/>
  <c r="DI191" i="56"/>
  <c r="DI266" i="56"/>
  <c r="DI66" i="56"/>
  <c r="DI257" i="56"/>
  <c r="DI56" i="56"/>
  <c r="DI64" i="56"/>
  <c r="DI88" i="56"/>
  <c r="DI37" i="56"/>
  <c r="DI104" i="56"/>
  <c r="DI14" i="56"/>
  <c r="DI43" i="56"/>
  <c r="DI42" i="56"/>
  <c r="DI73" i="56"/>
  <c r="DI62" i="56"/>
  <c r="DI67" i="56"/>
  <c r="DI107" i="56"/>
  <c r="DI30" i="56"/>
  <c r="DI20" i="56"/>
  <c r="DI89" i="56"/>
  <c r="DI83" i="56"/>
  <c r="DI38" i="56"/>
  <c r="DI16" i="56"/>
  <c r="DI86" i="56"/>
  <c r="DJ10" i="56"/>
  <c r="DI26" i="56"/>
  <c r="DI24" i="56"/>
  <c r="DI25" i="56"/>
  <c r="DI29" i="56"/>
  <c r="DI28" i="56"/>
  <c r="DI22" i="56"/>
  <c r="DI13" i="56"/>
  <c r="DI47" i="56"/>
  <c r="DI81" i="56"/>
  <c r="DI70" i="56"/>
  <c r="DI75" i="56"/>
  <c r="DI96" i="56"/>
  <c r="DI55" i="56"/>
  <c r="DI78" i="56"/>
  <c r="DI18" i="56"/>
  <c r="DI23" i="56"/>
  <c r="DI32" i="56"/>
  <c r="DI91" i="56"/>
  <c r="DI58" i="56"/>
  <c r="DI17" i="56"/>
  <c r="DI34" i="56"/>
  <c r="DI48" i="56"/>
  <c r="DI61" i="56"/>
  <c r="DI45" i="56"/>
  <c r="DI68" i="56"/>
  <c r="DI33" i="56"/>
  <c r="DI27" i="56"/>
  <c r="DI36" i="56"/>
  <c r="DI57" i="56"/>
  <c r="DI49" i="56"/>
  <c r="DI46" i="56"/>
  <c r="DI94" i="56"/>
  <c r="DI71" i="56"/>
  <c r="DI41" i="56"/>
  <c r="DI35" i="56"/>
  <c r="DI39" i="56"/>
  <c r="DI65" i="56"/>
  <c r="DI52" i="56"/>
  <c r="DI59" i="56"/>
  <c r="DI99" i="56"/>
  <c r="DI40" i="56"/>
  <c r="DI19" i="56"/>
  <c r="DI44" i="56"/>
  <c r="DI92" i="56"/>
  <c r="DI9" i="56" l="1"/>
  <c r="DJ109" i="56"/>
  <c r="DJ110" i="56"/>
  <c r="DJ111" i="56"/>
  <c r="DJ114" i="56"/>
  <c r="DJ113" i="56"/>
  <c r="DJ112" i="56"/>
  <c r="DJ116" i="56"/>
  <c r="DJ117" i="56"/>
  <c r="DJ118" i="56"/>
  <c r="DJ121" i="56"/>
  <c r="DJ115" i="56"/>
  <c r="DJ124" i="56"/>
  <c r="DJ125" i="56"/>
  <c r="DJ128" i="56"/>
  <c r="DJ131" i="56"/>
  <c r="DJ126" i="56"/>
  <c r="DJ119" i="56"/>
  <c r="DJ120" i="56"/>
  <c r="DJ123" i="56"/>
  <c r="DJ133" i="56"/>
  <c r="DJ122" i="56"/>
  <c r="DJ132" i="56"/>
  <c r="DJ130" i="56"/>
  <c r="DJ129" i="56"/>
  <c r="DJ134" i="56"/>
  <c r="DJ137" i="56"/>
  <c r="DJ143" i="56"/>
  <c r="DJ149" i="56"/>
  <c r="DJ145" i="56"/>
  <c r="DJ147" i="56"/>
  <c r="DJ127" i="56"/>
  <c r="DJ139" i="56"/>
  <c r="DJ153" i="56"/>
  <c r="DJ136" i="56"/>
  <c r="DJ142" i="56"/>
  <c r="DJ146" i="56"/>
  <c r="DJ138" i="56"/>
  <c r="DJ140" i="56"/>
  <c r="DJ151" i="56"/>
  <c r="DJ154" i="56"/>
  <c r="DJ158" i="56"/>
  <c r="DJ135" i="56"/>
  <c r="DJ141" i="56"/>
  <c r="DJ157" i="56"/>
  <c r="DJ159" i="56"/>
  <c r="DJ160" i="56"/>
  <c r="DJ161" i="56"/>
  <c r="DJ162" i="56"/>
  <c r="DJ163" i="56"/>
  <c r="DJ164" i="56"/>
  <c r="DJ165" i="56"/>
  <c r="DJ166" i="56"/>
  <c r="DJ167" i="56"/>
  <c r="DJ168" i="56"/>
  <c r="DJ169" i="56"/>
  <c r="DJ170" i="56"/>
  <c r="DJ171" i="56"/>
  <c r="DJ172" i="56"/>
  <c r="DJ173" i="56"/>
  <c r="DJ174" i="56"/>
  <c r="DJ175" i="56"/>
  <c r="DJ176" i="56"/>
  <c r="DJ177" i="56"/>
  <c r="DJ178" i="56"/>
  <c r="DJ179" i="56"/>
  <c r="DJ180" i="56"/>
  <c r="DJ148" i="56"/>
  <c r="DJ144" i="56"/>
  <c r="DJ150" i="56"/>
  <c r="DJ152" i="56"/>
  <c r="DJ183" i="56"/>
  <c r="DJ187" i="56"/>
  <c r="DJ156" i="56"/>
  <c r="DJ155" i="56"/>
  <c r="DJ185" i="56"/>
  <c r="DJ182" i="56"/>
  <c r="DJ184" i="56"/>
  <c r="DJ186" i="56"/>
  <c r="DJ192" i="56"/>
  <c r="DJ193" i="56"/>
  <c r="DJ194" i="56"/>
  <c r="DJ195" i="56"/>
  <c r="DJ196" i="56"/>
  <c r="DJ197" i="56"/>
  <c r="DJ198" i="56"/>
  <c r="DJ199" i="56"/>
  <c r="DJ200" i="56"/>
  <c r="DJ201" i="56"/>
  <c r="DJ202" i="56"/>
  <c r="DJ203" i="56"/>
  <c r="DJ204" i="56"/>
  <c r="DJ205" i="56"/>
  <c r="DJ206" i="56"/>
  <c r="DJ207" i="56"/>
  <c r="DJ208" i="56"/>
  <c r="DJ209" i="56"/>
  <c r="DJ210" i="56"/>
  <c r="DJ211" i="56"/>
  <c r="DJ212" i="56"/>
  <c r="DJ213" i="56"/>
  <c r="DJ214" i="56"/>
  <c r="DJ215" i="56"/>
  <c r="DJ216" i="56"/>
  <c r="DJ217" i="56"/>
  <c r="DJ218" i="56"/>
  <c r="DJ219" i="56"/>
  <c r="DJ220" i="56"/>
  <c r="DJ221" i="56"/>
  <c r="DJ222" i="56"/>
  <c r="DJ223" i="56"/>
  <c r="DJ224" i="56"/>
  <c r="DJ225" i="56"/>
  <c r="DJ226" i="56"/>
  <c r="DJ227" i="56"/>
  <c r="DJ228" i="56"/>
  <c r="DJ191" i="56"/>
  <c r="DJ229" i="56"/>
  <c r="DJ230" i="56"/>
  <c r="DJ231" i="56"/>
  <c r="DJ232" i="56"/>
  <c r="DJ233" i="56"/>
  <c r="DJ234" i="56"/>
  <c r="DJ235" i="56"/>
  <c r="DJ236" i="56"/>
  <c r="DJ237" i="56"/>
  <c r="DJ238" i="56"/>
  <c r="DJ239" i="56"/>
  <c r="DJ240" i="56"/>
  <c r="DJ241" i="56"/>
  <c r="DJ242" i="56"/>
  <c r="DJ243" i="56"/>
  <c r="DJ244" i="56"/>
  <c r="DJ245" i="56"/>
  <c r="DJ246" i="56"/>
  <c r="DJ250" i="56"/>
  <c r="DJ258" i="56"/>
  <c r="DJ189" i="56"/>
  <c r="DJ190" i="56"/>
  <c r="DJ253" i="56"/>
  <c r="DJ251" i="56"/>
  <c r="DJ259" i="56"/>
  <c r="DJ181" i="56"/>
  <c r="DJ257" i="56"/>
  <c r="DJ262" i="56"/>
  <c r="DJ255" i="56"/>
  <c r="DJ263" i="56"/>
  <c r="DJ267" i="56"/>
  <c r="DJ266" i="56"/>
  <c r="DJ252" i="56"/>
  <c r="DJ254" i="56"/>
  <c r="DJ256" i="56"/>
  <c r="DJ247" i="56"/>
  <c r="DJ265" i="56"/>
  <c r="DJ188" i="56"/>
  <c r="DJ268" i="56"/>
  <c r="DJ269" i="56"/>
  <c r="DJ248" i="56"/>
  <c r="DJ260" i="56"/>
  <c r="DJ271" i="56"/>
  <c r="DJ249" i="56"/>
  <c r="DJ264" i="56"/>
  <c r="DJ270" i="56"/>
  <c r="DJ272" i="56"/>
  <c r="DJ261" i="56"/>
  <c r="DJ17" i="56"/>
  <c r="DK10" i="56"/>
  <c r="DJ84" i="56"/>
  <c r="DJ65" i="56"/>
  <c r="DJ52" i="56"/>
  <c r="DJ56" i="56"/>
  <c r="DJ99" i="56"/>
  <c r="DJ21" i="56"/>
  <c r="DJ85" i="56"/>
  <c r="DJ53" i="56"/>
  <c r="DJ83" i="56"/>
  <c r="DJ39" i="56"/>
  <c r="DJ59" i="56"/>
  <c r="DJ35" i="56"/>
  <c r="DJ15" i="56"/>
  <c r="DJ80" i="56"/>
  <c r="DJ77" i="56"/>
  <c r="DJ19" i="56"/>
  <c r="DJ13" i="56"/>
  <c r="DJ70" i="56"/>
  <c r="DJ72" i="56"/>
  <c r="DJ69" i="56"/>
  <c r="DJ27" i="56"/>
  <c r="DJ95" i="56"/>
  <c r="DJ42" i="56"/>
  <c r="DJ89" i="56"/>
  <c r="DJ78" i="56"/>
  <c r="DJ61" i="56"/>
  <c r="DJ71" i="56"/>
  <c r="DJ58" i="56"/>
  <c r="DJ96" i="56"/>
  <c r="DJ44" i="56"/>
  <c r="DJ57" i="56"/>
  <c r="DJ54" i="56"/>
  <c r="DJ108" i="56"/>
  <c r="DJ106" i="56"/>
  <c r="DJ25" i="56"/>
  <c r="DJ50" i="56"/>
  <c r="DJ92" i="56"/>
  <c r="DJ73" i="56"/>
  <c r="DJ62" i="56"/>
  <c r="DJ43" i="56"/>
  <c r="DJ97" i="56"/>
  <c r="DJ33" i="56"/>
  <c r="DJ81" i="56"/>
  <c r="DJ18" i="56"/>
  <c r="DJ51" i="56"/>
  <c r="DJ82" i="56"/>
  <c r="DJ41" i="56"/>
  <c r="DJ16" i="56"/>
  <c r="DJ75" i="56"/>
  <c r="DJ87" i="56"/>
  <c r="DJ100" i="56"/>
  <c r="DJ76" i="56"/>
  <c r="DJ102" i="56"/>
  <c r="DJ67" i="56"/>
  <c r="DJ20" i="56"/>
  <c r="DJ14" i="56"/>
  <c r="DJ48" i="56"/>
  <c r="DJ40" i="56"/>
  <c r="DJ26" i="56"/>
  <c r="DJ86" i="56"/>
  <c r="DJ88" i="56"/>
  <c r="DJ74" i="56"/>
  <c r="DJ104" i="56"/>
  <c r="DJ37" i="56"/>
  <c r="DJ66" i="56"/>
  <c r="DJ23" i="56"/>
  <c r="DJ101" i="56"/>
  <c r="DJ28" i="56"/>
  <c r="DJ22" i="56"/>
  <c r="DJ60" i="56"/>
  <c r="DJ45" i="56"/>
  <c r="DJ32" i="56"/>
  <c r="DJ94" i="56"/>
  <c r="DJ91" i="56"/>
  <c r="DJ90" i="56"/>
  <c r="DJ24" i="56"/>
  <c r="DJ63" i="56"/>
  <c r="DJ79" i="56"/>
  <c r="DJ98" i="56"/>
  <c r="DJ36" i="56"/>
  <c r="DJ30" i="56"/>
  <c r="DJ68" i="56"/>
  <c r="DJ55" i="56"/>
  <c r="DJ34" i="56"/>
  <c r="DJ46" i="56"/>
  <c r="DJ93" i="56"/>
  <c r="DJ107" i="56"/>
  <c r="DJ29" i="56"/>
  <c r="DJ105" i="56"/>
  <c r="DJ47" i="56"/>
  <c r="DJ31" i="56"/>
  <c r="DJ38" i="56"/>
  <c r="DJ49" i="56"/>
  <c r="DJ64" i="56"/>
  <c r="DJ103" i="56"/>
  <c r="DK111" i="56" l="1"/>
  <c r="DK113" i="56"/>
  <c r="DK112" i="56"/>
  <c r="DK109" i="56"/>
  <c r="DK114" i="56"/>
  <c r="DK116" i="56"/>
  <c r="DK120" i="56"/>
  <c r="DK123" i="56"/>
  <c r="DK124" i="56"/>
  <c r="DK125" i="56"/>
  <c r="DK126" i="56"/>
  <c r="DK117" i="56"/>
  <c r="DK118" i="56"/>
  <c r="DK110" i="56"/>
  <c r="DK119" i="56"/>
  <c r="DK129" i="56"/>
  <c r="DK133" i="56"/>
  <c r="DK115" i="56"/>
  <c r="DK121" i="56"/>
  <c r="DK128" i="56"/>
  <c r="DK131" i="56"/>
  <c r="DK122" i="56"/>
  <c r="DK132" i="56"/>
  <c r="DK130" i="56"/>
  <c r="DK135" i="56"/>
  <c r="DK137" i="56"/>
  <c r="DK134" i="56"/>
  <c r="DK142" i="56"/>
  <c r="DK146" i="56"/>
  <c r="DK144" i="56"/>
  <c r="DK138" i="56"/>
  <c r="DK127" i="56"/>
  <c r="DK141" i="56"/>
  <c r="DK136" i="56"/>
  <c r="DK143" i="56"/>
  <c r="DK151" i="56"/>
  <c r="DK139" i="56"/>
  <c r="DK152" i="56"/>
  <c r="DK155" i="56"/>
  <c r="DK140" i="56"/>
  <c r="DK154" i="56"/>
  <c r="DK158" i="56"/>
  <c r="DK149" i="56"/>
  <c r="DK160" i="56"/>
  <c r="DK162" i="56"/>
  <c r="DK164" i="56"/>
  <c r="DK166" i="56"/>
  <c r="DK170" i="56"/>
  <c r="DK179" i="56"/>
  <c r="DK181" i="56"/>
  <c r="DK182" i="56"/>
  <c r="DK174" i="56"/>
  <c r="DK153" i="56"/>
  <c r="DK169" i="56"/>
  <c r="DK173" i="56"/>
  <c r="DK177" i="56"/>
  <c r="DK157" i="56"/>
  <c r="DK159" i="56"/>
  <c r="DK161" i="56"/>
  <c r="DK163" i="56"/>
  <c r="DK165" i="56"/>
  <c r="DK168" i="56"/>
  <c r="DK172" i="56"/>
  <c r="DK180" i="56"/>
  <c r="DK150" i="56"/>
  <c r="DK178" i="56"/>
  <c r="DK183" i="56"/>
  <c r="DK187" i="56"/>
  <c r="DK156" i="56"/>
  <c r="DK148" i="56"/>
  <c r="DK185" i="56"/>
  <c r="DK191" i="56"/>
  <c r="DK171" i="56"/>
  <c r="DK145" i="56"/>
  <c r="DK184" i="56"/>
  <c r="DK186" i="56"/>
  <c r="DK192" i="56"/>
  <c r="DK167" i="56"/>
  <c r="DK176" i="56"/>
  <c r="DK147" i="56"/>
  <c r="DK188" i="56"/>
  <c r="DK194" i="56"/>
  <c r="DK196" i="56"/>
  <c r="DK198" i="56"/>
  <c r="DK200" i="56"/>
  <c r="DK202" i="56"/>
  <c r="DK204" i="56"/>
  <c r="DK206" i="56"/>
  <c r="DK208" i="56"/>
  <c r="DK210" i="56"/>
  <c r="DK215" i="56"/>
  <c r="DK219" i="56"/>
  <c r="DK223" i="56"/>
  <c r="DK228" i="56"/>
  <c r="DK175" i="56"/>
  <c r="DK214" i="56"/>
  <c r="DK218" i="56"/>
  <c r="DK222" i="56"/>
  <c r="DK226" i="56"/>
  <c r="DK229" i="56"/>
  <c r="DK230" i="56"/>
  <c r="DK231" i="56"/>
  <c r="DK232" i="56"/>
  <c r="DK233" i="56"/>
  <c r="DK234" i="56"/>
  <c r="DK235" i="56"/>
  <c r="DK236" i="56"/>
  <c r="DK237" i="56"/>
  <c r="DK238" i="56"/>
  <c r="DK239" i="56"/>
  <c r="DK240" i="56"/>
  <c r="DK241" i="56"/>
  <c r="DK242" i="56"/>
  <c r="DK243" i="56"/>
  <c r="DK244" i="56"/>
  <c r="DK245" i="56"/>
  <c r="DK246" i="56"/>
  <c r="DK247" i="56"/>
  <c r="DK248" i="56"/>
  <c r="DK249" i="56"/>
  <c r="DK250" i="56"/>
  <c r="DK251" i="56"/>
  <c r="DK252" i="56"/>
  <c r="DK253" i="56"/>
  <c r="DK254" i="56"/>
  <c r="DK255" i="56"/>
  <c r="DK256" i="56"/>
  <c r="DK257" i="56"/>
  <c r="DK258" i="56"/>
  <c r="DK259" i="56"/>
  <c r="DK193" i="56"/>
  <c r="DK197" i="56"/>
  <c r="DK201" i="56"/>
  <c r="DK205" i="56"/>
  <c r="DK209" i="56"/>
  <c r="DK221" i="56"/>
  <c r="DK189" i="56"/>
  <c r="DK190" i="56"/>
  <c r="DK213" i="56"/>
  <c r="DK220" i="56"/>
  <c r="DK195" i="56"/>
  <c r="DK199" i="56"/>
  <c r="DK203" i="56"/>
  <c r="DK207" i="56"/>
  <c r="DK211" i="56"/>
  <c r="DK212" i="56"/>
  <c r="DK261" i="56"/>
  <c r="DK264" i="56"/>
  <c r="DK216" i="56"/>
  <c r="DK262" i="56"/>
  <c r="DK227" i="56"/>
  <c r="DK270" i="56"/>
  <c r="DK225" i="56"/>
  <c r="DK266" i="56"/>
  <c r="DK265" i="56"/>
  <c r="DK267" i="56"/>
  <c r="DK268" i="56"/>
  <c r="DK269" i="56"/>
  <c r="DK217" i="56"/>
  <c r="DK224" i="56"/>
  <c r="DK263" i="56"/>
  <c r="DK272" i="56"/>
  <c r="DK260" i="56"/>
  <c r="DK271" i="56"/>
  <c r="DK36" i="56"/>
  <c r="DK53" i="56"/>
  <c r="DK87" i="56"/>
  <c r="DK84" i="56"/>
  <c r="DK65" i="56"/>
  <c r="DK82" i="56"/>
  <c r="DK59" i="56"/>
  <c r="DK94" i="56"/>
  <c r="DK26" i="56"/>
  <c r="DK32" i="56"/>
  <c r="DK58" i="56"/>
  <c r="DK83" i="56"/>
  <c r="DK23" i="56"/>
  <c r="DK42" i="56"/>
  <c r="DK105" i="56"/>
  <c r="DK75" i="56"/>
  <c r="DK34" i="56"/>
  <c r="DK31" i="56"/>
  <c r="DK48" i="56"/>
  <c r="DK40" i="56"/>
  <c r="DK78" i="56"/>
  <c r="DK37" i="56"/>
  <c r="DK39" i="56"/>
  <c r="DK60" i="56"/>
  <c r="DK102" i="56"/>
  <c r="DK88" i="56"/>
  <c r="DK95" i="56"/>
  <c r="DL10" i="56"/>
  <c r="DK55" i="56"/>
  <c r="DK66" i="56"/>
  <c r="DK29" i="56"/>
  <c r="DK101" i="56"/>
  <c r="DK45" i="56"/>
  <c r="DK57" i="56"/>
  <c r="DK93" i="56"/>
  <c r="DK100" i="56"/>
  <c r="DK17" i="56"/>
  <c r="DK18" i="56"/>
  <c r="DK19" i="56"/>
  <c r="DK13" i="56"/>
  <c r="DK73" i="56"/>
  <c r="DK85" i="56"/>
  <c r="DK62" i="56"/>
  <c r="DK43" i="56"/>
  <c r="DK22" i="56"/>
  <c r="DK35" i="56"/>
  <c r="DK96" i="56"/>
  <c r="DK106" i="56"/>
  <c r="DK33" i="56"/>
  <c r="DK89" i="56"/>
  <c r="DK70" i="56"/>
  <c r="DK98" i="56"/>
  <c r="DK54" i="56"/>
  <c r="DK91" i="56"/>
  <c r="DK80" i="56"/>
  <c r="DK103" i="56"/>
  <c r="DK63" i="56"/>
  <c r="DK44" i="56"/>
  <c r="DK24" i="56"/>
  <c r="DK49" i="56"/>
  <c r="DK20" i="56"/>
  <c r="DK68" i="56"/>
  <c r="DK46" i="56"/>
  <c r="DK99" i="56"/>
  <c r="DK28" i="56"/>
  <c r="DK76" i="56"/>
  <c r="DK56" i="56"/>
  <c r="DK108" i="56"/>
  <c r="DK67" i="56"/>
  <c r="DK15" i="56"/>
  <c r="DK25" i="56"/>
  <c r="DK21" i="56"/>
  <c r="DK38" i="56"/>
  <c r="DK16" i="56"/>
  <c r="DK81" i="56"/>
  <c r="DK97" i="56"/>
  <c r="DK72" i="56"/>
  <c r="DK47" i="56"/>
  <c r="DK61" i="56"/>
  <c r="DK104" i="56"/>
  <c r="DK86" i="56"/>
  <c r="DK64" i="56"/>
  <c r="DK51" i="56"/>
  <c r="DK30" i="56"/>
  <c r="DK77" i="56"/>
  <c r="DK41" i="56"/>
  <c r="DK50" i="56"/>
  <c r="DK74" i="56"/>
  <c r="DK14" i="56"/>
  <c r="DK52" i="56"/>
  <c r="DK90" i="56"/>
  <c r="DK71" i="56"/>
  <c r="DK92" i="56"/>
  <c r="DK107" i="56"/>
  <c r="DK79" i="56"/>
  <c r="DK69" i="56"/>
  <c r="DK27" i="56"/>
  <c r="DJ9" i="56"/>
  <c r="DL114" i="56" l="1"/>
  <c r="DL115" i="56"/>
  <c r="DL116" i="56"/>
  <c r="DL109" i="56"/>
  <c r="DL111" i="56"/>
  <c r="DL118" i="56"/>
  <c r="DL113" i="56"/>
  <c r="DL120" i="56"/>
  <c r="DL123" i="56"/>
  <c r="DL124" i="56"/>
  <c r="DL125" i="56"/>
  <c r="DL126" i="56"/>
  <c r="DL127" i="56"/>
  <c r="DL128" i="56"/>
  <c r="DL129" i="56"/>
  <c r="DL117" i="56"/>
  <c r="DL122" i="56"/>
  <c r="DL130" i="56"/>
  <c r="DL110" i="56"/>
  <c r="DL119" i="56"/>
  <c r="DL133" i="56"/>
  <c r="DL121" i="56"/>
  <c r="DL112" i="56"/>
  <c r="DL132" i="56"/>
  <c r="DL131" i="56"/>
  <c r="DL137" i="56"/>
  <c r="DL136" i="56"/>
  <c r="DL141" i="56"/>
  <c r="DL143" i="56"/>
  <c r="DL149" i="56"/>
  <c r="DL135" i="56"/>
  <c r="DL145" i="56"/>
  <c r="DL147" i="56"/>
  <c r="DL142" i="56"/>
  <c r="DL146" i="56"/>
  <c r="DL134" i="56"/>
  <c r="DL138" i="56"/>
  <c r="DL150" i="56"/>
  <c r="DL148" i="56"/>
  <c r="DL139" i="56"/>
  <c r="DL152" i="56"/>
  <c r="DL155" i="56"/>
  <c r="DL151" i="56"/>
  <c r="DL140" i="56"/>
  <c r="DL154" i="56"/>
  <c r="DL158" i="56"/>
  <c r="DL176" i="56"/>
  <c r="DL160" i="56"/>
  <c r="DL162" i="56"/>
  <c r="DL164" i="56"/>
  <c r="DL166" i="56"/>
  <c r="DL170" i="56"/>
  <c r="DL179" i="56"/>
  <c r="DL181" i="56"/>
  <c r="DL182" i="56"/>
  <c r="DL183" i="56"/>
  <c r="DL184" i="56"/>
  <c r="DL185" i="56"/>
  <c r="DL174" i="56"/>
  <c r="DL173" i="56"/>
  <c r="DL189" i="56"/>
  <c r="DL157" i="56"/>
  <c r="DL159" i="56"/>
  <c r="DL163" i="56"/>
  <c r="DL172" i="56"/>
  <c r="DL180" i="56"/>
  <c r="DL156" i="56"/>
  <c r="DL171" i="56"/>
  <c r="DL153" i="56"/>
  <c r="DL169" i="56"/>
  <c r="DL178" i="56"/>
  <c r="DL191" i="56"/>
  <c r="DL165" i="56"/>
  <c r="DL177" i="56"/>
  <c r="DL161" i="56"/>
  <c r="DL168" i="56"/>
  <c r="DL167" i="56"/>
  <c r="DL186" i="56"/>
  <c r="DL144" i="56"/>
  <c r="DL216" i="56"/>
  <c r="DL220" i="56"/>
  <c r="DL224" i="56"/>
  <c r="DL188" i="56"/>
  <c r="DL192" i="56"/>
  <c r="DL194" i="56"/>
  <c r="DL196" i="56"/>
  <c r="DL198" i="56"/>
  <c r="DL200" i="56"/>
  <c r="DL202" i="56"/>
  <c r="DL204" i="56"/>
  <c r="DL206" i="56"/>
  <c r="DL208" i="56"/>
  <c r="DL210" i="56"/>
  <c r="DL215" i="56"/>
  <c r="DL219" i="56"/>
  <c r="DL223" i="56"/>
  <c r="DL228" i="56"/>
  <c r="DL187" i="56"/>
  <c r="DL175" i="56"/>
  <c r="DL214" i="56"/>
  <c r="DL222" i="56"/>
  <c r="DL229" i="56"/>
  <c r="DL231" i="56"/>
  <c r="DL233" i="56"/>
  <c r="DL247" i="56"/>
  <c r="DL255" i="56"/>
  <c r="DL260" i="56"/>
  <c r="DL261" i="56"/>
  <c r="DL262" i="56"/>
  <c r="DL263" i="56"/>
  <c r="DL235" i="56"/>
  <c r="DL239" i="56"/>
  <c r="DL243" i="56"/>
  <c r="DL250" i="56"/>
  <c r="DL258" i="56"/>
  <c r="DL193" i="56"/>
  <c r="DL197" i="56"/>
  <c r="DL201" i="56"/>
  <c r="DL205" i="56"/>
  <c r="DL209" i="56"/>
  <c r="DL221" i="56"/>
  <c r="DL190" i="56"/>
  <c r="DL213" i="56"/>
  <c r="DL238" i="56"/>
  <c r="DL242" i="56"/>
  <c r="DL246" i="56"/>
  <c r="DL248" i="56"/>
  <c r="DL256" i="56"/>
  <c r="DL218" i="56"/>
  <c r="DL226" i="56"/>
  <c r="DL230" i="56"/>
  <c r="DL232" i="56"/>
  <c r="DL234" i="56"/>
  <c r="DL251" i="56"/>
  <c r="DL199" i="56"/>
  <c r="DL217" i="56"/>
  <c r="DL241" i="56"/>
  <c r="DL249" i="56"/>
  <c r="DL259" i="56"/>
  <c r="DL253" i="56"/>
  <c r="DL257" i="56"/>
  <c r="DL264" i="56"/>
  <c r="DL268" i="56"/>
  <c r="DL269" i="56"/>
  <c r="DL203" i="56"/>
  <c r="DL212" i="56"/>
  <c r="DL240" i="56"/>
  <c r="DL237" i="56"/>
  <c r="DL245" i="56"/>
  <c r="DL267" i="56"/>
  <c r="DL207" i="56"/>
  <c r="DL227" i="56"/>
  <c r="DL270" i="56"/>
  <c r="DL225" i="56"/>
  <c r="DL236" i="56"/>
  <c r="DL252" i="56"/>
  <c r="DL254" i="56"/>
  <c r="DL195" i="56"/>
  <c r="DL266" i="56"/>
  <c r="DL271" i="56"/>
  <c r="DL244" i="56"/>
  <c r="DL272" i="56"/>
  <c r="DL211" i="56"/>
  <c r="DL265" i="56"/>
  <c r="DL31" i="56"/>
  <c r="DL24" i="56"/>
  <c r="DL66" i="56"/>
  <c r="DL71" i="56"/>
  <c r="DL76" i="56"/>
  <c r="DL52" i="56"/>
  <c r="DL41" i="56"/>
  <c r="DL106" i="56"/>
  <c r="DL93" i="56"/>
  <c r="DM10" i="56"/>
  <c r="DL102" i="56"/>
  <c r="DL57" i="56"/>
  <c r="DL28" i="56"/>
  <c r="DL19" i="56"/>
  <c r="DL95" i="56"/>
  <c r="DL22" i="56"/>
  <c r="DL51" i="56"/>
  <c r="DL80" i="56"/>
  <c r="DL54" i="56"/>
  <c r="DL101" i="56"/>
  <c r="DL64" i="56"/>
  <c r="DL23" i="56"/>
  <c r="DL50" i="56"/>
  <c r="DL107" i="56"/>
  <c r="DL39" i="56"/>
  <c r="DL27" i="56"/>
  <c r="DL74" i="56"/>
  <c r="DL79" i="56"/>
  <c r="DL84" i="56"/>
  <c r="DL69" i="56"/>
  <c r="DL67" i="56"/>
  <c r="DL29" i="56"/>
  <c r="DL72" i="56"/>
  <c r="DL75" i="56"/>
  <c r="DL49" i="56"/>
  <c r="DL86" i="56"/>
  <c r="DL33" i="56"/>
  <c r="DL13" i="56"/>
  <c r="DL47" i="56"/>
  <c r="DL94" i="56"/>
  <c r="DL44" i="56"/>
  <c r="DL59" i="56"/>
  <c r="DL16" i="56"/>
  <c r="DL48" i="56"/>
  <c r="DL62" i="56"/>
  <c r="DL63" i="56"/>
  <c r="DL91" i="56"/>
  <c r="DL18" i="56"/>
  <c r="DL20" i="56"/>
  <c r="DL30" i="56"/>
  <c r="DL82" i="56"/>
  <c r="DL87" i="56"/>
  <c r="DL92" i="56"/>
  <c r="DL97" i="56"/>
  <c r="DL83" i="56"/>
  <c r="DL25" i="56"/>
  <c r="DL88" i="56"/>
  <c r="DL78" i="56"/>
  <c r="DL37" i="56"/>
  <c r="DL73" i="56"/>
  <c r="DL26" i="56"/>
  <c r="DL90" i="56"/>
  <c r="DL46" i="56"/>
  <c r="DL104" i="56"/>
  <c r="DL42" i="56"/>
  <c r="DL108" i="56"/>
  <c r="DL70" i="56"/>
  <c r="DL14" i="56"/>
  <c r="DL85" i="56"/>
  <c r="DL53" i="56"/>
  <c r="DL58" i="56"/>
  <c r="DL103" i="56"/>
  <c r="DL55" i="56"/>
  <c r="DL34" i="56"/>
  <c r="DL36" i="56"/>
  <c r="DL40" i="56"/>
  <c r="DL21" i="56"/>
  <c r="DL38" i="56"/>
  <c r="DL100" i="56"/>
  <c r="DL56" i="56"/>
  <c r="DL96" i="56"/>
  <c r="DL77" i="56"/>
  <c r="DL61" i="56"/>
  <c r="DL32" i="56"/>
  <c r="DL99" i="56"/>
  <c r="DL43" i="56"/>
  <c r="DL45" i="56"/>
  <c r="DL98" i="56"/>
  <c r="DL105" i="56"/>
  <c r="DL15" i="56"/>
  <c r="DL60" i="56"/>
  <c r="DL35" i="56"/>
  <c r="DL81" i="56"/>
  <c r="DL17" i="56"/>
  <c r="DL68" i="56"/>
  <c r="DL65" i="56"/>
  <c r="DL89" i="56"/>
  <c r="DK9" i="56"/>
  <c r="DL9" i="56" l="1"/>
  <c r="DM112" i="56"/>
  <c r="DM113" i="56"/>
  <c r="DM114" i="56"/>
  <c r="DM115" i="56"/>
  <c r="DM116" i="56"/>
  <c r="DM117" i="56"/>
  <c r="DM118" i="56"/>
  <c r="DM109" i="56"/>
  <c r="DM111" i="56"/>
  <c r="DM110" i="56"/>
  <c r="DM120" i="56"/>
  <c r="DM121" i="56"/>
  <c r="DM122" i="56"/>
  <c r="DM123" i="56"/>
  <c r="DM124" i="56"/>
  <c r="DM125" i="56"/>
  <c r="DM126" i="56"/>
  <c r="DM127" i="56"/>
  <c r="DM128" i="56"/>
  <c r="DM129" i="56"/>
  <c r="DM130" i="56"/>
  <c r="DM131" i="56"/>
  <c r="DM132" i="56"/>
  <c r="DM133" i="56"/>
  <c r="DM119" i="56"/>
  <c r="DM134" i="56"/>
  <c r="DM135" i="56"/>
  <c r="DM137" i="56"/>
  <c r="DM140" i="56"/>
  <c r="DM148" i="56"/>
  <c r="DM150" i="56"/>
  <c r="DM142" i="56"/>
  <c r="DM146" i="56"/>
  <c r="DM144" i="56"/>
  <c r="DM152" i="56"/>
  <c r="DM154" i="56"/>
  <c r="DM155" i="56"/>
  <c r="DM156" i="56"/>
  <c r="DM157" i="56"/>
  <c r="DM158" i="56"/>
  <c r="DM141" i="56"/>
  <c r="DM147" i="56"/>
  <c r="DM136" i="56"/>
  <c r="DM153" i="56"/>
  <c r="DM138" i="56"/>
  <c r="DM139" i="56"/>
  <c r="DM151" i="56"/>
  <c r="DM167" i="56"/>
  <c r="DM171" i="56"/>
  <c r="DM176" i="56"/>
  <c r="DM160" i="56"/>
  <c r="DM162" i="56"/>
  <c r="DM164" i="56"/>
  <c r="DM166" i="56"/>
  <c r="DM170" i="56"/>
  <c r="DM179" i="56"/>
  <c r="DM181" i="56"/>
  <c r="DM182" i="56"/>
  <c r="DM183" i="56"/>
  <c r="DM184" i="56"/>
  <c r="DM185" i="56"/>
  <c r="DM186" i="56"/>
  <c r="DM187" i="56"/>
  <c r="DM188" i="56"/>
  <c r="DM189" i="56"/>
  <c r="DM190" i="56"/>
  <c r="DM191" i="56"/>
  <c r="DM192" i="56"/>
  <c r="DM143" i="56"/>
  <c r="DM149" i="56"/>
  <c r="DM169" i="56"/>
  <c r="DM173" i="56"/>
  <c r="DM159" i="56"/>
  <c r="DM163" i="56"/>
  <c r="DM178" i="56"/>
  <c r="DM174" i="56"/>
  <c r="DM175" i="56"/>
  <c r="DM172" i="56"/>
  <c r="DM145" i="56"/>
  <c r="DM165" i="56"/>
  <c r="DM177" i="56"/>
  <c r="DM161" i="56"/>
  <c r="DM180" i="56"/>
  <c r="DM168" i="56"/>
  <c r="DM213" i="56"/>
  <c r="DM227" i="56"/>
  <c r="DM216" i="56"/>
  <c r="DM220" i="56"/>
  <c r="DM224" i="56"/>
  <c r="DM194" i="56"/>
  <c r="DM196" i="56"/>
  <c r="DM198" i="56"/>
  <c r="DM200" i="56"/>
  <c r="DM202" i="56"/>
  <c r="DM204" i="56"/>
  <c r="DM206" i="56"/>
  <c r="DM208" i="56"/>
  <c r="DM210" i="56"/>
  <c r="DM215" i="56"/>
  <c r="DM219" i="56"/>
  <c r="DM223" i="56"/>
  <c r="DM228" i="56"/>
  <c r="DM236" i="56"/>
  <c r="DM240" i="56"/>
  <c r="DM244" i="56"/>
  <c r="DM252" i="56"/>
  <c r="DM214" i="56"/>
  <c r="DM222" i="56"/>
  <c r="DM229" i="56"/>
  <c r="DM231" i="56"/>
  <c r="DM233" i="56"/>
  <c r="DM247" i="56"/>
  <c r="DM255" i="56"/>
  <c r="DM260" i="56"/>
  <c r="DM261" i="56"/>
  <c r="DM262" i="56"/>
  <c r="DM263" i="56"/>
  <c r="DM264" i="56"/>
  <c r="DM265" i="56"/>
  <c r="DM266" i="56"/>
  <c r="DM267" i="56"/>
  <c r="DM268" i="56"/>
  <c r="DM269" i="56"/>
  <c r="DM270" i="56"/>
  <c r="DM271" i="56"/>
  <c r="DM272" i="56"/>
  <c r="DM235" i="56"/>
  <c r="DM239" i="56"/>
  <c r="DM243" i="56"/>
  <c r="DM193" i="56"/>
  <c r="DM197" i="56"/>
  <c r="DM201" i="56"/>
  <c r="DM205" i="56"/>
  <c r="DM209" i="56"/>
  <c r="DM221" i="56"/>
  <c r="DM253" i="56"/>
  <c r="DM238" i="56"/>
  <c r="DM242" i="56"/>
  <c r="DM246" i="56"/>
  <c r="DM248" i="56"/>
  <c r="DM199" i="56"/>
  <c r="DM217" i="56"/>
  <c r="DM241" i="56"/>
  <c r="DM249" i="56"/>
  <c r="DM259" i="56"/>
  <c r="DM234" i="56"/>
  <c r="DM250" i="56"/>
  <c r="DM257" i="56"/>
  <c r="DM203" i="56"/>
  <c r="DM212" i="56"/>
  <c r="DM232" i="56"/>
  <c r="DM251" i="56"/>
  <c r="DM230" i="56"/>
  <c r="DM237" i="56"/>
  <c r="DM245" i="56"/>
  <c r="DM207" i="56"/>
  <c r="DM256" i="56"/>
  <c r="DM258" i="56"/>
  <c r="DM254" i="56"/>
  <c r="DM195" i="56"/>
  <c r="DM218" i="56"/>
  <c r="DM226" i="56"/>
  <c r="DM225" i="56"/>
  <c r="DM211" i="56"/>
  <c r="DM34" i="56"/>
  <c r="DM27" i="56"/>
  <c r="DM58" i="56"/>
  <c r="DM63" i="56"/>
  <c r="DM50" i="56"/>
  <c r="DM94" i="56"/>
  <c r="DM33" i="56"/>
  <c r="DM98" i="56"/>
  <c r="DM17" i="56"/>
  <c r="DM75" i="56"/>
  <c r="DM76" i="56"/>
  <c r="DM108" i="56"/>
  <c r="DM61" i="56"/>
  <c r="DM49" i="56"/>
  <c r="DM22" i="56"/>
  <c r="DM73" i="56"/>
  <c r="DM31" i="56"/>
  <c r="DM19" i="56"/>
  <c r="DM60" i="56"/>
  <c r="DM88" i="56"/>
  <c r="DM77" i="56"/>
  <c r="DM59" i="56"/>
  <c r="DM107" i="56"/>
  <c r="DM56" i="56"/>
  <c r="DM51" i="56"/>
  <c r="DM103" i="56"/>
  <c r="DM83" i="56"/>
  <c r="DM57" i="56"/>
  <c r="DM93" i="56"/>
  <c r="DM30" i="56"/>
  <c r="DM43" i="56"/>
  <c r="DM42" i="56"/>
  <c r="DM35" i="56"/>
  <c r="DM66" i="56"/>
  <c r="DM71" i="56"/>
  <c r="DM52" i="56"/>
  <c r="DM97" i="56"/>
  <c r="DM41" i="56"/>
  <c r="DM101" i="56"/>
  <c r="DM38" i="56"/>
  <c r="DM91" i="56"/>
  <c r="DM89" i="56"/>
  <c r="DM105" i="56"/>
  <c r="DM23" i="56"/>
  <c r="DM87" i="56"/>
  <c r="DM102" i="56"/>
  <c r="DM80" i="56"/>
  <c r="DM29" i="56"/>
  <c r="DM90" i="56"/>
  <c r="DM70" i="56"/>
  <c r="DM84" i="56"/>
  <c r="DM92" i="56"/>
  <c r="DM37" i="56"/>
  <c r="DM36" i="56"/>
  <c r="DM104" i="56"/>
  <c r="DM40" i="56"/>
  <c r="DM18" i="56"/>
  <c r="DM48" i="56"/>
  <c r="DM24" i="56"/>
  <c r="DM72" i="56"/>
  <c r="DM25" i="56"/>
  <c r="DM100" i="56"/>
  <c r="DM96" i="56"/>
  <c r="DM64" i="56"/>
  <c r="DM16" i="56"/>
  <c r="DM13" i="56"/>
  <c r="DM15" i="56"/>
  <c r="DM47" i="56"/>
  <c r="DM74" i="56"/>
  <c r="DM79" i="56"/>
  <c r="DM20" i="56"/>
  <c r="DM99" i="56"/>
  <c r="DM45" i="56"/>
  <c r="DM106" i="56"/>
  <c r="DM44" i="56"/>
  <c r="DM32" i="56"/>
  <c r="DM65" i="56"/>
  <c r="DM14" i="56"/>
  <c r="DM21" i="56"/>
  <c r="DM82" i="56"/>
  <c r="DM46" i="56"/>
  <c r="DM28" i="56"/>
  <c r="DM69" i="56"/>
  <c r="DM53" i="56"/>
  <c r="DM81" i="56"/>
  <c r="DM39" i="56"/>
  <c r="DM95" i="56"/>
  <c r="DM67" i="56"/>
  <c r="DM55" i="56"/>
  <c r="DM85" i="56"/>
  <c r="DM68" i="56"/>
  <c r="DN10" i="56"/>
  <c r="DM62" i="56"/>
  <c r="DM26" i="56"/>
  <c r="DM54" i="56"/>
  <c r="DM86" i="56"/>
  <c r="DM78" i="56"/>
  <c r="DM9" i="56" l="1"/>
  <c r="DN112" i="56"/>
  <c r="DN109" i="56"/>
  <c r="DN111" i="56"/>
  <c r="DN115" i="56"/>
  <c r="DN114" i="56"/>
  <c r="DN110" i="56"/>
  <c r="DN116" i="56"/>
  <c r="DN122" i="56"/>
  <c r="DN120" i="56"/>
  <c r="DN118" i="56"/>
  <c r="DN123" i="56"/>
  <c r="DN134" i="56"/>
  <c r="DN135" i="56"/>
  <c r="DN136" i="56"/>
  <c r="DN137" i="56"/>
  <c r="DN124" i="56"/>
  <c r="DN129" i="56"/>
  <c r="DN130" i="56"/>
  <c r="DN125" i="56"/>
  <c r="DN119" i="56"/>
  <c r="DN121" i="56"/>
  <c r="DN126" i="56"/>
  <c r="DN133" i="56"/>
  <c r="DN117" i="56"/>
  <c r="DN128" i="56"/>
  <c r="DN131" i="56"/>
  <c r="DN138" i="56"/>
  <c r="DN139" i="56"/>
  <c r="DN140" i="56"/>
  <c r="DN141" i="56"/>
  <c r="DN142" i="56"/>
  <c r="DN143" i="56"/>
  <c r="DN144" i="56"/>
  <c r="DN145" i="56"/>
  <c r="DN113" i="56"/>
  <c r="DN148" i="56"/>
  <c r="DN127" i="56"/>
  <c r="DN147" i="56"/>
  <c r="DN132" i="56"/>
  <c r="DN146" i="56"/>
  <c r="DN153" i="56"/>
  <c r="DN156" i="56"/>
  <c r="DN152" i="56"/>
  <c r="DN155" i="56"/>
  <c r="DN154" i="56"/>
  <c r="DN178" i="56"/>
  <c r="DN167" i="56"/>
  <c r="DN171" i="56"/>
  <c r="DN176" i="56"/>
  <c r="DN151" i="56"/>
  <c r="DN158" i="56"/>
  <c r="DN174" i="56"/>
  <c r="DN162" i="56"/>
  <c r="DN166" i="56"/>
  <c r="DN175" i="56"/>
  <c r="DN182" i="56"/>
  <c r="DN184" i="56"/>
  <c r="DN186" i="56"/>
  <c r="DN173" i="56"/>
  <c r="DN189" i="56"/>
  <c r="DN150" i="56"/>
  <c r="DN157" i="56"/>
  <c r="DN159" i="56"/>
  <c r="DN163" i="56"/>
  <c r="DN172" i="56"/>
  <c r="DN160" i="56"/>
  <c r="DN164" i="56"/>
  <c r="DN170" i="56"/>
  <c r="DN181" i="56"/>
  <c r="DN187" i="56"/>
  <c r="DN188" i="56"/>
  <c r="DN185" i="56"/>
  <c r="DN191" i="56"/>
  <c r="DN169" i="56"/>
  <c r="DN183" i="56"/>
  <c r="DN165" i="56"/>
  <c r="DN177" i="56"/>
  <c r="DN161" i="56"/>
  <c r="DN168" i="56"/>
  <c r="DN190" i="56"/>
  <c r="DN193" i="56"/>
  <c r="DN195" i="56"/>
  <c r="DN197" i="56"/>
  <c r="DN199" i="56"/>
  <c r="DN201" i="56"/>
  <c r="DN203" i="56"/>
  <c r="DN205" i="56"/>
  <c r="DN207" i="56"/>
  <c r="DN209" i="56"/>
  <c r="DN211" i="56"/>
  <c r="DN212" i="56"/>
  <c r="DN217" i="56"/>
  <c r="DN221" i="56"/>
  <c r="DN225" i="56"/>
  <c r="DN149" i="56"/>
  <c r="DN179" i="56"/>
  <c r="DN213" i="56"/>
  <c r="DN227" i="56"/>
  <c r="DN192" i="56"/>
  <c r="DN216" i="56"/>
  <c r="DN220" i="56"/>
  <c r="DN224" i="56"/>
  <c r="DN196" i="56"/>
  <c r="DN200" i="56"/>
  <c r="DN204" i="56"/>
  <c r="DN208" i="56"/>
  <c r="DN215" i="56"/>
  <c r="DN223" i="56"/>
  <c r="DN228" i="56"/>
  <c r="DN249" i="56"/>
  <c r="DN257" i="56"/>
  <c r="DN236" i="56"/>
  <c r="DN240" i="56"/>
  <c r="DN244" i="56"/>
  <c r="DN252" i="56"/>
  <c r="DN214" i="56"/>
  <c r="DN222" i="56"/>
  <c r="DN229" i="56"/>
  <c r="DN231" i="56"/>
  <c r="DN233" i="56"/>
  <c r="DN235" i="56"/>
  <c r="DN239" i="56"/>
  <c r="DN243" i="56"/>
  <c r="DN250" i="56"/>
  <c r="DN258" i="56"/>
  <c r="DN194" i="56"/>
  <c r="DN198" i="56"/>
  <c r="DN202" i="56"/>
  <c r="DN206" i="56"/>
  <c r="DN210" i="56"/>
  <c r="DN219" i="56"/>
  <c r="DN218" i="56"/>
  <c r="DN226" i="56"/>
  <c r="DN242" i="56"/>
  <c r="DN260" i="56"/>
  <c r="DN265" i="56"/>
  <c r="DN261" i="56"/>
  <c r="DN180" i="56"/>
  <c r="DN241" i="56"/>
  <c r="DN253" i="56"/>
  <c r="DN255" i="56"/>
  <c r="DN259" i="56"/>
  <c r="DN262" i="56"/>
  <c r="DN234" i="56"/>
  <c r="DN238" i="56"/>
  <c r="DN246" i="56"/>
  <c r="DN263" i="56"/>
  <c r="DN272" i="56"/>
  <c r="DN232" i="56"/>
  <c r="DN251" i="56"/>
  <c r="DN267" i="56"/>
  <c r="DN230" i="56"/>
  <c r="DN237" i="56"/>
  <c r="DN245" i="56"/>
  <c r="DN247" i="56"/>
  <c r="DN254" i="56"/>
  <c r="DN266" i="56"/>
  <c r="DN271" i="56"/>
  <c r="DN248" i="56"/>
  <c r="DN269" i="56"/>
  <c r="DN268" i="56"/>
  <c r="DN270" i="56"/>
  <c r="DN256" i="56"/>
  <c r="DN264" i="56"/>
  <c r="DN13" i="56"/>
  <c r="DN44" i="56"/>
  <c r="DN56" i="56"/>
  <c r="DN47" i="56"/>
  <c r="DN74" i="56"/>
  <c r="DN63" i="56"/>
  <c r="DN89" i="56"/>
  <c r="DN100" i="56"/>
  <c r="DN94" i="56"/>
  <c r="DN43" i="56"/>
  <c r="DN38" i="56"/>
  <c r="DN78" i="56"/>
  <c r="DN80" i="56"/>
  <c r="DN73" i="56"/>
  <c r="DN102" i="56"/>
  <c r="DN36" i="56"/>
  <c r="DN18" i="56"/>
  <c r="DN88" i="56"/>
  <c r="DN76" i="56"/>
  <c r="DN103" i="56"/>
  <c r="DN105" i="56"/>
  <c r="DN24" i="56"/>
  <c r="DN51" i="56"/>
  <c r="DN49" i="56"/>
  <c r="DN31" i="56"/>
  <c r="DN50" i="56"/>
  <c r="DN83" i="56"/>
  <c r="DN62" i="56"/>
  <c r="DN53" i="56"/>
  <c r="DN60" i="56"/>
  <c r="DN68" i="56"/>
  <c r="DN39" i="56"/>
  <c r="DN21" i="56"/>
  <c r="DN46" i="56"/>
  <c r="DN64" i="56"/>
  <c r="DN61" i="56"/>
  <c r="DN82" i="56"/>
  <c r="DN67" i="56"/>
  <c r="DN98" i="56"/>
  <c r="DN71" i="56"/>
  <c r="DN97" i="56"/>
  <c r="DN30" i="56"/>
  <c r="DN55" i="56"/>
  <c r="DN75" i="56"/>
  <c r="DN15" i="56"/>
  <c r="DO10" i="56"/>
  <c r="DN95" i="56"/>
  <c r="DN45" i="56"/>
  <c r="DN16" i="56"/>
  <c r="DN85" i="56"/>
  <c r="DN19" i="56"/>
  <c r="DN87" i="56"/>
  <c r="DN26" i="56"/>
  <c r="DN22" i="56"/>
  <c r="DN48" i="56"/>
  <c r="DN96" i="56"/>
  <c r="DN34" i="56"/>
  <c r="DN58" i="56"/>
  <c r="DN28" i="56"/>
  <c r="DN101" i="56"/>
  <c r="DN35" i="56"/>
  <c r="DN86" i="56"/>
  <c r="DN81" i="56"/>
  <c r="DN29" i="56"/>
  <c r="DN54" i="56"/>
  <c r="DN72" i="56"/>
  <c r="DN69" i="56"/>
  <c r="DN90" i="56"/>
  <c r="DN70" i="56"/>
  <c r="DN106" i="56"/>
  <c r="DN93" i="56"/>
  <c r="DN99" i="56"/>
  <c r="DN41" i="56"/>
  <c r="DN108" i="56"/>
  <c r="DN104" i="56"/>
  <c r="DN37" i="56"/>
  <c r="DN77" i="56"/>
  <c r="DN107" i="56"/>
  <c r="DN52" i="56"/>
  <c r="DN23" i="56"/>
  <c r="DN14" i="56"/>
  <c r="DN20" i="56"/>
  <c r="DN91" i="56"/>
  <c r="DN33" i="56"/>
  <c r="DN25" i="56"/>
  <c r="DN79" i="56"/>
  <c r="DN84" i="56"/>
  <c r="DN32" i="56"/>
  <c r="DN27" i="56"/>
  <c r="DN57" i="56"/>
  <c r="DN59" i="56"/>
  <c r="DN65" i="56"/>
  <c r="DN40" i="56"/>
  <c r="DN42" i="56"/>
  <c r="DN66" i="56"/>
  <c r="DN92" i="56"/>
  <c r="DN17" i="56"/>
  <c r="DN9" i="56" l="1"/>
  <c r="DH8" i="56" s="1"/>
  <c r="DO110" i="56"/>
  <c r="DO112" i="56"/>
  <c r="DO109" i="56"/>
  <c r="DO111" i="56"/>
  <c r="DO113" i="56"/>
  <c r="DO119" i="56"/>
  <c r="DO114" i="56"/>
  <c r="DO116" i="56"/>
  <c r="DO122" i="56"/>
  <c r="DO120" i="56"/>
  <c r="DO132" i="56"/>
  <c r="DO118" i="56"/>
  <c r="DO123" i="56"/>
  <c r="DO134" i="56"/>
  <c r="DO115" i="56"/>
  <c r="DO124" i="56"/>
  <c r="DO129" i="56"/>
  <c r="DO130" i="56"/>
  <c r="DO127" i="56"/>
  <c r="DO131" i="56"/>
  <c r="DO126" i="56"/>
  <c r="DO125" i="56"/>
  <c r="DO117" i="56"/>
  <c r="DO133" i="56"/>
  <c r="DO121" i="56"/>
  <c r="DO128" i="56"/>
  <c r="DO135" i="56"/>
  <c r="DO138" i="56"/>
  <c r="DO139" i="56"/>
  <c r="DO140" i="56"/>
  <c r="DO141" i="56"/>
  <c r="DO142" i="56"/>
  <c r="DO143" i="56"/>
  <c r="DO144" i="56"/>
  <c r="DO145" i="56"/>
  <c r="DO146" i="56"/>
  <c r="DO147" i="56"/>
  <c r="DO148" i="56"/>
  <c r="DO149" i="56"/>
  <c r="DO136" i="56"/>
  <c r="DO150" i="56"/>
  <c r="DO151" i="56"/>
  <c r="DO152" i="56"/>
  <c r="DO153" i="56"/>
  <c r="DO137" i="56"/>
  <c r="DO159" i="56"/>
  <c r="DO160" i="56"/>
  <c r="DO161" i="56"/>
  <c r="DO162" i="56"/>
  <c r="DO163" i="56"/>
  <c r="DO164" i="56"/>
  <c r="DO165" i="56"/>
  <c r="DO166" i="56"/>
  <c r="DO156" i="56"/>
  <c r="DO155" i="56"/>
  <c r="DO168" i="56"/>
  <c r="DO172" i="56"/>
  <c r="DO175" i="56"/>
  <c r="DO154" i="56"/>
  <c r="DO178" i="56"/>
  <c r="DO167" i="56"/>
  <c r="DO171" i="56"/>
  <c r="DO170" i="56"/>
  <c r="DO177" i="56"/>
  <c r="DO181" i="56"/>
  <c r="DO158" i="56"/>
  <c r="DO182" i="56"/>
  <c r="DO184" i="56"/>
  <c r="DO186" i="56"/>
  <c r="DO157" i="56"/>
  <c r="DO176" i="56"/>
  <c r="DO180" i="56"/>
  <c r="DO187" i="56"/>
  <c r="DO179" i="56"/>
  <c r="DO190" i="56"/>
  <c r="DO193" i="56"/>
  <c r="DO194" i="56"/>
  <c r="DO195" i="56"/>
  <c r="DO196" i="56"/>
  <c r="DO197" i="56"/>
  <c r="DO198" i="56"/>
  <c r="DO199" i="56"/>
  <c r="DO200" i="56"/>
  <c r="DO201" i="56"/>
  <c r="DO202" i="56"/>
  <c r="DO203" i="56"/>
  <c r="DO204" i="56"/>
  <c r="DO205" i="56"/>
  <c r="DO206" i="56"/>
  <c r="DO207" i="56"/>
  <c r="DO208" i="56"/>
  <c r="DO209" i="56"/>
  <c r="DO210" i="56"/>
  <c r="DO211" i="56"/>
  <c r="DO173" i="56"/>
  <c r="DO188" i="56"/>
  <c r="DO174" i="56"/>
  <c r="DO185" i="56"/>
  <c r="DO191" i="56"/>
  <c r="DO169" i="56"/>
  <c r="DO183" i="56"/>
  <c r="DO212" i="56"/>
  <c r="DO217" i="56"/>
  <c r="DO221" i="56"/>
  <c r="DO225" i="56"/>
  <c r="DO213" i="56"/>
  <c r="DO227" i="56"/>
  <c r="DO192" i="56"/>
  <c r="DO216" i="56"/>
  <c r="DO220" i="56"/>
  <c r="DO224" i="56"/>
  <c r="DO237" i="56"/>
  <c r="DO241" i="56"/>
  <c r="DO245" i="56"/>
  <c r="DO254" i="56"/>
  <c r="DO215" i="56"/>
  <c r="DO223" i="56"/>
  <c r="DO228" i="56"/>
  <c r="DO249" i="56"/>
  <c r="DO257" i="56"/>
  <c r="DO236" i="56"/>
  <c r="DO240" i="56"/>
  <c r="DO244" i="56"/>
  <c r="DO189" i="56"/>
  <c r="DO214" i="56"/>
  <c r="DO222" i="56"/>
  <c r="DO229" i="56"/>
  <c r="DO231" i="56"/>
  <c r="DO233" i="56"/>
  <c r="DO247" i="56"/>
  <c r="DO255" i="56"/>
  <c r="DO260" i="56"/>
  <c r="DO261" i="56"/>
  <c r="DO262" i="56"/>
  <c r="DO263" i="56"/>
  <c r="DO264" i="56"/>
  <c r="DO265" i="56"/>
  <c r="DO266" i="56"/>
  <c r="DO267" i="56"/>
  <c r="DO268" i="56"/>
  <c r="DO235" i="56"/>
  <c r="DO239" i="56"/>
  <c r="DO243" i="56"/>
  <c r="DO250" i="56"/>
  <c r="DO248" i="56"/>
  <c r="DO218" i="56"/>
  <c r="DO226" i="56"/>
  <c r="DO242" i="56"/>
  <c r="DO253" i="56"/>
  <c r="DO259" i="56"/>
  <c r="DO269" i="56"/>
  <c r="DO234" i="56"/>
  <c r="DO238" i="56"/>
  <c r="DO246" i="56"/>
  <c r="DO272" i="56"/>
  <c r="DO232" i="56"/>
  <c r="DO251" i="56"/>
  <c r="DO256" i="56"/>
  <c r="DO271" i="56"/>
  <c r="DO252" i="56"/>
  <c r="DO258" i="56"/>
  <c r="DO230" i="56"/>
  <c r="DO219" i="56"/>
  <c r="DO270" i="56"/>
  <c r="DO16" i="56"/>
  <c r="DO15" i="56"/>
  <c r="DO83" i="56"/>
  <c r="DO72" i="56"/>
  <c r="DO77" i="56"/>
  <c r="DO54" i="56"/>
  <c r="DO79" i="56"/>
  <c r="DO55" i="56"/>
  <c r="DO95" i="56"/>
  <c r="DO97" i="56"/>
  <c r="DO38" i="56"/>
  <c r="DO78" i="56"/>
  <c r="DO91" i="56"/>
  <c r="DO80" i="56"/>
  <c r="DO85" i="56"/>
  <c r="DO57" i="56"/>
  <c r="DO82" i="56"/>
  <c r="DO58" i="56"/>
  <c r="DO100" i="56"/>
  <c r="DO99" i="56"/>
  <c r="DO71" i="56"/>
  <c r="DO62" i="56"/>
  <c r="DO105" i="56"/>
  <c r="DO103" i="56"/>
  <c r="DO51" i="56"/>
  <c r="DO13" i="56"/>
  <c r="DO41" i="56"/>
  <c r="DO42" i="56"/>
  <c r="DO101" i="56"/>
  <c r="DO48" i="56"/>
  <c r="DO68" i="56"/>
  <c r="DO106" i="56"/>
  <c r="DO108" i="56"/>
  <c r="DO35" i="56"/>
  <c r="DO21" i="56"/>
  <c r="DO53" i="56"/>
  <c r="DO47" i="56"/>
  <c r="DO86" i="56"/>
  <c r="DO36" i="56"/>
  <c r="DO74" i="56"/>
  <c r="DO107" i="56"/>
  <c r="DO43" i="56"/>
  <c r="DO67" i="56"/>
  <c r="DO61" i="56"/>
  <c r="DO73" i="56"/>
  <c r="DO39" i="56"/>
  <c r="DO90" i="56"/>
  <c r="DO11" i="56"/>
  <c r="DO12" i="56"/>
  <c r="DO37" i="56"/>
  <c r="DO64" i="56"/>
  <c r="DO22" i="56"/>
  <c r="DO52" i="56"/>
  <c r="DO92" i="56"/>
  <c r="DO96" i="56"/>
  <c r="DO24" i="56"/>
  <c r="DO18" i="56"/>
  <c r="DP10" i="56"/>
  <c r="DO32" i="56"/>
  <c r="DO49" i="56"/>
  <c r="DO23" i="56"/>
  <c r="DO88" i="56"/>
  <c r="DO93" i="56"/>
  <c r="DO60" i="56"/>
  <c r="DO89" i="56"/>
  <c r="DO65" i="56"/>
  <c r="DO30" i="56"/>
  <c r="DO102" i="56"/>
  <c r="DO84" i="56"/>
  <c r="DO104" i="56"/>
  <c r="DO19" i="56"/>
  <c r="DO40" i="56"/>
  <c r="DO31" i="56"/>
  <c r="DO33" i="56"/>
  <c r="DO25" i="56"/>
  <c r="DO20" i="56"/>
  <c r="DO63" i="56"/>
  <c r="DO98" i="56"/>
  <c r="DO46" i="56"/>
  <c r="DO26" i="56"/>
  <c r="DO27" i="56"/>
  <c r="DO50" i="56"/>
  <c r="DO66" i="56"/>
  <c r="DO87" i="56"/>
  <c r="DO81" i="56"/>
  <c r="DO59" i="56"/>
  <c r="DO70" i="56"/>
  <c r="DO17" i="56"/>
  <c r="DO44" i="56"/>
  <c r="DO29" i="56"/>
  <c r="DO56" i="56"/>
  <c r="DO14" i="56"/>
  <c r="DO28" i="56"/>
  <c r="DO45" i="56"/>
  <c r="DO75" i="56"/>
  <c r="DO69" i="56"/>
  <c r="DO76" i="56"/>
  <c r="DO94" i="56"/>
  <c r="DO34" i="56"/>
  <c r="DP109" i="56" l="1"/>
  <c r="DP110" i="56"/>
  <c r="DP112" i="56"/>
  <c r="DP116" i="56"/>
  <c r="DP117" i="56"/>
  <c r="DP113" i="56"/>
  <c r="DP115" i="56"/>
  <c r="DP114" i="56"/>
  <c r="DP119" i="56"/>
  <c r="DP122" i="56"/>
  <c r="DP132" i="56"/>
  <c r="DP118" i="56"/>
  <c r="DP123" i="56"/>
  <c r="DP111" i="56"/>
  <c r="DP120" i="56"/>
  <c r="DP121" i="56"/>
  <c r="DP125" i="56"/>
  <c r="DP127" i="56"/>
  <c r="DP131" i="56"/>
  <c r="DP126" i="56"/>
  <c r="DP133" i="56"/>
  <c r="DP129" i="56"/>
  <c r="DP130" i="56"/>
  <c r="DP136" i="56"/>
  <c r="DP124" i="56"/>
  <c r="DP128" i="56"/>
  <c r="DP135" i="56"/>
  <c r="DP138" i="56"/>
  <c r="DP139" i="56"/>
  <c r="DP140" i="56"/>
  <c r="DP141" i="56"/>
  <c r="DP142" i="56"/>
  <c r="DP143" i="56"/>
  <c r="DP144" i="56"/>
  <c r="DP145" i="56"/>
  <c r="DP134" i="56"/>
  <c r="DP137" i="56"/>
  <c r="DP148" i="56"/>
  <c r="DP147" i="56"/>
  <c r="DP154" i="56"/>
  <c r="DP155" i="56"/>
  <c r="DP156" i="56"/>
  <c r="DP157" i="56"/>
  <c r="DP158" i="56"/>
  <c r="DP146" i="56"/>
  <c r="DP153" i="56"/>
  <c r="DP159" i="56"/>
  <c r="DP160" i="56"/>
  <c r="DP161" i="56"/>
  <c r="DP162" i="56"/>
  <c r="DP163" i="56"/>
  <c r="DP164" i="56"/>
  <c r="DP165" i="56"/>
  <c r="DP166" i="56"/>
  <c r="DP152" i="56"/>
  <c r="DP180" i="56"/>
  <c r="DP168" i="56"/>
  <c r="DP172" i="56"/>
  <c r="DP175" i="56"/>
  <c r="DP178" i="56"/>
  <c r="DP167" i="56"/>
  <c r="DP179" i="56"/>
  <c r="DP185" i="56"/>
  <c r="DP188" i="56"/>
  <c r="DP177" i="56"/>
  <c r="DP181" i="56"/>
  <c r="DP150" i="56"/>
  <c r="DP173" i="56"/>
  <c r="DP171" i="56"/>
  <c r="DP176" i="56"/>
  <c r="DP183" i="56"/>
  <c r="DP151" i="56"/>
  <c r="DP187" i="56"/>
  <c r="DP190" i="56"/>
  <c r="DP193" i="56"/>
  <c r="DP194" i="56"/>
  <c r="DP195" i="56"/>
  <c r="DP196" i="56"/>
  <c r="DP197" i="56"/>
  <c r="DP198" i="56"/>
  <c r="DP199" i="56"/>
  <c r="DP200" i="56"/>
  <c r="DP201" i="56"/>
  <c r="DP202" i="56"/>
  <c r="DP203" i="56"/>
  <c r="DP204" i="56"/>
  <c r="DP205" i="56"/>
  <c r="DP206" i="56"/>
  <c r="DP207" i="56"/>
  <c r="DP208" i="56"/>
  <c r="DP209" i="56"/>
  <c r="DP210" i="56"/>
  <c r="DP211" i="56"/>
  <c r="DP212" i="56"/>
  <c r="DP213" i="56"/>
  <c r="DP170" i="56"/>
  <c r="DP182" i="56"/>
  <c r="DP174" i="56"/>
  <c r="DP184" i="56"/>
  <c r="DP169" i="56"/>
  <c r="DP186" i="56"/>
  <c r="DP189" i="56"/>
  <c r="DP214" i="56"/>
  <c r="DP218" i="56"/>
  <c r="DP222" i="56"/>
  <c r="DP226" i="56"/>
  <c r="DP229" i="56"/>
  <c r="DP230" i="56"/>
  <c r="DP231" i="56"/>
  <c r="DP232" i="56"/>
  <c r="DP233" i="56"/>
  <c r="DP234" i="56"/>
  <c r="DP191" i="56"/>
  <c r="DP149" i="56"/>
  <c r="DP217" i="56"/>
  <c r="DP221" i="56"/>
  <c r="DP225" i="56"/>
  <c r="DP227" i="56"/>
  <c r="DP216" i="56"/>
  <c r="DP224" i="56"/>
  <c r="DP251" i="56"/>
  <c r="DP259" i="56"/>
  <c r="DP237" i="56"/>
  <c r="DP241" i="56"/>
  <c r="DP245" i="56"/>
  <c r="DP254" i="56"/>
  <c r="DP215" i="56"/>
  <c r="DP223" i="56"/>
  <c r="DP228" i="56"/>
  <c r="DP236" i="56"/>
  <c r="DP240" i="56"/>
  <c r="DP244" i="56"/>
  <c r="DP252" i="56"/>
  <c r="DP192" i="56"/>
  <c r="DP220" i="56"/>
  <c r="DP247" i="56"/>
  <c r="DP219" i="56"/>
  <c r="DP243" i="56"/>
  <c r="DP256" i="56"/>
  <c r="DP248" i="56"/>
  <c r="DP260" i="56"/>
  <c r="DP265" i="56"/>
  <c r="DP242" i="56"/>
  <c r="DP249" i="56"/>
  <c r="DP261" i="56"/>
  <c r="DP239" i="56"/>
  <c r="DP250" i="56"/>
  <c r="DP255" i="56"/>
  <c r="DP257" i="56"/>
  <c r="DP262" i="56"/>
  <c r="DP264" i="56"/>
  <c r="DP268" i="56"/>
  <c r="DP253" i="56"/>
  <c r="DP263" i="56"/>
  <c r="DP269" i="56"/>
  <c r="DP238" i="56"/>
  <c r="DP246" i="56"/>
  <c r="DP267" i="56"/>
  <c r="DP270" i="56"/>
  <c r="DP272" i="56"/>
  <c r="DP271" i="56"/>
  <c r="DP266" i="56"/>
  <c r="DP258" i="56"/>
  <c r="DP235" i="56"/>
  <c r="DP19" i="56"/>
  <c r="DP15" i="56"/>
  <c r="DP41" i="56"/>
  <c r="DP78" i="56"/>
  <c r="DP50" i="56"/>
  <c r="DP49" i="56"/>
  <c r="DP57" i="56"/>
  <c r="DP89" i="56"/>
  <c r="DP90" i="56"/>
  <c r="DP98" i="56"/>
  <c r="DP79" i="56"/>
  <c r="DP76" i="56"/>
  <c r="DQ10" i="56"/>
  <c r="DP70" i="56"/>
  <c r="DP54" i="56"/>
  <c r="DP61" i="56"/>
  <c r="DP87" i="56"/>
  <c r="DP27" i="56"/>
  <c r="DP18" i="56"/>
  <c r="DP52" i="56"/>
  <c r="DP86" i="56"/>
  <c r="DP53" i="56"/>
  <c r="DP55" i="56"/>
  <c r="DP60" i="56"/>
  <c r="DP108" i="56"/>
  <c r="DP94" i="56"/>
  <c r="DP100" i="56"/>
  <c r="DP84" i="56"/>
  <c r="DP91" i="56"/>
  <c r="DP35" i="56"/>
  <c r="DP21" i="56"/>
  <c r="DP17" i="56"/>
  <c r="DP59" i="56"/>
  <c r="DP56" i="56"/>
  <c r="DP96" i="56"/>
  <c r="DP63" i="56"/>
  <c r="DP68" i="56"/>
  <c r="DP102" i="56"/>
  <c r="DP74" i="56"/>
  <c r="DP42" i="56"/>
  <c r="DP85" i="56"/>
  <c r="DP14" i="56"/>
  <c r="DP43" i="56"/>
  <c r="DP25" i="56"/>
  <c r="DP29" i="56"/>
  <c r="DP67" i="56"/>
  <c r="DP64" i="56"/>
  <c r="DP104" i="56"/>
  <c r="DP66" i="56"/>
  <c r="DP36" i="56"/>
  <c r="DP106" i="56"/>
  <c r="DP97" i="56"/>
  <c r="DP93" i="56"/>
  <c r="DP107" i="56"/>
  <c r="DP22" i="56"/>
  <c r="DP16" i="56"/>
  <c r="DP28" i="56"/>
  <c r="DP39" i="56"/>
  <c r="DP75" i="56"/>
  <c r="DP72" i="56"/>
  <c r="DP101" i="56"/>
  <c r="DP69" i="56"/>
  <c r="DP58" i="56"/>
  <c r="DP47" i="56"/>
  <c r="DP99" i="56"/>
  <c r="DP26" i="56"/>
  <c r="DP30" i="56"/>
  <c r="DP24" i="56"/>
  <c r="DP46" i="56"/>
  <c r="DP80" i="56"/>
  <c r="DP65" i="56"/>
  <c r="DP103" i="56"/>
  <c r="DP38" i="56"/>
  <c r="DP34" i="56"/>
  <c r="DP23" i="56"/>
  <c r="DP51" i="56"/>
  <c r="DP92" i="56"/>
  <c r="DP82" i="56"/>
  <c r="DP40" i="56"/>
  <c r="DP33" i="56"/>
  <c r="DP73" i="56"/>
  <c r="DP71" i="56"/>
  <c r="DP31" i="56"/>
  <c r="DP83" i="56"/>
  <c r="DP13" i="56"/>
  <c r="DP48" i="56"/>
  <c r="DP77" i="56"/>
  <c r="DP81" i="56"/>
  <c r="DP32" i="56"/>
  <c r="DP62" i="56"/>
  <c r="DP88" i="56"/>
  <c r="DP20" i="56"/>
  <c r="DP105" i="56"/>
  <c r="DP44" i="56"/>
  <c r="DP37" i="56"/>
  <c r="DP45" i="56"/>
  <c r="DP95" i="56"/>
  <c r="DO9" i="56"/>
  <c r="DP9" i="56" l="1"/>
  <c r="DQ109" i="56"/>
  <c r="DQ110" i="56"/>
  <c r="DQ111" i="56"/>
  <c r="DQ113" i="56"/>
  <c r="DQ115" i="56"/>
  <c r="DQ118" i="56"/>
  <c r="DQ114" i="56"/>
  <c r="DQ119" i="56"/>
  <c r="DQ121" i="56"/>
  <c r="DQ116" i="56"/>
  <c r="DQ117" i="56"/>
  <c r="DQ127" i="56"/>
  <c r="DQ122" i="56"/>
  <c r="DQ123" i="56"/>
  <c r="DQ112" i="56"/>
  <c r="DQ120" i="56"/>
  <c r="DQ125" i="56"/>
  <c r="DQ131" i="56"/>
  <c r="DQ136" i="56"/>
  <c r="DQ126" i="56"/>
  <c r="DQ132" i="56"/>
  <c r="DQ133" i="56"/>
  <c r="DQ130" i="56"/>
  <c r="DQ124" i="56"/>
  <c r="DQ139" i="56"/>
  <c r="DQ147" i="56"/>
  <c r="DQ141" i="56"/>
  <c r="DQ143" i="56"/>
  <c r="DQ128" i="56"/>
  <c r="DQ135" i="56"/>
  <c r="DQ140" i="56"/>
  <c r="DQ145" i="56"/>
  <c r="DQ149" i="56"/>
  <c r="DQ151" i="56"/>
  <c r="DQ148" i="56"/>
  <c r="DQ137" i="56"/>
  <c r="DQ142" i="56"/>
  <c r="DQ152" i="56"/>
  <c r="DQ134" i="56"/>
  <c r="DQ150" i="56"/>
  <c r="DQ157" i="56"/>
  <c r="DQ138" i="56"/>
  <c r="DQ146" i="56"/>
  <c r="DQ153" i="56"/>
  <c r="DQ156" i="56"/>
  <c r="DQ159" i="56"/>
  <c r="DQ160" i="56"/>
  <c r="DQ161" i="56"/>
  <c r="DQ162" i="56"/>
  <c r="DQ163" i="56"/>
  <c r="DQ164" i="56"/>
  <c r="DQ165" i="56"/>
  <c r="DQ166" i="56"/>
  <c r="DQ167" i="56"/>
  <c r="DQ168" i="56"/>
  <c r="DQ169" i="56"/>
  <c r="DQ170" i="56"/>
  <c r="DQ171" i="56"/>
  <c r="DQ172" i="56"/>
  <c r="DQ173" i="56"/>
  <c r="DQ155" i="56"/>
  <c r="DQ177" i="56"/>
  <c r="DQ180" i="56"/>
  <c r="DQ154" i="56"/>
  <c r="DQ175" i="56"/>
  <c r="DQ179" i="56"/>
  <c r="DQ185" i="56"/>
  <c r="DQ188" i="56"/>
  <c r="DQ158" i="56"/>
  <c r="DQ129" i="56"/>
  <c r="DQ178" i="56"/>
  <c r="DQ189" i="56"/>
  <c r="DQ192" i="56"/>
  <c r="DQ181" i="56"/>
  <c r="DQ187" i="56"/>
  <c r="DQ190" i="56"/>
  <c r="DQ193" i="56"/>
  <c r="DQ194" i="56"/>
  <c r="DQ195" i="56"/>
  <c r="DQ196" i="56"/>
  <c r="DQ197" i="56"/>
  <c r="DQ198" i="56"/>
  <c r="DQ199" i="56"/>
  <c r="DQ200" i="56"/>
  <c r="DQ201" i="56"/>
  <c r="DQ202" i="56"/>
  <c r="DQ203" i="56"/>
  <c r="DQ204" i="56"/>
  <c r="DQ205" i="56"/>
  <c r="DQ206" i="56"/>
  <c r="DQ207" i="56"/>
  <c r="DQ208" i="56"/>
  <c r="DQ209" i="56"/>
  <c r="DQ210" i="56"/>
  <c r="DQ211" i="56"/>
  <c r="DQ212" i="56"/>
  <c r="DQ213" i="56"/>
  <c r="DQ214" i="56"/>
  <c r="DQ215" i="56"/>
  <c r="DQ216" i="56"/>
  <c r="DQ217" i="56"/>
  <c r="DQ218" i="56"/>
  <c r="DQ219" i="56"/>
  <c r="DQ220" i="56"/>
  <c r="DQ221" i="56"/>
  <c r="DQ222" i="56"/>
  <c r="DQ223" i="56"/>
  <c r="DQ224" i="56"/>
  <c r="DQ225" i="56"/>
  <c r="DQ182" i="56"/>
  <c r="DQ174" i="56"/>
  <c r="DQ184" i="56"/>
  <c r="DQ183" i="56"/>
  <c r="DQ226" i="56"/>
  <c r="DQ229" i="56"/>
  <c r="DQ230" i="56"/>
  <c r="DQ231" i="56"/>
  <c r="DQ232" i="56"/>
  <c r="DQ233" i="56"/>
  <c r="DQ234" i="56"/>
  <c r="DQ191" i="56"/>
  <c r="DQ227" i="56"/>
  <c r="DQ238" i="56"/>
  <c r="DQ242" i="56"/>
  <c r="DQ246" i="56"/>
  <c r="DQ248" i="56"/>
  <c r="DQ256" i="56"/>
  <c r="DQ144" i="56"/>
  <c r="DQ251" i="56"/>
  <c r="DQ259" i="56"/>
  <c r="DQ237" i="56"/>
  <c r="DQ241" i="56"/>
  <c r="DQ228" i="56"/>
  <c r="DQ249" i="56"/>
  <c r="DQ257" i="56"/>
  <c r="DQ186" i="56"/>
  <c r="DQ236" i="56"/>
  <c r="DQ240" i="56"/>
  <c r="DQ244" i="56"/>
  <c r="DQ252" i="56"/>
  <c r="DQ254" i="56"/>
  <c r="DQ258" i="56"/>
  <c r="DQ266" i="56"/>
  <c r="DQ243" i="56"/>
  <c r="DQ260" i="56"/>
  <c r="DQ261" i="56"/>
  <c r="DQ271" i="56"/>
  <c r="DQ176" i="56"/>
  <c r="DQ239" i="56"/>
  <c r="DQ250" i="56"/>
  <c r="DQ255" i="56"/>
  <c r="DQ262" i="56"/>
  <c r="DQ264" i="56"/>
  <c r="DQ268" i="56"/>
  <c r="DQ263" i="56"/>
  <c r="DQ253" i="56"/>
  <c r="DQ245" i="56"/>
  <c r="DQ247" i="56"/>
  <c r="DQ267" i="56"/>
  <c r="DQ270" i="56"/>
  <c r="DQ272" i="56"/>
  <c r="DQ265" i="56"/>
  <c r="DQ269" i="56"/>
  <c r="DQ235" i="56"/>
  <c r="DQ30" i="56"/>
  <c r="DQ55" i="56"/>
  <c r="DQ81" i="56"/>
  <c r="DQ62" i="56"/>
  <c r="DQ83" i="56"/>
  <c r="DQ80" i="56"/>
  <c r="DQ76" i="56"/>
  <c r="DQ77" i="56"/>
  <c r="DQ58" i="56"/>
  <c r="DQ61" i="56"/>
  <c r="DQ87" i="56"/>
  <c r="DQ71" i="56"/>
  <c r="DQ25" i="56"/>
  <c r="DQ19" i="56"/>
  <c r="DQ49" i="56"/>
  <c r="DQ18" i="56"/>
  <c r="DQ86" i="56"/>
  <c r="DQ26" i="56"/>
  <c r="DQ45" i="56"/>
  <c r="DQ105" i="56"/>
  <c r="DQ54" i="56"/>
  <c r="DQ88" i="56"/>
  <c r="DQ33" i="56"/>
  <c r="DQ27" i="56"/>
  <c r="DQ21" i="56"/>
  <c r="DQ28" i="56"/>
  <c r="DQ74" i="56"/>
  <c r="DQ56" i="56"/>
  <c r="DQ41" i="56"/>
  <c r="DQ31" i="56"/>
  <c r="DQ32" i="56"/>
  <c r="DQ51" i="56"/>
  <c r="DQ72" i="56"/>
  <c r="DQ14" i="56"/>
  <c r="DQ65" i="56"/>
  <c r="DQ67" i="56"/>
  <c r="DQ23" i="56"/>
  <c r="DQ94" i="56"/>
  <c r="DQ16" i="56"/>
  <c r="DQ38" i="56"/>
  <c r="DQ20" i="56"/>
  <c r="DQ89" i="56"/>
  <c r="DQ70" i="56"/>
  <c r="DQ91" i="56"/>
  <c r="DQ99" i="56"/>
  <c r="DQ79" i="56"/>
  <c r="DQ100" i="56"/>
  <c r="DQ60" i="56"/>
  <c r="DQ102" i="56"/>
  <c r="DQ84" i="56"/>
  <c r="DQ93" i="56"/>
  <c r="DQ68" i="56"/>
  <c r="DQ29" i="56"/>
  <c r="DQ48" i="56"/>
  <c r="DQ85" i="56"/>
  <c r="DQ57" i="56"/>
  <c r="DQ13" i="56"/>
  <c r="DQ90" i="56"/>
  <c r="DQ50" i="56"/>
  <c r="DQ43" i="56"/>
  <c r="DQ36" i="56"/>
  <c r="DQ98" i="56"/>
  <c r="DQ47" i="56"/>
  <c r="DQ46" i="56"/>
  <c r="DQ75" i="56"/>
  <c r="DQ66" i="56"/>
  <c r="DQ44" i="56"/>
  <c r="DQ82" i="56"/>
  <c r="DQ17" i="56"/>
  <c r="DR10" i="56"/>
  <c r="DQ37" i="56"/>
  <c r="DQ15" i="56"/>
  <c r="DQ78" i="56"/>
  <c r="DQ24" i="56"/>
  <c r="DQ107" i="56"/>
  <c r="DQ97" i="56"/>
  <c r="DQ101" i="56"/>
  <c r="DQ69" i="56"/>
  <c r="DQ103" i="56"/>
  <c r="DQ42" i="56"/>
  <c r="DQ104" i="56"/>
  <c r="DQ106" i="56"/>
  <c r="DQ52" i="56"/>
  <c r="DQ96" i="56"/>
  <c r="DQ92" i="56"/>
  <c r="DQ35" i="56"/>
  <c r="DQ59" i="56"/>
  <c r="DQ95" i="56"/>
  <c r="DQ39" i="56"/>
  <c r="DQ53" i="56"/>
  <c r="DQ63" i="56"/>
  <c r="DQ22" i="56"/>
  <c r="DQ73" i="56"/>
  <c r="DQ64" i="56"/>
  <c r="DQ108" i="56"/>
  <c r="DQ40" i="56"/>
  <c r="DQ34" i="56"/>
  <c r="DQ9" i="56" l="1"/>
  <c r="DR109" i="56"/>
  <c r="DR110" i="56"/>
  <c r="DR113" i="56"/>
  <c r="DR115" i="56"/>
  <c r="DR117" i="56"/>
  <c r="DR118" i="56"/>
  <c r="DR114" i="56"/>
  <c r="DR119" i="56"/>
  <c r="DR112" i="56"/>
  <c r="DR121" i="56"/>
  <c r="DR116" i="56"/>
  <c r="DR131" i="56"/>
  <c r="DR127" i="56"/>
  <c r="DR122" i="56"/>
  <c r="DR111" i="56"/>
  <c r="DR123" i="56"/>
  <c r="DR124" i="56"/>
  <c r="DR128" i="56"/>
  <c r="DR134" i="56"/>
  <c r="DR135" i="56"/>
  <c r="DR120" i="56"/>
  <c r="DR126" i="56"/>
  <c r="DR132" i="56"/>
  <c r="DR133" i="56"/>
  <c r="DR136" i="56"/>
  <c r="DR130" i="56"/>
  <c r="DR138" i="56"/>
  <c r="DR140" i="56"/>
  <c r="DR125" i="56"/>
  <c r="DR137" i="56"/>
  <c r="DR142" i="56"/>
  <c r="DR129" i="56"/>
  <c r="DR145" i="56"/>
  <c r="DR149" i="56"/>
  <c r="DR141" i="56"/>
  <c r="DR147" i="56"/>
  <c r="DR148" i="56"/>
  <c r="DR150" i="56"/>
  <c r="DR157" i="56"/>
  <c r="DR146" i="56"/>
  <c r="DR139" i="56"/>
  <c r="DR153" i="56"/>
  <c r="DR156" i="56"/>
  <c r="DR159" i="56"/>
  <c r="DR160" i="56"/>
  <c r="DR161" i="56"/>
  <c r="DR162" i="56"/>
  <c r="DR163" i="56"/>
  <c r="DR164" i="56"/>
  <c r="DR165" i="56"/>
  <c r="DR166" i="56"/>
  <c r="DR167" i="56"/>
  <c r="DR168" i="56"/>
  <c r="DR169" i="56"/>
  <c r="DR170" i="56"/>
  <c r="DR171" i="56"/>
  <c r="DR172" i="56"/>
  <c r="DR173" i="56"/>
  <c r="DR174" i="56"/>
  <c r="DR175" i="56"/>
  <c r="DR176" i="56"/>
  <c r="DR177" i="56"/>
  <c r="DR178" i="56"/>
  <c r="DR179" i="56"/>
  <c r="DR180" i="56"/>
  <c r="DR155" i="56"/>
  <c r="DR152" i="56"/>
  <c r="DR158" i="56"/>
  <c r="DR154" i="56"/>
  <c r="DR182" i="56"/>
  <c r="DR184" i="56"/>
  <c r="DR186" i="56"/>
  <c r="DR144" i="56"/>
  <c r="DR151" i="56"/>
  <c r="DR189" i="56"/>
  <c r="DR192" i="56"/>
  <c r="DR181" i="56"/>
  <c r="DR188" i="56"/>
  <c r="DR143" i="56"/>
  <c r="DR185" i="56"/>
  <c r="DR187" i="56"/>
  <c r="DR190" i="56"/>
  <c r="DR193" i="56"/>
  <c r="DR194" i="56"/>
  <c r="DR195" i="56"/>
  <c r="DR196" i="56"/>
  <c r="DR197" i="56"/>
  <c r="DR198" i="56"/>
  <c r="DR199" i="56"/>
  <c r="DR200" i="56"/>
  <c r="DR201" i="56"/>
  <c r="DR202" i="56"/>
  <c r="DR203" i="56"/>
  <c r="DR204" i="56"/>
  <c r="DR205" i="56"/>
  <c r="DR206" i="56"/>
  <c r="DR207" i="56"/>
  <c r="DR208" i="56"/>
  <c r="DR209" i="56"/>
  <c r="DR210" i="56"/>
  <c r="DR211" i="56"/>
  <c r="DR212" i="56"/>
  <c r="DR213" i="56"/>
  <c r="DR214" i="56"/>
  <c r="DR215" i="56"/>
  <c r="DR216" i="56"/>
  <c r="DR217" i="56"/>
  <c r="DR218" i="56"/>
  <c r="DR219" i="56"/>
  <c r="DR220" i="56"/>
  <c r="DR221" i="56"/>
  <c r="DR222" i="56"/>
  <c r="DR223" i="56"/>
  <c r="DR224" i="56"/>
  <c r="DR225" i="56"/>
  <c r="DR226" i="56"/>
  <c r="DR227" i="56"/>
  <c r="DR228" i="56"/>
  <c r="DR229" i="56"/>
  <c r="DR230" i="56"/>
  <c r="DR231" i="56"/>
  <c r="DR232" i="56"/>
  <c r="DR233" i="56"/>
  <c r="DR234" i="56"/>
  <c r="DR235" i="56"/>
  <c r="DR236" i="56"/>
  <c r="DR237" i="56"/>
  <c r="DR238" i="56"/>
  <c r="DR239" i="56"/>
  <c r="DR240" i="56"/>
  <c r="DR241" i="56"/>
  <c r="DR242" i="56"/>
  <c r="DR243" i="56"/>
  <c r="DR244" i="56"/>
  <c r="DR245" i="56"/>
  <c r="DR246" i="56"/>
  <c r="DR191" i="56"/>
  <c r="DR253" i="56"/>
  <c r="DR248" i="56"/>
  <c r="DR256" i="56"/>
  <c r="DR254" i="56"/>
  <c r="DR249" i="56"/>
  <c r="DR183" i="56"/>
  <c r="DR247" i="56"/>
  <c r="DR258" i="56"/>
  <c r="DR266" i="56"/>
  <c r="DR270" i="56"/>
  <c r="DR260" i="56"/>
  <c r="DR265" i="56"/>
  <c r="DR257" i="56"/>
  <c r="DR259" i="56"/>
  <c r="DR261" i="56"/>
  <c r="DR271" i="56"/>
  <c r="DR264" i="56"/>
  <c r="DR250" i="56"/>
  <c r="DR255" i="56"/>
  <c r="DR262" i="56"/>
  <c r="DR251" i="56"/>
  <c r="DR267" i="56"/>
  <c r="DR272" i="56"/>
  <c r="DR268" i="56"/>
  <c r="DR252" i="56"/>
  <c r="DR263" i="56"/>
  <c r="DR269" i="56"/>
  <c r="DR25" i="56"/>
  <c r="DR19" i="56"/>
  <c r="DR84" i="56"/>
  <c r="DR81" i="56"/>
  <c r="DR39" i="56"/>
  <c r="DR47" i="56"/>
  <c r="DR87" i="56"/>
  <c r="DR64" i="56"/>
  <c r="DR82" i="56"/>
  <c r="DR79" i="56"/>
  <c r="DR21" i="56"/>
  <c r="DR97" i="56"/>
  <c r="DR45" i="56"/>
  <c r="DR102" i="56"/>
  <c r="DR13" i="56"/>
  <c r="DR107" i="56"/>
  <c r="DR22" i="56"/>
  <c r="DR78" i="56"/>
  <c r="DR48" i="56"/>
  <c r="DR29" i="56"/>
  <c r="DR42" i="56"/>
  <c r="DR38" i="56"/>
  <c r="DR74" i="56"/>
  <c r="DR98" i="56"/>
  <c r="DR17" i="56"/>
  <c r="DR73" i="56"/>
  <c r="DR56" i="56"/>
  <c r="DR33" i="56"/>
  <c r="DR50" i="56"/>
  <c r="DR92" i="56"/>
  <c r="DR89" i="56"/>
  <c r="DR46" i="56"/>
  <c r="DR51" i="56"/>
  <c r="DR90" i="56"/>
  <c r="DR67" i="56"/>
  <c r="DR104" i="56"/>
  <c r="DR100" i="56"/>
  <c r="DR85" i="56"/>
  <c r="DR103" i="56"/>
  <c r="DR14" i="56"/>
  <c r="DR70" i="56"/>
  <c r="DR105" i="56"/>
  <c r="DR55" i="56"/>
  <c r="DR61" i="56"/>
  <c r="DR75" i="56"/>
  <c r="DR57" i="56"/>
  <c r="DR71" i="56"/>
  <c r="DR88" i="56"/>
  <c r="DR68" i="56"/>
  <c r="DR26" i="56"/>
  <c r="DR93" i="56"/>
  <c r="DR16" i="56"/>
  <c r="DR77" i="56"/>
  <c r="DR101" i="56"/>
  <c r="DR41" i="56"/>
  <c r="DR43" i="56"/>
  <c r="DR37" i="56"/>
  <c r="DR15" i="56"/>
  <c r="DR62" i="56"/>
  <c r="DR53" i="56"/>
  <c r="DR94" i="56"/>
  <c r="DR80" i="56"/>
  <c r="DR69" i="56"/>
  <c r="DR40" i="56"/>
  <c r="DR72" i="56"/>
  <c r="DR106" i="56"/>
  <c r="DR20" i="56"/>
  <c r="DR18" i="56"/>
  <c r="DR58" i="56"/>
  <c r="DR83" i="56"/>
  <c r="DR91" i="56"/>
  <c r="DR28" i="56"/>
  <c r="DR52" i="56"/>
  <c r="DR27" i="56"/>
  <c r="DS10" i="56"/>
  <c r="DR95" i="56"/>
  <c r="DR36" i="56"/>
  <c r="DR60" i="56"/>
  <c r="DR86" i="56"/>
  <c r="DR24" i="56"/>
  <c r="DR59" i="56"/>
  <c r="DR44" i="56"/>
  <c r="DR65" i="56"/>
  <c r="DR23" i="56"/>
  <c r="DR54" i="56"/>
  <c r="DR108" i="56"/>
  <c r="DR76" i="56"/>
  <c r="DR35" i="56"/>
  <c r="DR32" i="56"/>
  <c r="DR66" i="56"/>
  <c r="DR63" i="56"/>
  <c r="DR49" i="56"/>
  <c r="DR99" i="56"/>
  <c r="DR30" i="56"/>
  <c r="DR96" i="56"/>
  <c r="DR31" i="56"/>
  <c r="DR34" i="56"/>
  <c r="DS109" i="56" l="1"/>
  <c r="DS111" i="56"/>
  <c r="DS110" i="56"/>
  <c r="DS112" i="56"/>
  <c r="DS117" i="56"/>
  <c r="DS118" i="56"/>
  <c r="DS115" i="56"/>
  <c r="DS119" i="56"/>
  <c r="DS123" i="56"/>
  <c r="DS124" i="56"/>
  <c r="DS125" i="56"/>
  <c r="DS126" i="56"/>
  <c r="DS121" i="56"/>
  <c r="DS113" i="56"/>
  <c r="DS120" i="56"/>
  <c r="DS128" i="56"/>
  <c r="DS131" i="56"/>
  <c r="DS127" i="56"/>
  <c r="DS122" i="56"/>
  <c r="DS116" i="56"/>
  <c r="DS114" i="56"/>
  <c r="DS137" i="56"/>
  <c r="DS133" i="56"/>
  <c r="DS136" i="56"/>
  <c r="DS145" i="56"/>
  <c r="DS149" i="56"/>
  <c r="DS130" i="56"/>
  <c r="DS132" i="56"/>
  <c r="DS139" i="56"/>
  <c r="DS147" i="56"/>
  <c r="DS134" i="56"/>
  <c r="DS141" i="56"/>
  <c r="DS144" i="56"/>
  <c r="DS150" i="56"/>
  <c r="DS153" i="56"/>
  <c r="DS129" i="56"/>
  <c r="DS135" i="56"/>
  <c r="DS140" i="56"/>
  <c r="DS148" i="56"/>
  <c r="DS154" i="56"/>
  <c r="DS158" i="56"/>
  <c r="DS138" i="56"/>
  <c r="DS157" i="56"/>
  <c r="DS146" i="56"/>
  <c r="DS156" i="56"/>
  <c r="DS159" i="56"/>
  <c r="DS161" i="56"/>
  <c r="DS163" i="56"/>
  <c r="DS165" i="56"/>
  <c r="DS169" i="56"/>
  <c r="DS173" i="56"/>
  <c r="DS174" i="56"/>
  <c r="DS181" i="56"/>
  <c r="DS182" i="56"/>
  <c r="DS177" i="56"/>
  <c r="DS155" i="56"/>
  <c r="DS168" i="56"/>
  <c r="DS172" i="56"/>
  <c r="DS180" i="56"/>
  <c r="DS142" i="56"/>
  <c r="DS160" i="56"/>
  <c r="DS162" i="56"/>
  <c r="DS164" i="56"/>
  <c r="DS166" i="56"/>
  <c r="DS167" i="56"/>
  <c r="DS171" i="56"/>
  <c r="DS187" i="56"/>
  <c r="DS152" i="56"/>
  <c r="DS175" i="56"/>
  <c r="DS179" i="56"/>
  <c r="DS151" i="56"/>
  <c r="DS178" i="56"/>
  <c r="DS189" i="56"/>
  <c r="DS192" i="56"/>
  <c r="DS170" i="56"/>
  <c r="DS188" i="56"/>
  <c r="DS185" i="56"/>
  <c r="DS184" i="56"/>
  <c r="DS143" i="56"/>
  <c r="DS228" i="56"/>
  <c r="DS190" i="56"/>
  <c r="DS193" i="56"/>
  <c r="DS195" i="56"/>
  <c r="DS197" i="56"/>
  <c r="DS199" i="56"/>
  <c r="DS201" i="56"/>
  <c r="DS203" i="56"/>
  <c r="DS205" i="56"/>
  <c r="DS207" i="56"/>
  <c r="DS209" i="56"/>
  <c r="DS211" i="56"/>
  <c r="DS214" i="56"/>
  <c r="DS218" i="56"/>
  <c r="DS222" i="56"/>
  <c r="DS212" i="56"/>
  <c r="DS226" i="56"/>
  <c r="DS213" i="56"/>
  <c r="DS217" i="56"/>
  <c r="DS221" i="56"/>
  <c r="DS225" i="56"/>
  <c r="DS229" i="56"/>
  <c r="DS230" i="56"/>
  <c r="DS231" i="56"/>
  <c r="DS232" i="56"/>
  <c r="DS233" i="56"/>
  <c r="DS234" i="56"/>
  <c r="DS235" i="56"/>
  <c r="DS236" i="56"/>
  <c r="DS237" i="56"/>
  <c r="DS238" i="56"/>
  <c r="DS239" i="56"/>
  <c r="DS240" i="56"/>
  <c r="DS241" i="56"/>
  <c r="DS242" i="56"/>
  <c r="DS243" i="56"/>
  <c r="DS244" i="56"/>
  <c r="DS245" i="56"/>
  <c r="DS246" i="56"/>
  <c r="DS247" i="56"/>
  <c r="DS248" i="56"/>
  <c r="DS249" i="56"/>
  <c r="DS250" i="56"/>
  <c r="DS251" i="56"/>
  <c r="DS252" i="56"/>
  <c r="DS253" i="56"/>
  <c r="DS254" i="56"/>
  <c r="DS255" i="56"/>
  <c r="DS256" i="56"/>
  <c r="DS257" i="56"/>
  <c r="DS258" i="56"/>
  <c r="DS259" i="56"/>
  <c r="DS191" i="56"/>
  <c r="DS196" i="56"/>
  <c r="DS200" i="56"/>
  <c r="DS204" i="56"/>
  <c r="DS208" i="56"/>
  <c r="DS216" i="56"/>
  <c r="DS224" i="56"/>
  <c r="DS227" i="56"/>
  <c r="DS215" i="56"/>
  <c r="DS223" i="56"/>
  <c r="DS186" i="56"/>
  <c r="DS194" i="56"/>
  <c r="DS198" i="56"/>
  <c r="DS202" i="56"/>
  <c r="DS206" i="56"/>
  <c r="DS210" i="56"/>
  <c r="DS267" i="56"/>
  <c r="DS183" i="56"/>
  <c r="DS219" i="56"/>
  <c r="DS260" i="56"/>
  <c r="DS265" i="56"/>
  <c r="DS176" i="56"/>
  <c r="DS261" i="56"/>
  <c r="DS262" i="56"/>
  <c r="DS270" i="56"/>
  <c r="DS266" i="56"/>
  <c r="DS272" i="56"/>
  <c r="DS271" i="56"/>
  <c r="DS263" i="56"/>
  <c r="DS269" i="56"/>
  <c r="DS264" i="56"/>
  <c r="DS220" i="56"/>
  <c r="DS268" i="56"/>
  <c r="DS36" i="56"/>
  <c r="DS22" i="56"/>
  <c r="DS24" i="56"/>
  <c r="DS55" i="56"/>
  <c r="DS57" i="56"/>
  <c r="DS105" i="56"/>
  <c r="DS74" i="56"/>
  <c r="DS72" i="56"/>
  <c r="DS99" i="56"/>
  <c r="DS66" i="56"/>
  <c r="DS98" i="56"/>
  <c r="DS75" i="56"/>
  <c r="DS38" i="56"/>
  <c r="DS34" i="56"/>
  <c r="DS44" i="56"/>
  <c r="DS58" i="56"/>
  <c r="DS14" i="56"/>
  <c r="DS27" i="56"/>
  <c r="DS17" i="56"/>
  <c r="DS32" i="56"/>
  <c r="DS26" i="56"/>
  <c r="DS60" i="56"/>
  <c r="DS65" i="56"/>
  <c r="DS94" i="56"/>
  <c r="DS77" i="56"/>
  <c r="DS85" i="56"/>
  <c r="DS42" i="56"/>
  <c r="DS83" i="56"/>
  <c r="DS62" i="56"/>
  <c r="DS103" i="56"/>
  <c r="DS23" i="56"/>
  <c r="DS33" i="56"/>
  <c r="DS76" i="56"/>
  <c r="DS81" i="56"/>
  <c r="DS91" i="56"/>
  <c r="DS56" i="56"/>
  <c r="DS16" i="56"/>
  <c r="DS87" i="56"/>
  <c r="DS108" i="56"/>
  <c r="DS78" i="56"/>
  <c r="DS28" i="56"/>
  <c r="DS97" i="56"/>
  <c r="DS50" i="56"/>
  <c r="DS29" i="56"/>
  <c r="DS15" i="56"/>
  <c r="DS25" i="56"/>
  <c r="DS35" i="56"/>
  <c r="DS48" i="56"/>
  <c r="DS68" i="56"/>
  <c r="DS73" i="56"/>
  <c r="DS102" i="56"/>
  <c r="DS90" i="56"/>
  <c r="DS88" i="56"/>
  <c r="DS54" i="56"/>
  <c r="DS46" i="56"/>
  <c r="DS106" i="56"/>
  <c r="DS96" i="56"/>
  <c r="DS63" i="56"/>
  <c r="DS64" i="56"/>
  <c r="DS59" i="56"/>
  <c r="DS30" i="56"/>
  <c r="DS40" i="56"/>
  <c r="DS43" i="56"/>
  <c r="DS92" i="56"/>
  <c r="DS31" i="56"/>
  <c r="DS41" i="56"/>
  <c r="DS45" i="56"/>
  <c r="DS71" i="56"/>
  <c r="DS84" i="56"/>
  <c r="DS89" i="56"/>
  <c r="DS47" i="56"/>
  <c r="DS67" i="56"/>
  <c r="DS93" i="56"/>
  <c r="DS82" i="56"/>
  <c r="DS80" i="56"/>
  <c r="DS95" i="56"/>
  <c r="DS39" i="56"/>
  <c r="DS13" i="56"/>
  <c r="DS53" i="56"/>
  <c r="DS79" i="56"/>
  <c r="DS37" i="56"/>
  <c r="DS21" i="56"/>
  <c r="DS51" i="56"/>
  <c r="DS70" i="56"/>
  <c r="DS107" i="56"/>
  <c r="DS86" i="56"/>
  <c r="DS69" i="56"/>
  <c r="DS100" i="56"/>
  <c r="DS20" i="56"/>
  <c r="DT10" i="56"/>
  <c r="DS49" i="56"/>
  <c r="DS18" i="56"/>
  <c r="DS104" i="56"/>
  <c r="DS19" i="56"/>
  <c r="DS52" i="56"/>
  <c r="DS61" i="56"/>
  <c r="DS101" i="56"/>
  <c r="DR9" i="56"/>
  <c r="DS9" i="56" l="1"/>
  <c r="DT109" i="56"/>
  <c r="DT111" i="56"/>
  <c r="DT110" i="56"/>
  <c r="DT114" i="56"/>
  <c r="DT115" i="56"/>
  <c r="DT116" i="56"/>
  <c r="DT112" i="56"/>
  <c r="DT120" i="56"/>
  <c r="DT117" i="56"/>
  <c r="DT113" i="56"/>
  <c r="DT119" i="56"/>
  <c r="DT123" i="56"/>
  <c r="DT124" i="56"/>
  <c r="DT125" i="56"/>
  <c r="DT126" i="56"/>
  <c r="DT127" i="56"/>
  <c r="DT128" i="56"/>
  <c r="DT129" i="56"/>
  <c r="DT133" i="56"/>
  <c r="DT131" i="56"/>
  <c r="DT121" i="56"/>
  <c r="DT130" i="56"/>
  <c r="DT132" i="56"/>
  <c r="DT122" i="56"/>
  <c r="DT134" i="56"/>
  <c r="DT135" i="56"/>
  <c r="DT137" i="56"/>
  <c r="DT144" i="56"/>
  <c r="DT146" i="56"/>
  <c r="DT138" i="56"/>
  <c r="DT140" i="56"/>
  <c r="DT139" i="56"/>
  <c r="DT145" i="56"/>
  <c r="DT118" i="56"/>
  <c r="DT141" i="56"/>
  <c r="DT151" i="56"/>
  <c r="DT136" i="56"/>
  <c r="DT147" i="56"/>
  <c r="DT154" i="56"/>
  <c r="DT158" i="56"/>
  <c r="DT148" i="56"/>
  <c r="DT150" i="56"/>
  <c r="DT157" i="56"/>
  <c r="DT179" i="56"/>
  <c r="DT156" i="56"/>
  <c r="DT159" i="56"/>
  <c r="DT161" i="56"/>
  <c r="DT163" i="56"/>
  <c r="DT165" i="56"/>
  <c r="DT169" i="56"/>
  <c r="DT173" i="56"/>
  <c r="DT174" i="56"/>
  <c r="DT181" i="56"/>
  <c r="DT182" i="56"/>
  <c r="DT183" i="56"/>
  <c r="DT184" i="56"/>
  <c r="DT185" i="56"/>
  <c r="DT177" i="56"/>
  <c r="DT153" i="56"/>
  <c r="DT168" i="56"/>
  <c r="DT162" i="56"/>
  <c r="DT166" i="56"/>
  <c r="DT167" i="56"/>
  <c r="DT187" i="56"/>
  <c r="DT152" i="56"/>
  <c r="DT155" i="56"/>
  <c r="DT172" i="56"/>
  <c r="DT142" i="56"/>
  <c r="DT149" i="56"/>
  <c r="DT176" i="56"/>
  <c r="DT186" i="56"/>
  <c r="DT191" i="56"/>
  <c r="DT175" i="56"/>
  <c r="DT171" i="56"/>
  <c r="DT164" i="56"/>
  <c r="DT178" i="56"/>
  <c r="DT189" i="56"/>
  <c r="DT192" i="56"/>
  <c r="DT160" i="56"/>
  <c r="DT170" i="56"/>
  <c r="DT188" i="56"/>
  <c r="DT143" i="56"/>
  <c r="DT215" i="56"/>
  <c r="DT219" i="56"/>
  <c r="DT223" i="56"/>
  <c r="DT228" i="56"/>
  <c r="DT190" i="56"/>
  <c r="DT193" i="56"/>
  <c r="DT195" i="56"/>
  <c r="DT197" i="56"/>
  <c r="DT199" i="56"/>
  <c r="DT201" i="56"/>
  <c r="DT203" i="56"/>
  <c r="DT205" i="56"/>
  <c r="DT207" i="56"/>
  <c r="DT209" i="56"/>
  <c r="DT211" i="56"/>
  <c r="DT214" i="56"/>
  <c r="DT218" i="56"/>
  <c r="DT222" i="56"/>
  <c r="DT212" i="56"/>
  <c r="DT226" i="56"/>
  <c r="DT217" i="56"/>
  <c r="DT225" i="56"/>
  <c r="DT230" i="56"/>
  <c r="DT232" i="56"/>
  <c r="DT234" i="56"/>
  <c r="DT250" i="56"/>
  <c r="DT258" i="56"/>
  <c r="DT260" i="56"/>
  <c r="DT261" i="56"/>
  <c r="DT262" i="56"/>
  <c r="DT263" i="56"/>
  <c r="DT238" i="56"/>
  <c r="DT242" i="56"/>
  <c r="DT246" i="56"/>
  <c r="DT253" i="56"/>
  <c r="DT196" i="56"/>
  <c r="DT200" i="56"/>
  <c r="DT204" i="56"/>
  <c r="DT208" i="56"/>
  <c r="DT216" i="56"/>
  <c r="DT224" i="56"/>
  <c r="DT227" i="56"/>
  <c r="DT237" i="56"/>
  <c r="DT241" i="56"/>
  <c r="DT245" i="56"/>
  <c r="DT251" i="56"/>
  <c r="DT259" i="56"/>
  <c r="DT213" i="56"/>
  <c r="DT221" i="56"/>
  <c r="DT229" i="56"/>
  <c r="DT231" i="56"/>
  <c r="DT233" i="56"/>
  <c r="DT202" i="56"/>
  <c r="DT220" i="56"/>
  <c r="DT235" i="56"/>
  <c r="DT244" i="56"/>
  <c r="DT252" i="56"/>
  <c r="DT247" i="56"/>
  <c r="DT254" i="56"/>
  <c r="DT256" i="56"/>
  <c r="DT267" i="56"/>
  <c r="DT206" i="56"/>
  <c r="DT243" i="56"/>
  <c r="DT248" i="56"/>
  <c r="DT180" i="56"/>
  <c r="DT240" i="56"/>
  <c r="DT249" i="56"/>
  <c r="DT266" i="56"/>
  <c r="DT270" i="56"/>
  <c r="DT194" i="56"/>
  <c r="DT210" i="56"/>
  <c r="DT239" i="56"/>
  <c r="DT257" i="56"/>
  <c r="DT198" i="56"/>
  <c r="DT255" i="56"/>
  <c r="DT264" i="56"/>
  <c r="DT236" i="56"/>
  <c r="DT269" i="56"/>
  <c r="DT265" i="56"/>
  <c r="DT272" i="56"/>
  <c r="DT268" i="56"/>
  <c r="DT271" i="56"/>
  <c r="DT31" i="56"/>
  <c r="DT22" i="56"/>
  <c r="DT82" i="56"/>
  <c r="DT63" i="56"/>
  <c r="DT76" i="56"/>
  <c r="DT100" i="56"/>
  <c r="DT47" i="56"/>
  <c r="DT50" i="56"/>
  <c r="DT83" i="56"/>
  <c r="DT86" i="56"/>
  <c r="DT62" i="56"/>
  <c r="DT99" i="56"/>
  <c r="DT26" i="56"/>
  <c r="DT14" i="56"/>
  <c r="DT27" i="56"/>
  <c r="DT57" i="56"/>
  <c r="DT46" i="56"/>
  <c r="DT54" i="56"/>
  <c r="DT38" i="56"/>
  <c r="DT30" i="56"/>
  <c r="DT33" i="56"/>
  <c r="DT42" i="56"/>
  <c r="DT24" i="56"/>
  <c r="DT40" i="56"/>
  <c r="DT88" i="56"/>
  <c r="DT81" i="56"/>
  <c r="DT29" i="56"/>
  <c r="DT66" i="56"/>
  <c r="DT91" i="56"/>
  <c r="DT89" i="56"/>
  <c r="DT65" i="56"/>
  <c r="DT48" i="56"/>
  <c r="DT74" i="56"/>
  <c r="DT93" i="56"/>
  <c r="DT107" i="56"/>
  <c r="DT67" i="56"/>
  <c r="DT39" i="56"/>
  <c r="DT32" i="56"/>
  <c r="DT90" i="56"/>
  <c r="DT71" i="56"/>
  <c r="DT84" i="56"/>
  <c r="DT108" i="56"/>
  <c r="DT61" i="56"/>
  <c r="DT52" i="56"/>
  <c r="DT70" i="56"/>
  <c r="DT104" i="56"/>
  <c r="DT101" i="56"/>
  <c r="DT98" i="56"/>
  <c r="DT28" i="56"/>
  <c r="DT87" i="56"/>
  <c r="DT73" i="56"/>
  <c r="DT37" i="56"/>
  <c r="DT36" i="56"/>
  <c r="DT43" i="56"/>
  <c r="DT85" i="56"/>
  <c r="DT59" i="56"/>
  <c r="DT13" i="56"/>
  <c r="DT55" i="56"/>
  <c r="DT75" i="56"/>
  <c r="DT77" i="56"/>
  <c r="DT60" i="56"/>
  <c r="DT78" i="56"/>
  <c r="DT96" i="56"/>
  <c r="DT23" i="56"/>
  <c r="DT68" i="56"/>
  <c r="DT105" i="56"/>
  <c r="DT95" i="56"/>
  <c r="DT18" i="56"/>
  <c r="DT20" i="56"/>
  <c r="DT44" i="56"/>
  <c r="DU10" i="56"/>
  <c r="DT79" i="56"/>
  <c r="DT92" i="56"/>
  <c r="DT97" i="56"/>
  <c r="DT16" i="56"/>
  <c r="DT72" i="56"/>
  <c r="DT80" i="56"/>
  <c r="DT35" i="56"/>
  <c r="DT103" i="56"/>
  <c r="DT102" i="56"/>
  <c r="DT51" i="56"/>
  <c r="DT21" i="56"/>
  <c r="DT25" i="56"/>
  <c r="DT34" i="56"/>
  <c r="DT17" i="56"/>
  <c r="DT64" i="56"/>
  <c r="DT69" i="56"/>
  <c r="DT58" i="56"/>
  <c r="DT49" i="56"/>
  <c r="DT56" i="56"/>
  <c r="DT15" i="56"/>
  <c r="DT41" i="56"/>
  <c r="DT53" i="56"/>
  <c r="DT94" i="56"/>
  <c r="DT45" i="56"/>
  <c r="DT19" i="56"/>
  <c r="DT106" i="56"/>
  <c r="DU112" i="56" l="1"/>
  <c r="DU113" i="56"/>
  <c r="DU110" i="56"/>
  <c r="DU114" i="56"/>
  <c r="DU115" i="56"/>
  <c r="DU116" i="56"/>
  <c r="DU117" i="56"/>
  <c r="DU118" i="56"/>
  <c r="DU109" i="56"/>
  <c r="DU120" i="56"/>
  <c r="DU121" i="56"/>
  <c r="DU122" i="56"/>
  <c r="DU111" i="56"/>
  <c r="DU119" i="56"/>
  <c r="DU123" i="56"/>
  <c r="DU124" i="56"/>
  <c r="DU125" i="56"/>
  <c r="DU126" i="56"/>
  <c r="DU127" i="56"/>
  <c r="DU128" i="56"/>
  <c r="DU129" i="56"/>
  <c r="DU130" i="56"/>
  <c r="DU131" i="56"/>
  <c r="DU132" i="56"/>
  <c r="DU133" i="56"/>
  <c r="DU135" i="56"/>
  <c r="DU137" i="56"/>
  <c r="DU143" i="56"/>
  <c r="DU150" i="56"/>
  <c r="DU145" i="56"/>
  <c r="DU149" i="56"/>
  <c r="DU136" i="56"/>
  <c r="DU139" i="56"/>
  <c r="DU146" i="56"/>
  <c r="DU154" i="56"/>
  <c r="DU155" i="56"/>
  <c r="DU156" i="56"/>
  <c r="DU157" i="56"/>
  <c r="DU158" i="56"/>
  <c r="DU144" i="56"/>
  <c r="DU140" i="56"/>
  <c r="DU151" i="56"/>
  <c r="DU134" i="56"/>
  <c r="DU147" i="56"/>
  <c r="DU138" i="56"/>
  <c r="DU148" i="56"/>
  <c r="DU170" i="56"/>
  <c r="DU176" i="56"/>
  <c r="DU179" i="56"/>
  <c r="DU159" i="56"/>
  <c r="DU161" i="56"/>
  <c r="DU163" i="56"/>
  <c r="DU165" i="56"/>
  <c r="DU169" i="56"/>
  <c r="DU173" i="56"/>
  <c r="DU174" i="56"/>
  <c r="DU181" i="56"/>
  <c r="DU182" i="56"/>
  <c r="DU183" i="56"/>
  <c r="DU184" i="56"/>
  <c r="DU185" i="56"/>
  <c r="DU186" i="56"/>
  <c r="DU187" i="56"/>
  <c r="DU188" i="56"/>
  <c r="DU189" i="56"/>
  <c r="DU190" i="56"/>
  <c r="DU191" i="56"/>
  <c r="DU192" i="56"/>
  <c r="DU141" i="56"/>
  <c r="DU168" i="56"/>
  <c r="DU172" i="56"/>
  <c r="DU162" i="56"/>
  <c r="DU166" i="56"/>
  <c r="DU167" i="56"/>
  <c r="DU152" i="56"/>
  <c r="DU175" i="56"/>
  <c r="DU180" i="56"/>
  <c r="DU142" i="56"/>
  <c r="DU171" i="56"/>
  <c r="DU164" i="56"/>
  <c r="DU178" i="56"/>
  <c r="DU160" i="56"/>
  <c r="DU177" i="56"/>
  <c r="DU153" i="56"/>
  <c r="DU215" i="56"/>
  <c r="DU219" i="56"/>
  <c r="DU223" i="56"/>
  <c r="DU228" i="56"/>
  <c r="DU193" i="56"/>
  <c r="DU195" i="56"/>
  <c r="DU197" i="56"/>
  <c r="DU199" i="56"/>
  <c r="DU201" i="56"/>
  <c r="DU203" i="56"/>
  <c r="DU205" i="56"/>
  <c r="DU207" i="56"/>
  <c r="DU209" i="56"/>
  <c r="DU211" i="56"/>
  <c r="DU214" i="56"/>
  <c r="DU218" i="56"/>
  <c r="DU222" i="56"/>
  <c r="DU212" i="56"/>
  <c r="DU226" i="56"/>
  <c r="DU235" i="56"/>
  <c r="DU239" i="56"/>
  <c r="DU243" i="56"/>
  <c r="DU247" i="56"/>
  <c r="DU255" i="56"/>
  <c r="DU217" i="56"/>
  <c r="DU225" i="56"/>
  <c r="DU230" i="56"/>
  <c r="DU232" i="56"/>
  <c r="DU234" i="56"/>
  <c r="DU250" i="56"/>
  <c r="DU258" i="56"/>
  <c r="DU260" i="56"/>
  <c r="DU261" i="56"/>
  <c r="DU262" i="56"/>
  <c r="DU263" i="56"/>
  <c r="DU264" i="56"/>
  <c r="DU265" i="56"/>
  <c r="DU266" i="56"/>
  <c r="DU267" i="56"/>
  <c r="DU268" i="56"/>
  <c r="DU269" i="56"/>
  <c r="DU270" i="56"/>
  <c r="DU271" i="56"/>
  <c r="DU272" i="56"/>
  <c r="DU238" i="56"/>
  <c r="DU242" i="56"/>
  <c r="DU196" i="56"/>
  <c r="DU200" i="56"/>
  <c r="DU204" i="56"/>
  <c r="DU208" i="56"/>
  <c r="DU216" i="56"/>
  <c r="DU224" i="56"/>
  <c r="DU227" i="56"/>
  <c r="DU248" i="56"/>
  <c r="DU256" i="56"/>
  <c r="DU237" i="56"/>
  <c r="DU241" i="56"/>
  <c r="DU245" i="56"/>
  <c r="DU251" i="56"/>
  <c r="DU213" i="56"/>
  <c r="DU202" i="56"/>
  <c r="DU220" i="56"/>
  <c r="DU244" i="56"/>
  <c r="DU252" i="56"/>
  <c r="DU254" i="56"/>
  <c r="DU206" i="56"/>
  <c r="DU233" i="56"/>
  <c r="DU240" i="56"/>
  <c r="DU249" i="56"/>
  <c r="DU194" i="56"/>
  <c r="DU210" i="56"/>
  <c r="DU231" i="56"/>
  <c r="DU259" i="56"/>
  <c r="DU246" i="56"/>
  <c r="DU198" i="56"/>
  <c r="DU253" i="56"/>
  <c r="DU221" i="56"/>
  <c r="DU236" i="56"/>
  <c r="DU257" i="56"/>
  <c r="DU229" i="56"/>
  <c r="DU37" i="56"/>
  <c r="DU39" i="56"/>
  <c r="DU85" i="56"/>
  <c r="DU58" i="56"/>
  <c r="DU41" i="56"/>
  <c r="DU33" i="56"/>
  <c r="DU75" i="56"/>
  <c r="DU100" i="56"/>
  <c r="DU53" i="56"/>
  <c r="DU76" i="56"/>
  <c r="DU47" i="56"/>
  <c r="DU105" i="56"/>
  <c r="DU30" i="56"/>
  <c r="DU82" i="56"/>
  <c r="DU84" i="56"/>
  <c r="DU50" i="56"/>
  <c r="DU40" i="56"/>
  <c r="DU62" i="56"/>
  <c r="DU108" i="56"/>
  <c r="DU43" i="56"/>
  <c r="DU13" i="56"/>
  <c r="DU15" i="56"/>
  <c r="DU14" i="56"/>
  <c r="DU65" i="56"/>
  <c r="DU99" i="56"/>
  <c r="DU23" i="56"/>
  <c r="DU17" i="56"/>
  <c r="DU95" i="56"/>
  <c r="DU89" i="56"/>
  <c r="DU77" i="56"/>
  <c r="DU25" i="56"/>
  <c r="DU49" i="56"/>
  <c r="DU102" i="56"/>
  <c r="DU18" i="56"/>
  <c r="DV10" i="56"/>
  <c r="DU93" i="56"/>
  <c r="DU66" i="56"/>
  <c r="DU45" i="56"/>
  <c r="DU35" i="56"/>
  <c r="DU78" i="56"/>
  <c r="DU27" i="56"/>
  <c r="DU106" i="56"/>
  <c r="DU104" i="56"/>
  <c r="DU60" i="56"/>
  <c r="DU101" i="56"/>
  <c r="DU34" i="56"/>
  <c r="DU22" i="56"/>
  <c r="DU59" i="56"/>
  <c r="DU86" i="56"/>
  <c r="DU80" i="56"/>
  <c r="DU42" i="56"/>
  <c r="DU79" i="56"/>
  <c r="DU38" i="56"/>
  <c r="DU96" i="56"/>
  <c r="DU44" i="56"/>
  <c r="DU92" i="56"/>
  <c r="DU73" i="56"/>
  <c r="DU69" i="56"/>
  <c r="DU16" i="56"/>
  <c r="DU91" i="56"/>
  <c r="DU46" i="56"/>
  <c r="DU29" i="56"/>
  <c r="DU54" i="56"/>
  <c r="DU72" i="56"/>
  <c r="DU107" i="56"/>
  <c r="DU26" i="56"/>
  <c r="DU51" i="56"/>
  <c r="DU20" i="56"/>
  <c r="DU74" i="56"/>
  <c r="DU63" i="56"/>
  <c r="DU56" i="56"/>
  <c r="DU81" i="56"/>
  <c r="DU28" i="56"/>
  <c r="DU67" i="56"/>
  <c r="DU83" i="56"/>
  <c r="DU97" i="56"/>
  <c r="DU94" i="56"/>
  <c r="DU71" i="56"/>
  <c r="DU36" i="56"/>
  <c r="DU98" i="56"/>
  <c r="DU32" i="56"/>
  <c r="DU90" i="56"/>
  <c r="DU88" i="56"/>
  <c r="DU52" i="56"/>
  <c r="DU61" i="56"/>
  <c r="DU87" i="56"/>
  <c r="DU55" i="56"/>
  <c r="DU19" i="56"/>
  <c r="DU70" i="56"/>
  <c r="DU21" i="56"/>
  <c r="DU48" i="56"/>
  <c r="DU68" i="56"/>
  <c r="DU57" i="56"/>
  <c r="DU31" i="56"/>
  <c r="DU24" i="56"/>
  <c r="DU103" i="56"/>
  <c r="DU64" i="56"/>
  <c r="DT9" i="56"/>
  <c r="DV112" i="56" l="1"/>
  <c r="DV114" i="56"/>
  <c r="DV118" i="56"/>
  <c r="DV109" i="56"/>
  <c r="DV110" i="56"/>
  <c r="DV116" i="56"/>
  <c r="DV113" i="56"/>
  <c r="DV115" i="56"/>
  <c r="DV111" i="56"/>
  <c r="DV121" i="56"/>
  <c r="DV126" i="56"/>
  <c r="DV130" i="56"/>
  <c r="DV134" i="56"/>
  <c r="DV135" i="56"/>
  <c r="DV136" i="56"/>
  <c r="DV137" i="56"/>
  <c r="DV117" i="56"/>
  <c r="DV120" i="56"/>
  <c r="DV128" i="56"/>
  <c r="DV133" i="56"/>
  <c r="DV119" i="56"/>
  <c r="DV127" i="56"/>
  <c r="DV124" i="56"/>
  <c r="DV125" i="56"/>
  <c r="DV129" i="56"/>
  <c r="DV123" i="56"/>
  <c r="DV132" i="56"/>
  <c r="DV122" i="56"/>
  <c r="DV131" i="56"/>
  <c r="DV138" i="56"/>
  <c r="DV139" i="56"/>
  <c r="DV140" i="56"/>
  <c r="DV141" i="56"/>
  <c r="DV142" i="56"/>
  <c r="DV143" i="56"/>
  <c r="DV144" i="56"/>
  <c r="DV145" i="56"/>
  <c r="DV148" i="56"/>
  <c r="DV146" i="56"/>
  <c r="DV152" i="56"/>
  <c r="DV149" i="56"/>
  <c r="DV153" i="56"/>
  <c r="DV155" i="56"/>
  <c r="DV151" i="56"/>
  <c r="DV154" i="56"/>
  <c r="DV158" i="56"/>
  <c r="DV147" i="56"/>
  <c r="DV150" i="56"/>
  <c r="DV157" i="56"/>
  <c r="DV170" i="56"/>
  <c r="DV176" i="56"/>
  <c r="DV156" i="56"/>
  <c r="DV179" i="56"/>
  <c r="DV161" i="56"/>
  <c r="DV165" i="56"/>
  <c r="DV169" i="56"/>
  <c r="DV174" i="56"/>
  <c r="DV178" i="56"/>
  <c r="DV183" i="56"/>
  <c r="DV189" i="56"/>
  <c r="DV168" i="56"/>
  <c r="DV162" i="56"/>
  <c r="DV166" i="56"/>
  <c r="DV167" i="56"/>
  <c r="DV177" i="56"/>
  <c r="DV159" i="56"/>
  <c r="DV163" i="56"/>
  <c r="DV173" i="56"/>
  <c r="DV175" i="56"/>
  <c r="DV181" i="56"/>
  <c r="DV185" i="56"/>
  <c r="DV180" i="56"/>
  <c r="DV186" i="56"/>
  <c r="DV191" i="56"/>
  <c r="DV172" i="56"/>
  <c r="DV171" i="56"/>
  <c r="DV182" i="56"/>
  <c r="DV164" i="56"/>
  <c r="DV187" i="56"/>
  <c r="DV194" i="56"/>
  <c r="DV196" i="56"/>
  <c r="DV198" i="56"/>
  <c r="DV200" i="56"/>
  <c r="DV202" i="56"/>
  <c r="DV204" i="56"/>
  <c r="DV206" i="56"/>
  <c r="DV208" i="56"/>
  <c r="DV210" i="56"/>
  <c r="DV216" i="56"/>
  <c r="DV220" i="56"/>
  <c r="DV224" i="56"/>
  <c r="DV227" i="56"/>
  <c r="DV160" i="56"/>
  <c r="DV184" i="56"/>
  <c r="DV188" i="56"/>
  <c r="DV215" i="56"/>
  <c r="DV219" i="56"/>
  <c r="DV223" i="56"/>
  <c r="DV190" i="56"/>
  <c r="DV228" i="56"/>
  <c r="DV195" i="56"/>
  <c r="DV199" i="56"/>
  <c r="DV203" i="56"/>
  <c r="DV207" i="56"/>
  <c r="DV211" i="56"/>
  <c r="DV218" i="56"/>
  <c r="DV252" i="56"/>
  <c r="DV212" i="56"/>
  <c r="DV226" i="56"/>
  <c r="DV235" i="56"/>
  <c r="DV239" i="56"/>
  <c r="DV243" i="56"/>
  <c r="DV247" i="56"/>
  <c r="DV255" i="56"/>
  <c r="DV217" i="56"/>
  <c r="DV225" i="56"/>
  <c r="DV230" i="56"/>
  <c r="DV232" i="56"/>
  <c r="DV234" i="56"/>
  <c r="DV238" i="56"/>
  <c r="DV242" i="56"/>
  <c r="DV246" i="56"/>
  <c r="DV253" i="56"/>
  <c r="DV193" i="56"/>
  <c r="DV197" i="56"/>
  <c r="DV201" i="56"/>
  <c r="DV205" i="56"/>
  <c r="DV209" i="56"/>
  <c r="DV214" i="56"/>
  <c r="DV222" i="56"/>
  <c r="DV248" i="56"/>
  <c r="DV192" i="56"/>
  <c r="DV213" i="56"/>
  <c r="DV221" i="56"/>
  <c r="DV236" i="56"/>
  <c r="DV263" i="56"/>
  <c r="DV264" i="56"/>
  <c r="DV269" i="56"/>
  <c r="DV244" i="56"/>
  <c r="DV256" i="56"/>
  <c r="DV258" i="56"/>
  <c r="DV241" i="56"/>
  <c r="DV254" i="56"/>
  <c r="DV266" i="56"/>
  <c r="DV270" i="56"/>
  <c r="DV260" i="56"/>
  <c r="DV233" i="56"/>
  <c r="DV240" i="56"/>
  <c r="DV249" i="56"/>
  <c r="DV250" i="56"/>
  <c r="DV261" i="56"/>
  <c r="DV251" i="56"/>
  <c r="DV262" i="56"/>
  <c r="DV267" i="56"/>
  <c r="DV245" i="56"/>
  <c r="DV268" i="56"/>
  <c r="DV259" i="56"/>
  <c r="DV231" i="56"/>
  <c r="DV229" i="56"/>
  <c r="DV257" i="56"/>
  <c r="DV265" i="56"/>
  <c r="DV272" i="56"/>
  <c r="DV237" i="56"/>
  <c r="DV271" i="56"/>
  <c r="DV101" i="56"/>
  <c r="DV97" i="56"/>
  <c r="DV11" i="56"/>
  <c r="DV105" i="56"/>
  <c r="DV94" i="56"/>
  <c r="DV96" i="56"/>
  <c r="DV13" i="56"/>
  <c r="DV103" i="56"/>
  <c r="DV108" i="56"/>
  <c r="DV104" i="56"/>
  <c r="DV98" i="56"/>
  <c r="DV106" i="56"/>
  <c r="DV12" i="56"/>
  <c r="DV107" i="56"/>
  <c r="DV100" i="56"/>
  <c r="DW10" i="56"/>
  <c r="DV102" i="56"/>
  <c r="DV95" i="56"/>
  <c r="DV99" i="56"/>
  <c r="DV41" i="56"/>
  <c r="DV75" i="56"/>
  <c r="DV40" i="56"/>
  <c r="DV36" i="56"/>
  <c r="DV31" i="56"/>
  <c r="DV56" i="56"/>
  <c r="DV66" i="56"/>
  <c r="DV15" i="56"/>
  <c r="DV62" i="56"/>
  <c r="DV68" i="56"/>
  <c r="DV73" i="56"/>
  <c r="DV33" i="56"/>
  <c r="DV81" i="56"/>
  <c r="DV74" i="56"/>
  <c r="DV91" i="56"/>
  <c r="DV28" i="56"/>
  <c r="DV47" i="56"/>
  <c r="DV44" i="56"/>
  <c r="DV38" i="56"/>
  <c r="DV17" i="56"/>
  <c r="DV37" i="56"/>
  <c r="DV22" i="56"/>
  <c r="DV85" i="56"/>
  <c r="DV16" i="56"/>
  <c r="DV19" i="56"/>
  <c r="DV89" i="56"/>
  <c r="DV63" i="56"/>
  <c r="DV84" i="56"/>
  <c r="DV61" i="56"/>
  <c r="DV46" i="56"/>
  <c r="DV87" i="56"/>
  <c r="DV43" i="56"/>
  <c r="DV93" i="56"/>
  <c r="DV30" i="56"/>
  <c r="DV59" i="56"/>
  <c r="DV39" i="56"/>
  <c r="DV48" i="56"/>
  <c r="DV76" i="56"/>
  <c r="DV86" i="56"/>
  <c r="DV83" i="56"/>
  <c r="DV53" i="56"/>
  <c r="DV79" i="56"/>
  <c r="DV27" i="56"/>
  <c r="DV71" i="56"/>
  <c r="DV23" i="56"/>
  <c r="DV78" i="56"/>
  <c r="DV14" i="56"/>
  <c r="DV25" i="56"/>
  <c r="DV18" i="56"/>
  <c r="DV65" i="56"/>
  <c r="DV80" i="56"/>
  <c r="DV69" i="56"/>
  <c r="DV55" i="56"/>
  <c r="DV60" i="56"/>
  <c r="DV26" i="56"/>
  <c r="DV77" i="56"/>
  <c r="DV45" i="56"/>
  <c r="DV51" i="56"/>
  <c r="DV20" i="56"/>
  <c r="DV52" i="56"/>
  <c r="DV70" i="56"/>
  <c r="DV50" i="56"/>
  <c r="DV88" i="56"/>
  <c r="DV54" i="56"/>
  <c r="DV32" i="56"/>
  <c r="DV21" i="56"/>
  <c r="DV49" i="56"/>
  <c r="DV34" i="56"/>
  <c r="DV64" i="56"/>
  <c r="DV35" i="56"/>
  <c r="DV67" i="56"/>
  <c r="DV72" i="56"/>
  <c r="DV57" i="56"/>
  <c r="DV90" i="56"/>
  <c r="DV29" i="56"/>
  <c r="DV58" i="56"/>
  <c r="DV82" i="56"/>
  <c r="DV42" i="56"/>
  <c r="DV24" i="56"/>
  <c r="DV92" i="56"/>
  <c r="DU9" i="56"/>
  <c r="DO8" i="56" s="1"/>
  <c r="DV9" i="56" l="1"/>
  <c r="DW119" i="56"/>
  <c r="DW111" i="56"/>
  <c r="DW109" i="56"/>
  <c r="DW110" i="56"/>
  <c r="DW113" i="56"/>
  <c r="DW115" i="56"/>
  <c r="DW120" i="56"/>
  <c r="DW122" i="56"/>
  <c r="DW112" i="56"/>
  <c r="DW125" i="56"/>
  <c r="DW129" i="56"/>
  <c r="DW121" i="56"/>
  <c r="DW126" i="56"/>
  <c r="DW130" i="56"/>
  <c r="DW134" i="56"/>
  <c r="DW117" i="56"/>
  <c r="DW128" i="56"/>
  <c r="DW123" i="56"/>
  <c r="DW118" i="56"/>
  <c r="DW116" i="56"/>
  <c r="DW127" i="56"/>
  <c r="DW132" i="56"/>
  <c r="DW114" i="56"/>
  <c r="DW131" i="56"/>
  <c r="DW138" i="56"/>
  <c r="DW139" i="56"/>
  <c r="DW140" i="56"/>
  <c r="DW141" i="56"/>
  <c r="DW142" i="56"/>
  <c r="DW143" i="56"/>
  <c r="DW144" i="56"/>
  <c r="DW145" i="56"/>
  <c r="DW146" i="56"/>
  <c r="DW147" i="56"/>
  <c r="DW148" i="56"/>
  <c r="DW149" i="56"/>
  <c r="DW150" i="56"/>
  <c r="DW151" i="56"/>
  <c r="DW152" i="56"/>
  <c r="DW153" i="56"/>
  <c r="DW124" i="56"/>
  <c r="DW135" i="56"/>
  <c r="DW159" i="56"/>
  <c r="DW160" i="56"/>
  <c r="DW161" i="56"/>
  <c r="DW162" i="56"/>
  <c r="DW163" i="56"/>
  <c r="DW164" i="56"/>
  <c r="DW165" i="56"/>
  <c r="DW166" i="56"/>
  <c r="DW136" i="56"/>
  <c r="DW155" i="56"/>
  <c r="DW154" i="56"/>
  <c r="DW158" i="56"/>
  <c r="DW167" i="56"/>
  <c r="DW171" i="56"/>
  <c r="DW178" i="56"/>
  <c r="DW157" i="56"/>
  <c r="DW170" i="56"/>
  <c r="DW176" i="56"/>
  <c r="DW137" i="56"/>
  <c r="DW169" i="56"/>
  <c r="DW173" i="56"/>
  <c r="DW174" i="56"/>
  <c r="DW180" i="56"/>
  <c r="DW186" i="56"/>
  <c r="DW133" i="56"/>
  <c r="DW183" i="56"/>
  <c r="DW189" i="56"/>
  <c r="DW168" i="56"/>
  <c r="DW179" i="56"/>
  <c r="DW156" i="56"/>
  <c r="DW177" i="56"/>
  <c r="DW193" i="56"/>
  <c r="DW194" i="56"/>
  <c r="DW195" i="56"/>
  <c r="DW196" i="56"/>
  <c r="DW197" i="56"/>
  <c r="DW198" i="56"/>
  <c r="DW199" i="56"/>
  <c r="DW200" i="56"/>
  <c r="DW201" i="56"/>
  <c r="DW202" i="56"/>
  <c r="DW203" i="56"/>
  <c r="DW204" i="56"/>
  <c r="DW205" i="56"/>
  <c r="DW206" i="56"/>
  <c r="DW207" i="56"/>
  <c r="DW208" i="56"/>
  <c r="DW209" i="56"/>
  <c r="DW210" i="56"/>
  <c r="DW211" i="56"/>
  <c r="DW175" i="56"/>
  <c r="DW191" i="56"/>
  <c r="DW172" i="56"/>
  <c r="DW181" i="56"/>
  <c r="DW182" i="56"/>
  <c r="DW185" i="56"/>
  <c r="DW187" i="56"/>
  <c r="DW216" i="56"/>
  <c r="DW220" i="56"/>
  <c r="DW224" i="56"/>
  <c r="DW227" i="56"/>
  <c r="DW184" i="56"/>
  <c r="DW188" i="56"/>
  <c r="DW215" i="56"/>
  <c r="DW219" i="56"/>
  <c r="DW223" i="56"/>
  <c r="DW236" i="56"/>
  <c r="DW240" i="56"/>
  <c r="DW244" i="56"/>
  <c r="DW249" i="56"/>
  <c r="DW257" i="56"/>
  <c r="DW218" i="56"/>
  <c r="DW252" i="56"/>
  <c r="DW212" i="56"/>
  <c r="DW226" i="56"/>
  <c r="DW235" i="56"/>
  <c r="DW239" i="56"/>
  <c r="DW243" i="56"/>
  <c r="DW217" i="56"/>
  <c r="DW225" i="56"/>
  <c r="DW230" i="56"/>
  <c r="DW232" i="56"/>
  <c r="DW234" i="56"/>
  <c r="DW250" i="56"/>
  <c r="DW258" i="56"/>
  <c r="DW260" i="56"/>
  <c r="DW261" i="56"/>
  <c r="DW262" i="56"/>
  <c r="DW263" i="56"/>
  <c r="DW264" i="56"/>
  <c r="DW265" i="56"/>
  <c r="DW266" i="56"/>
  <c r="DW267" i="56"/>
  <c r="DW268" i="56"/>
  <c r="DW190" i="56"/>
  <c r="DW228" i="56"/>
  <c r="DW238" i="56"/>
  <c r="DW242" i="56"/>
  <c r="DW246" i="56"/>
  <c r="DW214" i="56"/>
  <c r="DW192" i="56"/>
  <c r="DW229" i="56"/>
  <c r="DW245" i="56"/>
  <c r="DW251" i="56"/>
  <c r="DW213" i="56"/>
  <c r="DW221" i="56"/>
  <c r="DW247" i="56"/>
  <c r="DW248" i="56"/>
  <c r="DW256" i="56"/>
  <c r="DW272" i="56"/>
  <c r="DW241" i="56"/>
  <c r="DW254" i="56"/>
  <c r="DW269" i="56"/>
  <c r="DW222" i="56"/>
  <c r="DW255" i="56"/>
  <c r="DW271" i="56"/>
  <c r="DW253" i="56"/>
  <c r="DW270" i="56"/>
  <c r="DW233" i="56"/>
  <c r="DW237" i="56"/>
  <c r="DW259" i="56"/>
  <c r="DW231" i="56"/>
  <c r="DW102" i="56"/>
  <c r="DW100" i="56"/>
  <c r="DX10" i="56"/>
  <c r="DW107" i="56"/>
  <c r="DW104" i="56"/>
  <c r="DW106" i="56"/>
  <c r="DW97" i="56"/>
  <c r="DW95" i="56"/>
  <c r="DW13" i="56"/>
  <c r="DW96" i="56"/>
  <c r="DW101" i="56"/>
  <c r="DW103" i="56"/>
  <c r="DW98" i="56"/>
  <c r="DW94" i="56"/>
  <c r="DW108" i="56"/>
  <c r="DW105" i="56"/>
  <c r="DW99" i="56"/>
  <c r="DW41" i="56"/>
  <c r="DW81" i="56"/>
  <c r="DW75" i="56"/>
  <c r="DW47" i="56"/>
  <c r="DW40" i="56"/>
  <c r="DW36" i="56"/>
  <c r="DW44" i="56"/>
  <c r="DW74" i="56"/>
  <c r="DW91" i="56"/>
  <c r="DW28" i="56"/>
  <c r="DW73" i="56"/>
  <c r="DW56" i="56"/>
  <c r="DW66" i="56"/>
  <c r="DW31" i="56"/>
  <c r="DW62" i="56"/>
  <c r="DW68" i="56"/>
  <c r="DW33" i="56"/>
  <c r="DW15" i="56"/>
  <c r="DW38" i="56"/>
  <c r="DW17" i="56"/>
  <c r="DW22" i="56"/>
  <c r="DW85" i="56"/>
  <c r="DW63" i="56"/>
  <c r="DW37" i="56"/>
  <c r="DW16" i="56"/>
  <c r="DW84" i="56"/>
  <c r="DW19" i="56"/>
  <c r="DW89" i="56"/>
  <c r="DW86" i="56"/>
  <c r="DW43" i="56"/>
  <c r="DW93" i="56"/>
  <c r="DW59" i="56"/>
  <c r="DW46" i="56"/>
  <c r="DW48" i="56"/>
  <c r="DW76" i="56"/>
  <c r="DW87" i="56"/>
  <c r="DW80" i="56"/>
  <c r="DW30" i="56"/>
  <c r="DW51" i="56"/>
  <c r="DW20" i="56"/>
  <c r="DW52" i="56"/>
  <c r="DW26" i="56"/>
  <c r="DW70" i="56"/>
  <c r="DW77" i="56"/>
  <c r="DW45" i="56"/>
  <c r="DW67" i="56"/>
  <c r="DW83" i="56"/>
  <c r="DW69" i="56"/>
  <c r="DW55" i="56"/>
  <c r="DW60" i="56"/>
  <c r="DW50" i="56"/>
  <c r="DW39" i="56"/>
  <c r="DW71" i="56"/>
  <c r="DW25" i="56"/>
  <c r="DW18" i="56"/>
  <c r="DW65" i="56"/>
  <c r="DW92" i="56"/>
  <c r="DW61" i="56"/>
  <c r="DW78" i="56"/>
  <c r="DW53" i="56"/>
  <c r="DW79" i="56"/>
  <c r="DW27" i="56"/>
  <c r="DW64" i="56"/>
  <c r="DW14" i="56"/>
  <c r="DW88" i="56"/>
  <c r="DW32" i="56"/>
  <c r="DW49" i="56"/>
  <c r="DW35" i="56"/>
  <c r="DW21" i="56"/>
  <c r="DW34" i="56"/>
  <c r="DW54" i="56"/>
  <c r="DW72" i="56"/>
  <c r="DW42" i="56"/>
  <c r="DW57" i="56"/>
  <c r="DW24" i="56"/>
  <c r="DW90" i="56"/>
  <c r="DW23" i="56"/>
  <c r="DW82" i="56"/>
  <c r="DW29" i="56"/>
  <c r="DW58" i="56"/>
  <c r="DW9" i="56" l="1"/>
  <c r="DX109" i="56"/>
  <c r="DX110" i="56"/>
  <c r="DX115" i="56"/>
  <c r="DX113" i="56"/>
  <c r="DX111" i="56"/>
  <c r="DX116" i="56"/>
  <c r="DX117" i="56"/>
  <c r="DX118" i="56"/>
  <c r="DX120" i="56"/>
  <c r="DX122" i="56"/>
  <c r="DX112" i="56"/>
  <c r="DX114" i="56"/>
  <c r="DX124" i="56"/>
  <c r="DX132" i="56"/>
  <c r="DX125" i="56"/>
  <c r="DX129" i="56"/>
  <c r="DX121" i="56"/>
  <c r="DX126" i="56"/>
  <c r="DX130" i="56"/>
  <c r="DX119" i="56"/>
  <c r="DX123" i="56"/>
  <c r="DX133" i="56"/>
  <c r="DX128" i="56"/>
  <c r="DX127" i="56"/>
  <c r="DX134" i="56"/>
  <c r="DX131" i="56"/>
  <c r="DX138" i="56"/>
  <c r="DX139" i="56"/>
  <c r="DX140" i="56"/>
  <c r="DX141" i="56"/>
  <c r="DX142" i="56"/>
  <c r="DX143" i="56"/>
  <c r="DX144" i="56"/>
  <c r="DX145" i="56"/>
  <c r="DX135" i="56"/>
  <c r="DX147" i="56"/>
  <c r="DX146" i="56"/>
  <c r="DX150" i="56"/>
  <c r="DX154" i="56"/>
  <c r="DX155" i="56"/>
  <c r="DX156" i="56"/>
  <c r="DX157" i="56"/>
  <c r="DX158" i="56"/>
  <c r="DX149" i="56"/>
  <c r="DX152" i="56"/>
  <c r="DX159" i="56"/>
  <c r="DX160" i="56"/>
  <c r="DX161" i="56"/>
  <c r="DX162" i="56"/>
  <c r="DX163" i="56"/>
  <c r="DX164" i="56"/>
  <c r="DX165" i="56"/>
  <c r="DX166" i="56"/>
  <c r="DX136" i="56"/>
  <c r="DX151" i="56"/>
  <c r="DX175" i="56"/>
  <c r="DX167" i="56"/>
  <c r="DX171" i="56"/>
  <c r="DX178" i="56"/>
  <c r="DX148" i="56"/>
  <c r="DX170" i="56"/>
  <c r="DX176" i="56"/>
  <c r="DX184" i="56"/>
  <c r="DX169" i="56"/>
  <c r="DX174" i="56"/>
  <c r="DX180" i="56"/>
  <c r="DX186" i="56"/>
  <c r="DX168" i="56"/>
  <c r="DX179" i="56"/>
  <c r="DX187" i="56"/>
  <c r="DX183" i="56"/>
  <c r="DX190" i="56"/>
  <c r="DX137" i="56"/>
  <c r="DX193" i="56"/>
  <c r="DX194" i="56"/>
  <c r="DX195" i="56"/>
  <c r="DX196" i="56"/>
  <c r="DX197" i="56"/>
  <c r="DX198" i="56"/>
  <c r="DX199" i="56"/>
  <c r="DX200" i="56"/>
  <c r="DX201" i="56"/>
  <c r="DX202" i="56"/>
  <c r="DX203" i="56"/>
  <c r="DX204" i="56"/>
  <c r="DX205" i="56"/>
  <c r="DX206" i="56"/>
  <c r="DX207" i="56"/>
  <c r="DX208" i="56"/>
  <c r="DX209" i="56"/>
  <c r="DX210" i="56"/>
  <c r="DX211" i="56"/>
  <c r="DX212" i="56"/>
  <c r="DX173" i="56"/>
  <c r="DX191" i="56"/>
  <c r="DX172" i="56"/>
  <c r="DX181" i="56"/>
  <c r="DX153" i="56"/>
  <c r="DX213" i="56"/>
  <c r="DX217" i="56"/>
  <c r="DX221" i="56"/>
  <c r="DX225" i="56"/>
  <c r="DX229" i="56"/>
  <c r="DX230" i="56"/>
  <c r="DX231" i="56"/>
  <c r="DX232" i="56"/>
  <c r="DX233" i="56"/>
  <c r="DX234" i="56"/>
  <c r="DX189" i="56"/>
  <c r="DX177" i="56"/>
  <c r="DX216" i="56"/>
  <c r="DX220" i="56"/>
  <c r="DX224" i="56"/>
  <c r="DX227" i="56"/>
  <c r="DX188" i="56"/>
  <c r="DX219" i="56"/>
  <c r="DX254" i="56"/>
  <c r="DX236" i="56"/>
  <c r="DX240" i="56"/>
  <c r="DX244" i="56"/>
  <c r="DX249" i="56"/>
  <c r="DX257" i="56"/>
  <c r="DX185" i="56"/>
  <c r="DX218" i="56"/>
  <c r="DX226" i="56"/>
  <c r="DX235" i="56"/>
  <c r="DX239" i="56"/>
  <c r="DX243" i="56"/>
  <c r="DX247" i="56"/>
  <c r="DX255" i="56"/>
  <c r="DX215" i="56"/>
  <c r="DX223" i="56"/>
  <c r="DX250" i="56"/>
  <c r="DX214" i="56"/>
  <c r="DX222" i="56"/>
  <c r="DX228" i="56"/>
  <c r="DX237" i="56"/>
  <c r="DX253" i="56"/>
  <c r="DX259" i="56"/>
  <c r="DX262" i="56"/>
  <c r="DX192" i="56"/>
  <c r="DX245" i="56"/>
  <c r="DX251" i="56"/>
  <c r="DX263" i="56"/>
  <c r="DX264" i="56"/>
  <c r="DX268" i="56"/>
  <c r="DX252" i="56"/>
  <c r="DX242" i="56"/>
  <c r="DX258" i="56"/>
  <c r="DX267" i="56"/>
  <c r="DX269" i="56"/>
  <c r="DX248" i="56"/>
  <c r="DX256" i="56"/>
  <c r="DX272" i="56"/>
  <c r="DX241" i="56"/>
  <c r="DX271" i="56"/>
  <c r="DX246" i="56"/>
  <c r="DX261" i="56"/>
  <c r="DX238" i="56"/>
  <c r="DX182" i="56"/>
  <c r="DX266" i="56"/>
  <c r="DX270" i="56"/>
  <c r="DX260" i="56"/>
  <c r="DX265" i="56"/>
  <c r="DX105" i="56"/>
  <c r="DX108" i="56"/>
  <c r="DY10" i="56"/>
  <c r="DX94" i="56"/>
  <c r="DX107" i="56"/>
  <c r="DX13" i="56"/>
  <c r="DX103" i="56"/>
  <c r="DX96" i="56"/>
  <c r="DX97" i="56"/>
  <c r="DX104" i="56"/>
  <c r="DX99" i="56"/>
  <c r="DX101" i="56"/>
  <c r="DX102" i="56"/>
  <c r="DX95" i="56"/>
  <c r="DX98" i="56"/>
  <c r="DX100" i="56"/>
  <c r="DX106" i="56"/>
  <c r="DX31" i="56"/>
  <c r="DX56" i="56"/>
  <c r="DX66" i="56"/>
  <c r="DX33" i="56"/>
  <c r="DX68" i="56"/>
  <c r="DX41" i="56"/>
  <c r="DX74" i="56"/>
  <c r="DX44" i="56"/>
  <c r="DX81" i="56"/>
  <c r="DX91" i="56"/>
  <c r="DX75" i="56"/>
  <c r="DX28" i="56"/>
  <c r="DX47" i="56"/>
  <c r="DX40" i="56"/>
  <c r="DX36" i="56"/>
  <c r="DX15" i="56"/>
  <c r="DX73" i="56"/>
  <c r="DX62" i="56"/>
  <c r="DX46" i="56"/>
  <c r="DX76" i="56"/>
  <c r="DX87" i="56"/>
  <c r="DX80" i="56"/>
  <c r="DX30" i="56"/>
  <c r="DX59" i="56"/>
  <c r="DX39" i="56"/>
  <c r="DX48" i="56"/>
  <c r="DX86" i="56"/>
  <c r="DX43" i="56"/>
  <c r="DX93" i="56"/>
  <c r="DX51" i="56"/>
  <c r="DX17" i="56"/>
  <c r="DX85" i="56"/>
  <c r="DX19" i="56"/>
  <c r="DX38" i="56"/>
  <c r="DX63" i="56"/>
  <c r="DX37" i="56"/>
  <c r="DX22" i="56"/>
  <c r="DX89" i="56"/>
  <c r="DX84" i="56"/>
  <c r="DX83" i="56"/>
  <c r="DX69" i="56"/>
  <c r="DX20" i="56"/>
  <c r="DX52" i="56"/>
  <c r="DX60" i="56"/>
  <c r="DX70" i="56"/>
  <c r="DX50" i="56"/>
  <c r="DX77" i="56"/>
  <c r="DX45" i="56"/>
  <c r="DX16" i="56"/>
  <c r="DX55" i="56"/>
  <c r="DX26" i="56"/>
  <c r="DX67" i="56"/>
  <c r="DX61" i="56"/>
  <c r="DX53" i="56"/>
  <c r="DX79" i="56"/>
  <c r="DX27" i="56"/>
  <c r="DX25" i="56"/>
  <c r="DX23" i="56"/>
  <c r="DX78" i="56"/>
  <c r="DX71" i="56"/>
  <c r="DX14" i="56"/>
  <c r="DX18" i="56"/>
  <c r="DX65" i="56"/>
  <c r="DX72" i="56"/>
  <c r="DX82" i="56"/>
  <c r="DX57" i="56"/>
  <c r="DX29" i="56"/>
  <c r="DX58" i="56"/>
  <c r="DX42" i="56"/>
  <c r="DX24" i="56"/>
  <c r="DX90" i="56"/>
  <c r="DX92" i="56"/>
  <c r="DX32" i="56"/>
  <c r="DX64" i="56"/>
  <c r="DX88" i="56"/>
  <c r="DX21" i="56"/>
  <c r="DX49" i="56"/>
  <c r="DX34" i="56"/>
  <c r="DX54" i="56"/>
  <c r="DX35" i="56"/>
  <c r="DY109" i="56" l="1"/>
  <c r="DY110" i="56"/>
  <c r="DY111" i="56"/>
  <c r="DY112" i="56"/>
  <c r="DY117" i="56"/>
  <c r="DY114" i="56"/>
  <c r="DY113" i="56"/>
  <c r="DY119" i="56"/>
  <c r="DY116" i="56"/>
  <c r="DY115" i="56"/>
  <c r="DY118" i="56"/>
  <c r="DY120" i="56"/>
  <c r="DY122" i="56"/>
  <c r="DY123" i="56"/>
  <c r="DY124" i="56"/>
  <c r="DY132" i="56"/>
  <c r="DY125" i="56"/>
  <c r="DY129" i="56"/>
  <c r="DY126" i="56"/>
  <c r="DY130" i="56"/>
  <c r="DY133" i="56"/>
  <c r="DY128" i="56"/>
  <c r="DY127" i="56"/>
  <c r="DY134" i="56"/>
  <c r="DY121" i="56"/>
  <c r="DY131" i="56"/>
  <c r="DY142" i="56"/>
  <c r="DY144" i="56"/>
  <c r="DY148" i="56"/>
  <c r="DY138" i="56"/>
  <c r="DY143" i="56"/>
  <c r="DY139" i="56"/>
  <c r="DY147" i="56"/>
  <c r="DY146" i="56"/>
  <c r="DY135" i="56"/>
  <c r="DY140" i="56"/>
  <c r="DY145" i="56"/>
  <c r="DY156" i="56"/>
  <c r="DY149" i="56"/>
  <c r="DY152" i="56"/>
  <c r="DY155" i="56"/>
  <c r="DY159" i="56"/>
  <c r="DY160" i="56"/>
  <c r="DY161" i="56"/>
  <c r="DY162" i="56"/>
  <c r="DY163" i="56"/>
  <c r="DY164" i="56"/>
  <c r="DY165" i="56"/>
  <c r="DY166" i="56"/>
  <c r="DY167" i="56"/>
  <c r="DY168" i="56"/>
  <c r="DY169" i="56"/>
  <c r="DY170" i="56"/>
  <c r="DY171" i="56"/>
  <c r="DY172" i="56"/>
  <c r="DY173" i="56"/>
  <c r="DY136" i="56"/>
  <c r="DY151" i="56"/>
  <c r="DY150" i="56"/>
  <c r="DY158" i="56"/>
  <c r="DY180" i="56"/>
  <c r="DY175" i="56"/>
  <c r="DY157" i="56"/>
  <c r="DY178" i="56"/>
  <c r="DY154" i="56"/>
  <c r="DY182" i="56"/>
  <c r="DY188" i="56"/>
  <c r="DY176" i="56"/>
  <c r="DY184" i="56"/>
  <c r="DY183" i="56"/>
  <c r="DY190" i="56"/>
  <c r="DY137" i="56"/>
  <c r="DY179" i="56"/>
  <c r="DY186" i="56"/>
  <c r="DY193" i="56"/>
  <c r="DY194" i="56"/>
  <c r="DY195" i="56"/>
  <c r="DY196" i="56"/>
  <c r="DY197" i="56"/>
  <c r="DY198" i="56"/>
  <c r="DY199" i="56"/>
  <c r="DY200" i="56"/>
  <c r="DY201" i="56"/>
  <c r="DY202" i="56"/>
  <c r="DY203" i="56"/>
  <c r="DY204" i="56"/>
  <c r="DY205" i="56"/>
  <c r="DY206" i="56"/>
  <c r="DY207" i="56"/>
  <c r="DY208" i="56"/>
  <c r="DY209" i="56"/>
  <c r="DY210" i="56"/>
  <c r="DY211" i="56"/>
  <c r="DY212" i="56"/>
  <c r="DY213" i="56"/>
  <c r="DY214" i="56"/>
  <c r="DY215" i="56"/>
  <c r="DY216" i="56"/>
  <c r="DY217" i="56"/>
  <c r="DY218" i="56"/>
  <c r="DY219" i="56"/>
  <c r="DY220" i="56"/>
  <c r="DY221" i="56"/>
  <c r="DY222" i="56"/>
  <c r="DY223" i="56"/>
  <c r="DY224" i="56"/>
  <c r="DY225" i="56"/>
  <c r="DY141" i="56"/>
  <c r="DY174" i="56"/>
  <c r="DY181" i="56"/>
  <c r="DY192" i="56"/>
  <c r="DY226" i="56"/>
  <c r="DY153" i="56"/>
  <c r="DY229" i="56"/>
  <c r="DY230" i="56"/>
  <c r="DY231" i="56"/>
  <c r="DY232" i="56"/>
  <c r="DY233" i="56"/>
  <c r="DY234" i="56"/>
  <c r="DY189" i="56"/>
  <c r="DY177" i="56"/>
  <c r="DY227" i="56"/>
  <c r="DY187" i="56"/>
  <c r="DY237" i="56"/>
  <c r="DY241" i="56"/>
  <c r="DY245" i="56"/>
  <c r="DY251" i="56"/>
  <c r="DY259" i="56"/>
  <c r="DY191" i="56"/>
  <c r="DY254" i="56"/>
  <c r="DY236" i="56"/>
  <c r="DY240" i="56"/>
  <c r="DY244" i="56"/>
  <c r="DY185" i="56"/>
  <c r="DY252" i="56"/>
  <c r="DY235" i="56"/>
  <c r="DY239" i="56"/>
  <c r="DY243" i="56"/>
  <c r="DY247" i="56"/>
  <c r="DY246" i="56"/>
  <c r="DY255" i="56"/>
  <c r="DY257" i="56"/>
  <c r="DY261" i="56"/>
  <c r="DY265" i="56"/>
  <c r="DY228" i="56"/>
  <c r="DY253" i="56"/>
  <c r="DY262" i="56"/>
  <c r="DY242" i="56"/>
  <c r="DY258" i="56"/>
  <c r="DY267" i="56"/>
  <c r="DY269" i="56"/>
  <c r="DY248" i="56"/>
  <c r="DY256" i="56"/>
  <c r="DY268" i="56"/>
  <c r="DY250" i="56"/>
  <c r="DY264" i="56"/>
  <c r="DY271" i="56"/>
  <c r="DY260" i="56"/>
  <c r="DY238" i="56"/>
  <c r="DY249" i="56"/>
  <c r="DY266" i="56"/>
  <c r="DY270" i="56"/>
  <c r="DY272" i="56"/>
  <c r="DY263" i="56"/>
  <c r="DY95" i="56"/>
  <c r="DY102" i="56"/>
  <c r="DZ10" i="56"/>
  <c r="DY98" i="56"/>
  <c r="DY104" i="56"/>
  <c r="DY105" i="56"/>
  <c r="DY108" i="56"/>
  <c r="DY97" i="56"/>
  <c r="DY13" i="56"/>
  <c r="DY100" i="56"/>
  <c r="DY99" i="56"/>
  <c r="DY101" i="56"/>
  <c r="DY107" i="56"/>
  <c r="DY96" i="56"/>
  <c r="DY103" i="56"/>
  <c r="DY94" i="56"/>
  <c r="DY106" i="56"/>
  <c r="DY31" i="56"/>
  <c r="DY66" i="56"/>
  <c r="DY73" i="56"/>
  <c r="DY62" i="56"/>
  <c r="DY28" i="56"/>
  <c r="DY47" i="56"/>
  <c r="DY56" i="56"/>
  <c r="DY15" i="56"/>
  <c r="DY33" i="56"/>
  <c r="DY68" i="56"/>
  <c r="DY75" i="56"/>
  <c r="DY74" i="56"/>
  <c r="DY81" i="56"/>
  <c r="DY91" i="56"/>
  <c r="DY44" i="56"/>
  <c r="DY40" i="56"/>
  <c r="DY36" i="56"/>
  <c r="DY41" i="56"/>
  <c r="DY46" i="56"/>
  <c r="DY48" i="56"/>
  <c r="DY93" i="56"/>
  <c r="DY80" i="56"/>
  <c r="DY30" i="56"/>
  <c r="DY76" i="56"/>
  <c r="DY86" i="56"/>
  <c r="DY87" i="56"/>
  <c r="DY43" i="56"/>
  <c r="DY17" i="56"/>
  <c r="DY37" i="56"/>
  <c r="DY22" i="56"/>
  <c r="DY85" i="56"/>
  <c r="DY84" i="56"/>
  <c r="DY19" i="56"/>
  <c r="DY61" i="56"/>
  <c r="DY83" i="56"/>
  <c r="DY38" i="56"/>
  <c r="DY63" i="56"/>
  <c r="DY16" i="56"/>
  <c r="DY78" i="56"/>
  <c r="DY79" i="56"/>
  <c r="DY71" i="56"/>
  <c r="DY14" i="56"/>
  <c r="DY18" i="56"/>
  <c r="DY23" i="56"/>
  <c r="DY51" i="56"/>
  <c r="DY53" i="56"/>
  <c r="DY27" i="56"/>
  <c r="DY25" i="56"/>
  <c r="DY65" i="56"/>
  <c r="DY92" i="56"/>
  <c r="DY89" i="56"/>
  <c r="DY39" i="56"/>
  <c r="DY69" i="56"/>
  <c r="DY52" i="56"/>
  <c r="DY60" i="56"/>
  <c r="DY26" i="56"/>
  <c r="DY50" i="56"/>
  <c r="DY20" i="56"/>
  <c r="DY55" i="56"/>
  <c r="DY59" i="56"/>
  <c r="DY35" i="56"/>
  <c r="DY24" i="56"/>
  <c r="DY90" i="56"/>
  <c r="DY29" i="56"/>
  <c r="DY58" i="56"/>
  <c r="DY45" i="56"/>
  <c r="DY72" i="56"/>
  <c r="DY82" i="56"/>
  <c r="DY42" i="56"/>
  <c r="DY57" i="56"/>
  <c r="DY77" i="56"/>
  <c r="DY67" i="56"/>
  <c r="DY70" i="56"/>
  <c r="DY32" i="56"/>
  <c r="DY54" i="56"/>
  <c r="DY88" i="56"/>
  <c r="DY21" i="56"/>
  <c r="DY49" i="56"/>
  <c r="DY34" i="56"/>
  <c r="DY64" i="56"/>
  <c r="DX9" i="56"/>
  <c r="DY9" i="56" l="1"/>
  <c r="DZ109" i="56"/>
  <c r="DZ110" i="56"/>
  <c r="DZ111" i="56"/>
  <c r="DZ113" i="56"/>
  <c r="DZ112" i="56"/>
  <c r="DZ116" i="56"/>
  <c r="DZ114" i="56"/>
  <c r="DZ119" i="56"/>
  <c r="DZ121" i="56"/>
  <c r="DZ115" i="56"/>
  <c r="DZ117" i="56"/>
  <c r="DZ118" i="56"/>
  <c r="DZ123" i="56"/>
  <c r="DZ120" i="56"/>
  <c r="DZ124" i="56"/>
  <c r="DZ125" i="56"/>
  <c r="DZ129" i="56"/>
  <c r="DZ130" i="56"/>
  <c r="DZ128" i="56"/>
  <c r="DZ132" i="56"/>
  <c r="DZ136" i="56"/>
  <c r="DZ127" i="56"/>
  <c r="DZ133" i="56"/>
  <c r="DZ126" i="56"/>
  <c r="DZ122" i="56"/>
  <c r="DZ135" i="56"/>
  <c r="DZ134" i="56"/>
  <c r="DZ137" i="56"/>
  <c r="DZ141" i="56"/>
  <c r="DZ147" i="56"/>
  <c r="DZ143" i="56"/>
  <c r="DZ145" i="56"/>
  <c r="DZ138" i="56"/>
  <c r="DZ151" i="56"/>
  <c r="DZ131" i="56"/>
  <c r="DZ139" i="56"/>
  <c r="DZ144" i="56"/>
  <c r="DZ146" i="56"/>
  <c r="DZ152" i="56"/>
  <c r="DZ153" i="56"/>
  <c r="DZ156" i="56"/>
  <c r="DZ149" i="56"/>
  <c r="DZ155" i="56"/>
  <c r="DZ159" i="56"/>
  <c r="DZ160" i="56"/>
  <c r="DZ161" i="56"/>
  <c r="DZ162" i="56"/>
  <c r="DZ163" i="56"/>
  <c r="DZ164" i="56"/>
  <c r="DZ165" i="56"/>
  <c r="DZ166" i="56"/>
  <c r="DZ167" i="56"/>
  <c r="DZ168" i="56"/>
  <c r="DZ169" i="56"/>
  <c r="DZ170" i="56"/>
  <c r="DZ171" i="56"/>
  <c r="DZ172" i="56"/>
  <c r="DZ173" i="56"/>
  <c r="DZ174" i="56"/>
  <c r="DZ175" i="56"/>
  <c r="DZ176" i="56"/>
  <c r="DZ177" i="56"/>
  <c r="DZ178" i="56"/>
  <c r="DZ179" i="56"/>
  <c r="DZ180" i="56"/>
  <c r="DZ150" i="56"/>
  <c r="DZ158" i="56"/>
  <c r="DZ140" i="56"/>
  <c r="DZ181" i="56"/>
  <c r="DZ185" i="56"/>
  <c r="DZ182" i="56"/>
  <c r="DZ188" i="56"/>
  <c r="DZ157" i="56"/>
  <c r="DZ183" i="56"/>
  <c r="DZ148" i="56"/>
  <c r="DZ184" i="56"/>
  <c r="DZ192" i="56"/>
  <c r="DZ154" i="56"/>
  <c r="DZ142" i="56"/>
  <c r="DZ190" i="56"/>
  <c r="DZ186" i="56"/>
  <c r="DZ193" i="56"/>
  <c r="DZ194" i="56"/>
  <c r="DZ195" i="56"/>
  <c r="DZ196" i="56"/>
  <c r="DZ197" i="56"/>
  <c r="DZ198" i="56"/>
  <c r="DZ199" i="56"/>
  <c r="DZ200" i="56"/>
  <c r="DZ201" i="56"/>
  <c r="DZ202" i="56"/>
  <c r="DZ203" i="56"/>
  <c r="DZ204" i="56"/>
  <c r="DZ205" i="56"/>
  <c r="DZ206" i="56"/>
  <c r="DZ207" i="56"/>
  <c r="DZ208" i="56"/>
  <c r="DZ209" i="56"/>
  <c r="DZ210" i="56"/>
  <c r="DZ211" i="56"/>
  <c r="DZ212" i="56"/>
  <c r="DZ213" i="56"/>
  <c r="DZ214" i="56"/>
  <c r="DZ215" i="56"/>
  <c r="DZ216" i="56"/>
  <c r="DZ217" i="56"/>
  <c r="DZ218" i="56"/>
  <c r="DZ219" i="56"/>
  <c r="DZ220" i="56"/>
  <c r="DZ221" i="56"/>
  <c r="DZ222" i="56"/>
  <c r="DZ223" i="56"/>
  <c r="DZ224" i="56"/>
  <c r="DZ225" i="56"/>
  <c r="DZ226" i="56"/>
  <c r="DZ227" i="56"/>
  <c r="DZ228" i="56"/>
  <c r="DZ229" i="56"/>
  <c r="DZ230" i="56"/>
  <c r="DZ231" i="56"/>
  <c r="DZ232" i="56"/>
  <c r="DZ233" i="56"/>
  <c r="DZ234" i="56"/>
  <c r="DZ235" i="56"/>
  <c r="DZ236" i="56"/>
  <c r="DZ237" i="56"/>
  <c r="DZ238" i="56"/>
  <c r="DZ239" i="56"/>
  <c r="DZ240" i="56"/>
  <c r="DZ241" i="56"/>
  <c r="DZ242" i="56"/>
  <c r="DZ243" i="56"/>
  <c r="DZ244" i="56"/>
  <c r="DZ245" i="56"/>
  <c r="DZ246" i="56"/>
  <c r="DZ189" i="56"/>
  <c r="DZ248" i="56"/>
  <c r="DZ256" i="56"/>
  <c r="DZ187" i="56"/>
  <c r="DZ251" i="56"/>
  <c r="DZ259" i="56"/>
  <c r="DZ191" i="56"/>
  <c r="DZ249" i="56"/>
  <c r="DZ257" i="56"/>
  <c r="DZ252" i="56"/>
  <c r="DZ250" i="56"/>
  <c r="DZ260" i="56"/>
  <c r="DZ255" i="56"/>
  <c r="DZ261" i="56"/>
  <c r="DZ265" i="56"/>
  <c r="DZ253" i="56"/>
  <c r="DZ262" i="56"/>
  <c r="DZ247" i="56"/>
  <c r="DZ263" i="56"/>
  <c r="DZ264" i="56"/>
  <c r="DZ268" i="56"/>
  <c r="DZ271" i="56"/>
  <c r="DZ254" i="56"/>
  <c r="DZ258" i="56"/>
  <c r="DZ269" i="56"/>
  <c r="DZ267" i="56"/>
  <c r="DZ266" i="56"/>
  <c r="DZ270" i="56"/>
  <c r="DZ272" i="56"/>
  <c r="DZ97" i="56"/>
  <c r="DZ107" i="56"/>
  <c r="DZ13" i="56"/>
  <c r="DZ95" i="56"/>
  <c r="DZ104" i="56"/>
  <c r="DZ100" i="56"/>
  <c r="DZ105" i="56"/>
  <c r="EA10" i="56"/>
  <c r="DZ96" i="56"/>
  <c r="DZ94" i="56"/>
  <c r="DZ98" i="56"/>
  <c r="DZ102" i="56"/>
  <c r="DZ99" i="56"/>
  <c r="DZ101" i="56"/>
  <c r="DZ106" i="56"/>
  <c r="DZ108" i="56"/>
  <c r="DZ103" i="56"/>
  <c r="DZ74" i="56"/>
  <c r="DZ28" i="56"/>
  <c r="DZ40" i="56"/>
  <c r="DZ73" i="56"/>
  <c r="DZ62" i="56"/>
  <c r="DZ33" i="56"/>
  <c r="DZ31" i="56"/>
  <c r="DZ56" i="56"/>
  <c r="DZ66" i="56"/>
  <c r="DZ15" i="56"/>
  <c r="DZ68" i="56"/>
  <c r="DZ81" i="56"/>
  <c r="DZ91" i="56"/>
  <c r="DZ75" i="56"/>
  <c r="DZ47" i="56"/>
  <c r="DZ36" i="56"/>
  <c r="DZ44" i="56"/>
  <c r="DZ41" i="56"/>
  <c r="DZ38" i="56"/>
  <c r="DZ17" i="56"/>
  <c r="DZ16" i="56"/>
  <c r="DZ19" i="56"/>
  <c r="DZ61" i="56"/>
  <c r="DZ63" i="56"/>
  <c r="DZ37" i="56"/>
  <c r="DZ22" i="56"/>
  <c r="DZ85" i="56"/>
  <c r="DZ84" i="56"/>
  <c r="DZ89" i="56"/>
  <c r="DZ46" i="56"/>
  <c r="DZ48" i="56"/>
  <c r="DZ76" i="56"/>
  <c r="DZ86" i="56"/>
  <c r="DZ87" i="56"/>
  <c r="DZ80" i="56"/>
  <c r="DZ59" i="56"/>
  <c r="DZ93" i="56"/>
  <c r="DZ43" i="56"/>
  <c r="DZ53" i="56"/>
  <c r="DZ79" i="56"/>
  <c r="DZ25" i="56"/>
  <c r="DZ51" i="56"/>
  <c r="DZ78" i="56"/>
  <c r="DZ27" i="56"/>
  <c r="DZ71" i="56"/>
  <c r="DZ14" i="56"/>
  <c r="DZ18" i="56"/>
  <c r="DZ23" i="56"/>
  <c r="DZ65" i="56"/>
  <c r="DZ39" i="56"/>
  <c r="DZ83" i="56"/>
  <c r="DZ30" i="56"/>
  <c r="DZ55" i="56"/>
  <c r="DZ26" i="56"/>
  <c r="DZ50" i="56"/>
  <c r="DZ69" i="56"/>
  <c r="DZ20" i="56"/>
  <c r="DZ52" i="56"/>
  <c r="DZ60" i="56"/>
  <c r="DZ70" i="56"/>
  <c r="DZ77" i="56"/>
  <c r="DZ45" i="56"/>
  <c r="DZ32" i="56"/>
  <c r="DZ21" i="56"/>
  <c r="DZ49" i="56"/>
  <c r="DZ34" i="56"/>
  <c r="DZ88" i="56"/>
  <c r="DZ54" i="56"/>
  <c r="DZ64" i="56"/>
  <c r="DZ35" i="56"/>
  <c r="DZ92" i="56"/>
  <c r="DZ42" i="56"/>
  <c r="DZ58" i="56"/>
  <c r="DZ67" i="56"/>
  <c r="DZ72" i="56"/>
  <c r="DZ82" i="56"/>
  <c r="DZ57" i="56"/>
  <c r="DZ24" i="56"/>
  <c r="DZ90" i="56"/>
  <c r="DZ29" i="56"/>
  <c r="EA111" i="56" l="1"/>
  <c r="EA113" i="56"/>
  <c r="EA110" i="56"/>
  <c r="EA112" i="56"/>
  <c r="EA115" i="56"/>
  <c r="EA109" i="56"/>
  <c r="EA114" i="56"/>
  <c r="EA118" i="56"/>
  <c r="EA116" i="56"/>
  <c r="EA119" i="56"/>
  <c r="EA123" i="56"/>
  <c r="EA124" i="56"/>
  <c r="EA125" i="56"/>
  <c r="EA126" i="56"/>
  <c r="EA121" i="56"/>
  <c r="EA117" i="56"/>
  <c r="EA127" i="56"/>
  <c r="EA131" i="56"/>
  <c r="EA122" i="56"/>
  <c r="EA135" i="56"/>
  <c r="EA129" i="56"/>
  <c r="EA130" i="56"/>
  <c r="EA133" i="56"/>
  <c r="EA128" i="56"/>
  <c r="EA120" i="56"/>
  <c r="EA132" i="56"/>
  <c r="EA134" i="56"/>
  <c r="EA136" i="56"/>
  <c r="EA140" i="56"/>
  <c r="EA142" i="56"/>
  <c r="EA144" i="56"/>
  <c r="EA148" i="56"/>
  <c r="EA138" i="56"/>
  <c r="EA143" i="56"/>
  <c r="EA147" i="56"/>
  <c r="EA139" i="56"/>
  <c r="EA145" i="56"/>
  <c r="EA157" i="56"/>
  <c r="EA153" i="56"/>
  <c r="EA152" i="56"/>
  <c r="EA156" i="56"/>
  <c r="EA149" i="56"/>
  <c r="EA151" i="56"/>
  <c r="EA160" i="56"/>
  <c r="EA162" i="56"/>
  <c r="EA164" i="56"/>
  <c r="EA166" i="56"/>
  <c r="EA168" i="56"/>
  <c r="EA172" i="56"/>
  <c r="EA177" i="56"/>
  <c r="EA181" i="56"/>
  <c r="EA182" i="56"/>
  <c r="EA180" i="56"/>
  <c r="EA150" i="56"/>
  <c r="EA158" i="56"/>
  <c r="EA167" i="56"/>
  <c r="EA171" i="56"/>
  <c r="EA175" i="56"/>
  <c r="EA146" i="56"/>
  <c r="EA155" i="56"/>
  <c r="EA159" i="56"/>
  <c r="EA161" i="56"/>
  <c r="EA163" i="56"/>
  <c r="EA165" i="56"/>
  <c r="EA170" i="56"/>
  <c r="EA178" i="56"/>
  <c r="EA185" i="56"/>
  <c r="EA169" i="56"/>
  <c r="EA174" i="56"/>
  <c r="EA186" i="56"/>
  <c r="EA187" i="56"/>
  <c r="EA188" i="56"/>
  <c r="EA176" i="56"/>
  <c r="EA184" i="56"/>
  <c r="EA192" i="56"/>
  <c r="EA154" i="56"/>
  <c r="EA183" i="56"/>
  <c r="EA137" i="56"/>
  <c r="EA173" i="56"/>
  <c r="EA179" i="56"/>
  <c r="EA190" i="56"/>
  <c r="EA194" i="56"/>
  <c r="EA196" i="56"/>
  <c r="EA198" i="56"/>
  <c r="EA200" i="56"/>
  <c r="EA202" i="56"/>
  <c r="EA204" i="56"/>
  <c r="EA206" i="56"/>
  <c r="EA208" i="56"/>
  <c r="EA210" i="56"/>
  <c r="EA213" i="56"/>
  <c r="EA217" i="56"/>
  <c r="EA221" i="56"/>
  <c r="EA225" i="56"/>
  <c r="EA226" i="56"/>
  <c r="EA141" i="56"/>
  <c r="EA216" i="56"/>
  <c r="EA220" i="56"/>
  <c r="EA224" i="56"/>
  <c r="EA229" i="56"/>
  <c r="EA230" i="56"/>
  <c r="EA231" i="56"/>
  <c r="EA232" i="56"/>
  <c r="EA233" i="56"/>
  <c r="EA234" i="56"/>
  <c r="EA235" i="56"/>
  <c r="EA236" i="56"/>
  <c r="EA237" i="56"/>
  <c r="EA238" i="56"/>
  <c r="EA239" i="56"/>
  <c r="EA240" i="56"/>
  <c r="EA241" i="56"/>
  <c r="EA242" i="56"/>
  <c r="EA243" i="56"/>
  <c r="EA244" i="56"/>
  <c r="EA245" i="56"/>
  <c r="EA246" i="56"/>
  <c r="EA247" i="56"/>
  <c r="EA248" i="56"/>
  <c r="EA249" i="56"/>
  <c r="EA250" i="56"/>
  <c r="EA251" i="56"/>
  <c r="EA252" i="56"/>
  <c r="EA253" i="56"/>
  <c r="EA254" i="56"/>
  <c r="EA255" i="56"/>
  <c r="EA256" i="56"/>
  <c r="EA257" i="56"/>
  <c r="EA258" i="56"/>
  <c r="EA259" i="56"/>
  <c r="EA195" i="56"/>
  <c r="EA199" i="56"/>
  <c r="EA203" i="56"/>
  <c r="EA207" i="56"/>
  <c r="EA211" i="56"/>
  <c r="EA219" i="56"/>
  <c r="EA191" i="56"/>
  <c r="EA212" i="56"/>
  <c r="EA218" i="56"/>
  <c r="EA189" i="56"/>
  <c r="EA227" i="56"/>
  <c r="EA193" i="56"/>
  <c r="EA197" i="56"/>
  <c r="EA201" i="56"/>
  <c r="EA205" i="56"/>
  <c r="EA209" i="56"/>
  <c r="EA215" i="56"/>
  <c r="EA266" i="56"/>
  <c r="EA214" i="56"/>
  <c r="EA222" i="56"/>
  <c r="EA260" i="56"/>
  <c r="EA270" i="56"/>
  <c r="EA228" i="56"/>
  <c r="EA261" i="56"/>
  <c r="EA262" i="56"/>
  <c r="EA263" i="56"/>
  <c r="EA264" i="56"/>
  <c r="EA268" i="56"/>
  <c r="EA271" i="56"/>
  <c r="EA272" i="56"/>
  <c r="EA269" i="56"/>
  <c r="EA223" i="56"/>
  <c r="EA267" i="56"/>
  <c r="EA265" i="56"/>
  <c r="EA95" i="56"/>
  <c r="EA106" i="56"/>
  <c r="EA13" i="56"/>
  <c r="EA96" i="56"/>
  <c r="EA107" i="56"/>
  <c r="EA97" i="56"/>
  <c r="EA98" i="56"/>
  <c r="EA105" i="56"/>
  <c r="EA99" i="56"/>
  <c r="EA102" i="56"/>
  <c r="EA108" i="56"/>
  <c r="EA94" i="56"/>
  <c r="EA100" i="56"/>
  <c r="EB10" i="56"/>
  <c r="EA101" i="56"/>
  <c r="EA104" i="56"/>
  <c r="EA103" i="56"/>
  <c r="EA28" i="56"/>
  <c r="EA47" i="56"/>
  <c r="EA40" i="56"/>
  <c r="EA36" i="56"/>
  <c r="EA56" i="56"/>
  <c r="EA81" i="56"/>
  <c r="EA74" i="56"/>
  <c r="EA91" i="56"/>
  <c r="EA75" i="56"/>
  <c r="EA44" i="56"/>
  <c r="EA41" i="56"/>
  <c r="EA31" i="56"/>
  <c r="EA66" i="56"/>
  <c r="EA15" i="56"/>
  <c r="EA62" i="56"/>
  <c r="EA33" i="56"/>
  <c r="EA68" i="56"/>
  <c r="EA73" i="56"/>
  <c r="EA17" i="56"/>
  <c r="EA37" i="56"/>
  <c r="EA22" i="56"/>
  <c r="EA85" i="56"/>
  <c r="EA84" i="56"/>
  <c r="EA38" i="56"/>
  <c r="EA63" i="56"/>
  <c r="EA16" i="56"/>
  <c r="EA89" i="56"/>
  <c r="EA83" i="56"/>
  <c r="EA48" i="56"/>
  <c r="EA86" i="56"/>
  <c r="EA87" i="56"/>
  <c r="EA43" i="56"/>
  <c r="EA30" i="56"/>
  <c r="EA39" i="56"/>
  <c r="EA46" i="56"/>
  <c r="EA76" i="56"/>
  <c r="EA93" i="56"/>
  <c r="EA80" i="56"/>
  <c r="EA61" i="56"/>
  <c r="EA69" i="56"/>
  <c r="EA60" i="56"/>
  <c r="EA26" i="56"/>
  <c r="EA50" i="56"/>
  <c r="EA77" i="56"/>
  <c r="EA45" i="56"/>
  <c r="EA59" i="56"/>
  <c r="EA20" i="56"/>
  <c r="EA52" i="56"/>
  <c r="EA55" i="56"/>
  <c r="EA70" i="56"/>
  <c r="EA67" i="56"/>
  <c r="EA51" i="56"/>
  <c r="EA71" i="56"/>
  <c r="EA14" i="56"/>
  <c r="EA25" i="56"/>
  <c r="EA18" i="56"/>
  <c r="EA78" i="56"/>
  <c r="EA53" i="56"/>
  <c r="EA79" i="56"/>
  <c r="EA27" i="56"/>
  <c r="EA19" i="56"/>
  <c r="EA23" i="56"/>
  <c r="EA35" i="56"/>
  <c r="EA21" i="56"/>
  <c r="EA49" i="56"/>
  <c r="EA54" i="56"/>
  <c r="EA64" i="56"/>
  <c r="EA88" i="56"/>
  <c r="EA32" i="56"/>
  <c r="EA34" i="56"/>
  <c r="EA92" i="56"/>
  <c r="EA29" i="56"/>
  <c r="EA24" i="56"/>
  <c r="EA58" i="56"/>
  <c r="EA65" i="56"/>
  <c r="EA72" i="56"/>
  <c r="EA82" i="56"/>
  <c r="EA42" i="56"/>
  <c r="EA57" i="56"/>
  <c r="EA90" i="56"/>
  <c r="DZ9" i="56"/>
  <c r="EA9" i="56" l="1"/>
  <c r="EB111" i="56"/>
  <c r="EB114" i="56"/>
  <c r="EB115" i="56"/>
  <c r="EB116" i="56"/>
  <c r="EB113" i="56"/>
  <c r="EB110" i="56"/>
  <c r="EB112" i="56"/>
  <c r="EB117" i="56"/>
  <c r="EB109" i="56"/>
  <c r="EB118" i="56"/>
  <c r="EB120" i="56"/>
  <c r="EB123" i="56"/>
  <c r="EB124" i="56"/>
  <c r="EB125" i="56"/>
  <c r="EB126" i="56"/>
  <c r="EB127" i="56"/>
  <c r="EB128" i="56"/>
  <c r="EB129" i="56"/>
  <c r="EB121" i="56"/>
  <c r="EB122" i="56"/>
  <c r="EB131" i="56"/>
  <c r="EB119" i="56"/>
  <c r="EB134" i="56"/>
  <c r="EB130" i="56"/>
  <c r="EB137" i="56"/>
  <c r="EB135" i="56"/>
  <c r="EB136" i="56"/>
  <c r="EB139" i="56"/>
  <c r="EB149" i="56"/>
  <c r="EB141" i="56"/>
  <c r="EB147" i="56"/>
  <c r="EB143" i="56"/>
  <c r="EB142" i="56"/>
  <c r="EB153" i="56"/>
  <c r="EB148" i="56"/>
  <c r="EB138" i="56"/>
  <c r="EB144" i="56"/>
  <c r="EB145" i="56"/>
  <c r="EB157" i="56"/>
  <c r="EB152" i="56"/>
  <c r="EB156" i="56"/>
  <c r="EB132" i="56"/>
  <c r="EB174" i="56"/>
  <c r="EB151" i="56"/>
  <c r="EB160" i="56"/>
  <c r="EB162" i="56"/>
  <c r="EB164" i="56"/>
  <c r="EB166" i="56"/>
  <c r="EB168" i="56"/>
  <c r="EB172" i="56"/>
  <c r="EB177" i="56"/>
  <c r="EB181" i="56"/>
  <c r="EB182" i="56"/>
  <c r="EB183" i="56"/>
  <c r="EB184" i="56"/>
  <c r="EB180" i="56"/>
  <c r="EB171" i="56"/>
  <c r="EB187" i="56"/>
  <c r="EB146" i="56"/>
  <c r="EB161" i="56"/>
  <c r="EB165" i="56"/>
  <c r="EB170" i="56"/>
  <c r="EB133" i="56"/>
  <c r="EB169" i="56"/>
  <c r="EB176" i="56"/>
  <c r="EB150" i="56"/>
  <c r="EB158" i="56"/>
  <c r="EB167" i="56"/>
  <c r="EB185" i="56"/>
  <c r="EB189" i="56"/>
  <c r="EB188" i="56"/>
  <c r="EB140" i="56"/>
  <c r="EB192" i="56"/>
  <c r="EB154" i="56"/>
  <c r="EB175" i="56"/>
  <c r="EB163" i="56"/>
  <c r="EB173" i="56"/>
  <c r="EB179" i="56"/>
  <c r="EB186" i="56"/>
  <c r="EB155" i="56"/>
  <c r="EB159" i="56"/>
  <c r="EB178" i="56"/>
  <c r="EB191" i="56"/>
  <c r="EB212" i="56"/>
  <c r="EB214" i="56"/>
  <c r="EB218" i="56"/>
  <c r="EB222" i="56"/>
  <c r="EB228" i="56"/>
  <c r="EB194" i="56"/>
  <c r="EB196" i="56"/>
  <c r="EB198" i="56"/>
  <c r="EB200" i="56"/>
  <c r="EB202" i="56"/>
  <c r="EB204" i="56"/>
  <c r="EB206" i="56"/>
  <c r="EB208" i="56"/>
  <c r="EB210" i="56"/>
  <c r="EB213" i="56"/>
  <c r="EB217" i="56"/>
  <c r="EB221" i="56"/>
  <c r="EB225" i="56"/>
  <c r="EB226" i="56"/>
  <c r="EB220" i="56"/>
  <c r="EB229" i="56"/>
  <c r="EB231" i="56"/>
  <c r="EB233" i="56"/>
  <c r="EB253" i="56"/>
  <c r="EB260" i="56"/>
  <c r="EB261" i="56"/>
  <c r="EB262" i="56"/>
  <c r="EB263" i="56"/>
  <c r="EB237" i="56"/>
  <c r="EB241" i="56"/>
  <c r="EB245" i="56"/>
  <c r="EB248" i="56"/>
  <c r="EB256" i="56"/>
  <c r="EB195" i="56"/>
  <c r="EB199" i="56"/>
  <c r="EB203" i="56"/>
  <c r="EB207" i="56"/>
  <c r="EB211" i="56"/>
  <c r="EB219" i="56"/>
  <c r="EB236" i="56"/>
  <c r="EB240" i="56"/>
  <c r="EB244" i="56"/>
  <c r="EB254" i="56"/>
  <c r="EB216" i="56"/>
  <c r="EB224" i="56"/>
  <c r="EB230" i="56"/>
  <c r="EB232" i="56"/>
  <c r="EB234" i="56"/>
  <c r="EB249" i="56"/>
  <c r="EB190" i="56"/>
  <c r="EB205" i="56"/>
  <c r="EB215" i="56"/>
  <c r="EB223" i="56"/>
  <c r="EB238" i="56"/>
  <c r="EB235" i="56"/>
  <c r="EB246" i="56"/>
  <c r="EB250" i="56"/>
  <c r="EB257" i="56"/>
  <c r="EB259" i="56"/>
  <c r="EB266" i="56"/>
  <c r="EB193" i="56"/>
  <c r="EB209" i="56"/>
  <c r="EB251" i="56"/>
  <c r="EB255" i="56"/>
  <c r="EB243" i="56"/>
  <c r="EB252" i="56"/>
  <c r="EB265" i="56"/>
  <c r="EB197" i="56"/>
  <c r="EB247" i="56"/>
  <c r="EB227" i="56"/>
  <c r="EB242" i="56"/>
  <c r="EB264" i="56"/>
  <c r="EB201" i="56"/>
  <c r="EB268" i="56"/>
  <c r="EB272" i="56"/>
  <c r="EB271" i="56"/>
  <c r="EB269" i="56"/>
  <c r="EC10" i="56"/>
  <c r="EB258" i="56"/>
  <c r="EB267" i="56"/>
  <c r="EB270" i="56"/>
  <c r="EB239" i="56"/>
  <c r="EB13" i="56"/>
  <c r="EB101" i="56"/>
  <c r="EB99" i="56"/>
  <c r="EB107" i="56"/>
  <c r="EB102" i="56"/>
  <c r="EB98" i="56"/>
  <c r="EB103" i="56"/>
  <c r="EB100" i="56"/>
  <c r="EB97" i="56"/>
  <c r="EB96" i="56"/>
  <c r="EB104" i="56"/>
  <c r="EB106" i="56"/>
  <c r="EB94" i="56"/>
  <c r="EB108" i="56"/>
  <c r="EB105" i="56"/>
  <c r="EB95" i="56"/>
  <c r="EB81" i="56"/>
  <c r="EB74" i="56"/>
  <c r="EB91" i="56"/>
  <c r="EB75" i="56"/>
  <c r="EB28" i="56"/>
  <c r="EB47" i="56"/>
  <c r="EB40" i="56"/>
  <c r="EB36" i="56"/>
  <c r="EB44" i="56"/>
  <c r="EB41" i="56"/>
  <c r="EB31" i="56"/>
  <c r="EB56" i="56"/>
  <c r="EB66" i="56"/>
  <c r="EB15" i="56"/>
  <c r="EB73" i="56"/>
  <c r="EB62" i="56"/>
  <c r="EB33" i="56"/>
  <c r="EB68" i="56"/>
  <c r="EB46" i="56"/>
  <c r="EB48" i="56"/>
  <c r="EB76" i="56"/>
  <c r="EB86" i="56"/>
  <c r="EB87" i="56"/>
  <c r="EB43" i="56"/>
  <c r="EB93" i="56"/>
  <c r="EB80" i="56"/>
  <c r="EB30" i="56"/>
  <c r="EB59" i="56"/>
  <c r="EB39" i="56"/>
  <c r="EB51" i="56"/>
  <c r="EB38" i="56"/>
  <c r="EB17" i="56"/>
  <c r="EB63" i="56"/>
  <c r="EB37" i="56"/>
  <c r="EB22" i="56"/>
  <c r="EB85" i="56"/>
  <c r="EB16" i="56"/>
  <c r="EB84" i="56"/>
  <c r="EB19" i="56"/>
  <c r="EB89" i="56"/>
  <c r="EB61" i="56"/>
  <c r="EB83" i="56"/>
  <c r="EB69" i="56"/>
  <c r="EB20" i="56"/>
  <c r="EB52" i="56"/>
  <c r="EB55" i="56"/>
  <c r="EB60" i="56"/>
  <c r="EB26" i="56"/>
  <c r="EB70" i="56"/>
  <c r="EB50" i="56"/>
  <c r="EB77" i="56"/>
  <c r="EB45" i="56"/>
  <c r="EB67" i="56"/>
  <c r="EB78" i="56"/>
  <c r="EB53" i="56"/>
  <c r="EB79" i="56"/>
  <c r="EB27" i="56"/>
  <c r="EB71" i="56"/>
  <c r="EB14" i="56"/>
  <c r="EB25" i="56"/>
  <c r="EB18" i="56"/>
  <c r="EB23" i="56"/>
  <c r="EB65" i="56"/>
  <c r="EB72" i="56"/>
  <c r="EB82" i="56"/>
  <c r="EB42" i="56"/>
  <c r="EB57" i="56"/>
  <c r="EB24" i="56"/>
  <c r="EB90" i="56"/>
  <c r="EB29" i="56"/>
  <c r="EB58" i="56"/>
  <c r="EB88" i="56"/>
  <c r="EB32" i="56"/>
  <c r="EB21" i="56"/>
  <c r="EB49" i="56"/>
  <c r="EB34" i="56"/>
  <c r="EB54" i="56"/>
  <c r="EB64" i="56"/>
  <c r="EB35" i="56"/>
  <c r="EB92" i="56"/>
  <c r="EB9" i="56" l="1"/>
  <c r="DV8" i="56" s="1"/>
  <c r="EC110" i="56"/>
  <c r="EC112" i="56"/>
  <c r="EC113" i="56"/>
  <c r="EC111" i="56"/>
  <c r="EC114" i="56"/>
  <c r="EC115" i="56"/>
  <c r="EC116" i="56"/>
  <c r="EC117" i="56"/>
  <c r="EC118" i="56"/>
  <c r="EC109" i="56"/>
  <c r="EC120" i="56"/>
  <c r="EC121" i="56"/>
  <c r="EC122" i="56"/>
  <c r="EC123" i="56"/>
  <c r="EC124" i="56"/>
  <c r="EC125" i="56"/>
  <c r="EC126" i="56"/>
  <c r="EC127" i="56"/>
  <c r="EC128" i="56"/>
  <c r="EC129" i="56"/>
  <c r="EC130" i="56"/>
  <c r="EC131" i="56"/>
  <c r="EC132" i="56"/>
  <c r="EC133" i="56"/>
  <c r="EC135" i="56"/>
  <c r="EC119" i="56"/>
  <c r="EC137" i="56"/>
  <c r="EC134" i="56"/>
  <c r="EC136" i="56"/>
  <c r="EC138" i="56"/>
  <c r="EC146" i="56"/>
  <c r="EC140" i="56"/>
  <c r="EC142" i="56"/>
  <c r="EC149" i="56"/>
  <c r="EC150" i="56"/>
  <c r="EC154" i="56"/>
  <c r="EC155" i="56"/>
  <c r="EC156" i="56"/>
  <c r="EC157" i="56"/>
  <c r="EC158" i="56"/>
  <c r="EC143" i="56"/>
  <c r="EC147" i="56"/>
  <c r="EC151" i="56"/>
  <c r="EC144" i="56"/>
  <c r="EC145" i="56"/>
  <c r="EC153" i="56"/>
  <c r="EC152" i="56"/>
  <c r="EC169" i="56"/>
  <c r="EC173" i="56"/>
  <c r="EC179" i="56"/>
  <c r="EC174" i="56"/>
  <c r="EC160" i="56"/>
  <c r="EC162" i="56"/>
  <c r="EC164" i="56"/>
  <c r="EC166" i="56"/>
  <c r="EC168" i="56"/>
  <c r="EC172" i="56"/>
  <c r="EC177" i="56"/>
  <c r="EC181" i="56"/>
  <c r="EC182" i="56"/>
  <c r="EC183" i="56"/>
  <c r="EC184" i="56"/>
  <c r="EC185" i="56"/>
  <c r="EC186" i="56"/>
  <c r="EC187" i="56"/>
  <c r="EC188" i="56"/>
  <c r="EC189" i="56"/>
  <c r="EC190" i="56"/>
  <c r="EC191" i="56"/>
  <c r="EC192" i="56"/>
  <c r="EC139" i="56"/>
  <c r="EC167" i="56"/>
  <c r="EC171" i="56"/>
  <c r="EC161" i="56"/>
  <c r="EC165" i="56"/>
  <c r="EC178" i="56"/>
  <c r="EC176" i="56"/>
  <c r="EC148" i="56"/>
  <c r="EC180" i="56"/>
  <c r="EC163" i="56"/>
  <c r="EC170" i="56"/>
  <c r="EC175" i="56"/>
  <c r="EC212" i="56"/>
  <c r="EC214" i="56"/>
  <c r="EC218" i="56"/>
  <c r="EC222" i="56"/>
  <c r="EC228" i="56"/>
  <c r="EC194" i="56"/>
  <c r="EC196" i="56"/>
  <c r="EC198" i="56"/>
  <c r="EC200" i="56"/>
  <c r="EC202" i="56"/>
  <c r="EC204" i="56"/>
  <c r="EC206" i="56"/>
  <c r="EC208" i="56"/>
  <c r="EC210" i="56"/>
  <c r="EC213" i="56"/>
  <c r="EC217" i="56"/>
  <c r="EC221" i="56"/>
  <c r="EC225" i="56"/>
  <c r="EC226" i="56"/>
  <c r="EC141" i="56"/>
  <c r="EC238" i="56"/>
  <c r="EC242" i="56"/>
  <c r="EC246" i="56"/>
  <c r="EC250" i="56"/>
  <c r="EC258" i="56"/>
  <c r="EC220" i="56"/>
  <c r="EC229" i="56"/>
  <c r="EC231" i="56"/>
  <c r="EC233" i="56"/>
  <c r="EC253" i="56"/>
  <c r="EC260" i="56"/>
  <c r="EC261" i="56"/>
  <c r="EC262" i="56"/>
  <c r="EC263" i="56"/>
  <c r="EC264" i="56"/>
  <c r="EC265" i="56"/>
  <c r="EC266" i="56"/>
  <c r="EC267" i="56"/>
  <c r="EC268" i="56"/>
  <c r="EC269" i="56"/>
  <c r="EC270" i="56"/>
  <c r="EC271" i="56"/>
  <c r="EC272" i="56"/>
  <c r="EC14" i="56"/>
  <c r="EC21" i="56"/>
  <c r="EC28" i="56"/>
  <c r="EC31" i="56"/>
  <c r="EC34" i="56"/>
  <c r="EC54" i="56"/>
  <c r="EC62" i="56"/>
  <c r="EC70" i="56"/>
  <c r="EC78" i="56"/>
  <c r="EC86" i="56"/>
  <c r="EC94" i="56"/>
  <c r="EC102" i="56"/>
  <c r="EC237" i="56"/>
  <c r="EC241" i="56"/>
  <c r="EC195" i="56"/>
  <c r="EC199" i="56"/>
  <c r="EC203" i="56"/>
  <c r="EC207" i="56"/>
  <c r="EC211" i="56"/>
  <c r="EC219" i="56"/>
  <c r="EC251" i="56"/>
  <c r="EC259" i="56"/>
  <c r="EC236" i="56"/>
  <c r="EC240" i="56"/>
  <c r="EC244" i="56"/>
  <c r="EC205" i="56"/>
  <c r="EC215" i="56"/>
  <c r="EC223" i="56"/>
  <c r="EC159" i="56"/>
  <c r="EC216" i="56"/>
  <c r="EC235" i="56"/>
  <c r="EC245" i="56"/>
  <c r="EC257" i="56"/>
  <c r="EC193" i="56"/>
  <c r="EC209" i="56"/>
  <c r="EC255" i="56"/>
  <c r="EC30" i="56"/>
  <c r="EC33" i="56"/>
  <c r="EC40" i="56"/>
  <c r="EC50" i="56"/>
  <c r="EC53" i="56"/>
  <c r="EC56" i="56"/>
  <c r="EC59" i="56"/>
  <c r="EC105" i="56"/>
  <c r="EC108" i="56"/>
  <c r="EC243" i="56"/>
  <c r="EC252" i="56"/>
  <c r="EC15" i="56"/>
  <c r="EC19" i="56"/>
  <c r="EC23" i="56"/>
  <c r="EC27" i="56"/>
  <c r="EC37" i="56"/>
  <c r="EC47" i="56"/>
  <c r="EC81" i="56"/>
  <c r="EC84" i="56"/>
  <c r="EC87" i="56"/>
  <c r="EC90" i="56"/>
  <c r="EC93" i="56"/>
  <c r="EC96" i="56"/>
  <c r="EC99" i="56"/>
  <c r="EC197" i="56"/>
  <c r="EC234" i="56"/>
  <c r="EC247" i="56"/>
  <c r="EC227" i="56"/>
  <c r="EC256" i="56"/>
  <c r="EC13" i="56"/>
  <c r="EC24" i="56"/>
  <c r="EC29" i="56"/>
  <c r="EC60" i="56"/>
  <c r="EC72" i="56"/>
  <c r="EC76" i="56"/>
  <c r="EC88" i="56"/>
  <c r="EC92" i="56"/>
  <c r="EC104" i="56"/>
  <c r="EC61" i="56"/>
  <c r="EC77" i="56"/>
  <c r="EC18" i="56"/>
  <c r="EC67" i="56"/>
  <c r="EC201" i="56"/>
  <c r="EC25" i="56"/>
  <c r="EC43" i="56"/>
  <c r="EC52" i="56"/>
  <c r="EC64" i="56"/>
  <c r="EC68" i="56"/>
  <c r="EC80" i="56"/>
  <c r="EC97" i="56"/>
  <c r="EC12" i="56"/>
  <c r="EC55" i="56"/>
  <c r="EC254" i="56"/>
  <c r="EC20" i="56"/>
  <c r="EC35" i="56"/>
  <c r="EC39" i="56"/>
  <c r="EC44" i="56"/>
  <c r="EC48" i="56"/>
  <c r="EC57" i="56"/>
  <c r="EC69" i="56"/>
  <c r="EC73" i="56"/>
  <c r="EC85" i="56"/>
  <c r="EC89" i="56"/>
  <c r="EC101" i="56"/>
  <c r="EC26" i="56"/>
  <c r="EC65" i="56"/>
  <c r="EC106" i="56"/>
  <c r="EC51" i="56"/>
  <c r="EC71" i="56"/>
  <c r="EC83" i="56"/>
  <c r="EC248" i="56"/>
  <c r="EC16" i="56"/>
  <c r="EC49" i="56"/>
  <c r="EC66" i="56"/>
  <c r="EC82" i="56"/>
  <c r="EC98" i="56"/>
  <c r="EC11" i="56"/>
  <c r="EC17" i="56"/>
  <c r="EC63" i="56"/>
  <c r="EC79" i="56"/>
  <c r="EC91" i="56"/>
  <c r="EC95" i="56"/>
  <c r="EC107" i="56"/>
  <c r="EC230" i="56"/>
  <c r="EC239" i="56"/>
  <c r="EC42" i="56"/>
  <c r="EC100" i="56"/>
  <c r="EC224" i="56"/>
  <c r="ED10" i="56"/>
  <c r="EC22" i="56"/>
  <c r="EC32" i="56"/>
  <c r="EC36" i="56"/>
  <c r="EC41" i="56"/>
  <c r="EC45" i="56"/>
  <c r="EC58" i="56"/>
  <c r="EC74" i="56"/>
  <c r="EC103" i="56"/>
  <c r="EC232" i="56"/>
  <c r="EC46" i="56"/>
  <c r="EC75" i="56"/>
  <c r="EC249" i="56"/>
  <c r="EC38" i="56"/>
  <c r="EC9" i="56" l="1"/>
  <c r="EE10" i="56"/>
  <c r="ED109" i="56"/>
  <c r="ED110" i="56"/>
  <c r="ED112" i="56"/>
  <c r="ED111" i="56"/>
  <c r="ED113" i="56"/>
  <c r="ED115" i="56"/>
  <c r="ED117" i="56"/>
  <c r="ED118" i="56"/>
  <c r="ED116" i="56"/>
  <c r="ED119" i="56"/>
  <c r="ED133" i="56"/>
  <c r="ED134" i="56"/>
  <c r="ED135" i="56"/>
  <c r="ED136" i="56"/>
  <c r="ED137" i="56"/>
  <c r="ED114" i="56"/>
  <c r="ED122" i="56"/>
  <c r="ED127" i="56"/>
  <c r="ED123" i="56"/>
  <c r="ED131" i="56"/>
  <c r="ED125" i="56"/>
  <c r="ED124" i="56"/>
  <c r="ED129" i="56"/>
  <c r="ED128" i="56"/>
  <c r="ED130" i="56"/>
  <c r="ED120" i="56"/>
  <c r="ED126" i="56"/>
  <c r="ED138" i="56"/>
  <c r="ED139" i="56"/>
  <c r="ED140" i="56"/>
  <c r="ED141" i="56"/>
  <c r="ED142" i="56"/>
  <c r="ED143" i="56"/>
  <c r="ED144" i="56"/>
  <c r="ED145" i="56"/>
  <c r="ED149" i="56"/>
  <c r="ED132" i="56"/>
  <c r="ED121" i="56"/>
  <c r="ED148" i="56"/>
  <c r="ED150" i="56"/>
  <c r="ED154" i="56"/>
  <c r="ED158" i="56"/>
  <c r="ED157" i="56"/>
  <c r="ED153" i="56"/>
  <c r="ED147" i="56"/>
  <c r="ED176" i="56"/>
  <c r="ED152" i="56"/>
  <c r="ED169" i="56"/>
  <c r="ED173" i="56"/>
  <c r="ED179" i="56"/>
  <c r="ED151" i="56"/>
  <c r="ED174" i="56"/>
  <c r="ED156" i="56"/>
  <c r="ED160" i="56"/>
  <c r="ED164" i="56"/>
  <c r="ED172" i="56"/>
  <c r="ED175" i="56"/>
  <c r="ED171" i="56"/>
  <c r="ED181" i="56"/>
  <c r="ED187" i="56"/>
  <c r="ED146" i="56"/>
  <c r="ED161" i="56"/>
  <c r="ED165" i="56"/>
  <c r="ED170" i="56"/>
  <c r="ED162" i="56"/>
  <c r="ED166" i="56"/>
  <c r="ED168" i="56"/>
  <c r="ED178" i="56"/>
  <c r="ED184" i="56"/>
  <c r="ED177" i="56"/>
  <c r="ED191" i="56"/>
  <c r="ED185" i="56"/>
  <c r="ED189" i="56"/>
  <c r="ED188" i="56"/>
  <c r="ED180" i="56"/>
  <c r="ED183" i="56"/>
  <c r="ED192" i="56"/>
  <c r="ED186" i="56"/>
  <c r="ED193" i="56"/>
  <c r="ED195" i="56"/>
  <c r="ED197" i="56"/>
  <c r="ED199" i="56"/>
  <c r="ED201" i="56"/>
  <c r="ED203" i="56"/>
  <c r="ED205" i="56"/>
  <c r="ED207" i="56"/>
  <c r="ED209" i="56"/>
  <c r="ED211" i="56"/>
  <c r="ED215" i="56"/>
  <c r="ED219" i="56"/>
  <c r="ED223" i="56"/>
  <c r="ED163" i="56"/>
  <c r="ED212" i="56"/>
  <c r="ED214" i="56"/>
  <c r="ED218" i="56"/>
  <c r="ED222" i="56"/>
  <c r="ED228" i="56"/>
  <c r="ED194" i="56"/>
  <c r="ED198" i="56"/>
  <c r="ED202" i="56"/>
  <c r="ED206" i="56"/>
  <c r="ED210" i="56"/>
  <c r="ED213" i="56"/>
  <c r="ED221" i="56"/>
  <c r="ED247" i="56"/>
  <c r="ED255" i="56"/>
  <c r="ED155" i="56"/>
  <c r="ED238" i="56"/>
  <c r="ED242" i="56"/>
  <c r="ED246" i="56"/>
  <c r="ED250" i="56"/>
  <c r="ED258" i="56"/>
  <c r="ED17" i="56"/>
  <c r="ED24" i="56"/>
  <c r="ED45" i="56"/>
  <c r="ED48" i="56"/>
  <c r="ED51" i="56"/>
  <c r="ED59" i="56"/>
  <c r="ED67" i="56"/>
  <c r="ED75" i="56"/>
  <c r="ED83" i="56"/>
  <c r="ED91" i="56"/>
  <c r="ED99" i="56"/>
  <c r="ED107" i="56"/>
  <c r="ED167" i="56"/>
  <c r="ED220" i="56"/>
  <c r="ED229" i="56"/>
  <c r="ED231" i="56"/>
  <c r="ED233" i="56"/>
  <c r="ED237" i="56"/>
  <c r="ED241" i="56"/>
  <c r="ED245" i="56"/>
  <c r="ED248" i="56"/>
  <c r="ED256" i="56"/>
  <c r="ED196" i="56"/>
  <c r="ED200" i="56"/>
  <c r="ED204" i="56"/>
  <c r="ED208" i="56"/>
  <c r="ED217" i="56"/>
  <c r="ED225" i="56"/>
  <c r="ED226" i="56"/>
  <c r="ED251" i="56"/>
  <c r="ED224" i="56"/>
  <c r="ED230" i="56"/>
  <c r="ED239" i="56"/>
  <c r="ED249" i="56"/>
  <c r="ED267" i="56"/>
  <c r="ED236" i="56"/>
  <c r="ED259" i="56"/>
  <c r="ED260" i="56"/>
  <c r="ED159" i="56"/>
  <c r="ED216" i="56"/>
  <c r="ED235" i="56"/>
  <c r="ED244" i="56"/>
  <c r="ED253" i="56"/>
  <c r="ED257" i="56"/>
  <c r="ED261" i="56"/>
  <c r="ED270" i="56"/>
  <c r="ED14" i="56"/>
  <c r="ED18" i="56"/>
  <c r="ED22" i="56"/>
  <c r="ED26" i="56"/>
  <c r="ED36" i="56"/>
  <c r="ED43" i="56"/>
  <c r="ED62" i="56"/>
  <c r="ED65" i="56"/>
  <c r="ED68" i="56"/>
  <c r="ED71" i="56"/>
  <c r="ED74" i="56"/>
  <c r="ED77" i="56"/>
  <c r="ED80" i="56"/>
  <c r="ED262" i="56"/>
  <c r="ED265" i="56"/>
  <c r="ED30" i="56"/>
  <c r="ED33" i="56"/>
  <c r="ED40" i="56"/>
  <c r="ED50" i="56"/>
  <c r="ED53" i="56"/>
  <c r="ED56" i="56"/>
  <c r="ED102" i="56"/>
  <c r="ED105" i="56"/>
  <c r="ED108" i="56"/>
  <c r="ED263" i="56"/>
  <c r="ED243" i="56"/>
  <c r="ED252" i="56"/>
  <c r="ED19" i="56"/>
  <c r="ED34" i="56"/>
  <c r="ED38" i="56"/>
  <c r="ED42" i="56"/>
  <c r="ED47" i="56"/>
  <c r="ED55" i="56"/>
  <c r="ED84" i="56"/>
  <c r="ED96" i="56"/>
  <c r="ED100" i="56"/>
  <c r="ED20" i="56"/>
  <c r="ED35" i="56"/>
  <c r="ED89" i="56"/>
  <c r="ED266" i="56"/>
  <c r="ED46" i="56"/>
  <c r="ED227" i="56"/>
  <c r="ED13" i="56"/>
  <c r="ED29" i="56"/>
  <c r="ED60" i="56"/>
  <c r="ED72" i="56"/>
  <c r="ED76" i="56"/>
  <c r="ED88" i="56"/>
  <c r="ED92" i="56"/>
  <c r="ED104" i="56"/>
  <c r="ED31" i="56"/>
  <c r="ED44" i="56"/>
  <c r="ED57" i="56"/>
  <c r="ED73" i="56"/>
  <c r="ED85" i="56"/>
  <c r="ED101" i="56"/>
  <c r="ED240" i="56"/>
  <c r="ED264" i="56"/>
  <c r="ED268" i="56"/>
  <c r="ED272" i="56"/>
  <c r="ED15" i="56"/>
  <c r="ED25" i="56"/>
  <c r="ED52" i="56"/>
  <c r="ED64" i="56"/>
  <c r="ED81" i="56"/>
  <c r="ED93" i="56"/>
  <c r="ED97" i="56"/>
  <c r="ED254" i="56"/>
  <c r="ED271" i="56"/>
  <c r="ED39" i="56"/>
  <c r="ED69" i="56"/>
  <c r="ED190" i="56"/>
  <c r="ED269" i="56"/>
  <c r="ED21" i="56"/>
  <c r="ED27" i="56"/>
  <c r="ED61" i="56"/>
  <c r="ED78" i="56"/>
  <c r="ED90" i="56"/>
  <c r="ED94" i="56"/>
  <c r="ED106" i="56"/>
  <c r="ED234" i="56"/>
  <c r="ED28" i="56"/>
  <c r="ED37" i="56"/>
  <c r="ED41" i="56"/>
  <c r="ED58" i="56"/>
  <c r="ED103" i="56"/>
  <c r="ED232" i="56"/>
  <c r="ED79" i="56"/>
  <c r="ED182" i="56"/>
  <c r="ED16" i="56"/>
  <c r="ED49" i="56"/>
  <c r="ED54" i="56"/>
  <c r="ED66" i="56"/>
  <c r="ED70" i="56"/>
  <c r="ED82" i="56"/>
  <c r="ED86" i="56"/>
  <c r="ED98" i="56"/>
  <c r="ED23" i="56"/>
  <c r="ED32" i="56"/>
  <c r="ED87" i="56"/>
  <c r="ED63" i="56"/>
  <c r="ED95" i="56"/>
  <c r="EE109" i="56" l="1"/>
  <c r="EE118" i="56"/>
  <c r="EE119" i="56"/>
  <c r="EE111" i="56"/>
  <c r="EE110" i="56"/>
  <c r="EE112" i="56"/>
  <c r="EE113" i="56"/>
  <c r="EE115" i="56"/>
  <c r="EE117" i="56"/>
  <c r="EE114" i="56"/>
  <c r="EE128" i="56"/>
  <c r="EE130" i="56"/>
  <c r="EE116" i="56"/>
  <c r="EE133" i="56"/>
  <c r="EE134" i="56"/>
  <c r="EE122" i="56"/>
  <c r="EE127" i="56"/>
  <c r="EE120" i="56"/>
  <c r="EE126" i="56"/>
  <c r="EE121" i="56"/>
  <c r="EE131" i="56"/>
  <c r="EE124" i="56"/>
  <c r="EE123" i="56"/>
  <c r="EE125" i="56"/>
  <c r="EE129" i="56"/>
  <c r="EE132" i="56"/>
  <c r="EE138" i="56"/>
  <c r="EE139" i="56"/>
  <c r="EE140" i="56"/>
  <c r="EE141" i="56"/>
  <c r="EE142" i="56"/>
  <c r="EE143" i="56"/>
  <c r="EE144" i="56"/>
  <c r="EE145" i="56"/>
  <c r="EE146" i="56"/>
  <c r="EE147" i="56"/>
  <c r="EE148" i="56"/>
  <c r="EE149" i="56"/>
  <c r="EE135" i="56"/>
  <c r="EE137" i="56"/>
  <c r="EE136" i="56"/>
  <c r="EE150" i="56"/>
  <c r="EE151" i="56"/>
  <c r="EE152" i="56"/>
  <c r="EE153" i="56"/>
  <c r="EE159" i="56"/>
  <c r="EE160" i="56"/>
  <c r="EE161" i="56"/>
  <c r="EE162" i="56"/>
  <c r="EE163" i="56"/>
  <c r="EE164" i="56"/>
  <c r="EE165" i="56"/>
  <c r="EE166" i="56"/>
  <c r="EE154" i="56"/>
  <c r="EE158" i="56"/>
  <c r="EE157" i="56"/>
  <c r="EE170" i="56"/>
  <c r="EE176" i="56"/>
  <c r="EE169" i="56"/>
  <c r="EE173" i="56"/>
  <c r="EE179" i="56"/>
  <c r="EE168" i="56"/>
  <c r="EE172" i="56"/>
  <c r="EE177" i="56"/>
  <c r="EE189" i="56"/>
  <c r="EE175" i="56"/>
  <c r="EE174" i="56"/>
  <c r="EE180" i="56"/>
  <c r="EE185" i="56"/>
  <c r="EE182" i="56"/>
  <c r="EE193" i="56"/>
  <c r="EE194" i="56"/>
  <c r="EE195" i="56"/>
  <c r="EE196" i="56"/>
  <c r="EE197" i="56"/>
  <c r="EE198" i="56"/>
  <c r="EE199" i="56"/>
  <c r="EE200" i="56"/>
  <c r="EE201" i="56"/>
  <c r="EE202" i="56"/>
  <c r="EE203" i="56"/>
  <c r="EE204" i="56"/>
  <c r="EE205" i="56"/>
  <c r="EE206" i="56"/>
  <c r="EE207" i="56"/>
  <c r="EE208" i="56"/>
  <c r="EE209" i="56"/>
  <c r="EE210" i="56"/>
  <c r="EE211" i="56"/>
  <c r="EE156" i="56"/>
  <c r="EE187" i="56"/>
  <c r="EE191" i="56"/>
  <c r="EE184" i="56"/>
  <c r="EE188" i="56"/>
  <c r="EE171" i="56"/>
  <c r="EE183" i="56"/>
  <c r="EE227" i="56"/>
  <c r="EE192" i="56"/>
  <c r="EE215" i="56"/>
  <c r="EE219" i="56"/>
  <c r="EE223" i="56"/>
  <c r="EE212" i="56"/>
  <c r="EE214" i="56"/>
  <c r="EE218" i="56"/>
  <c r="EE222" i="56"/>
  <c r="EE228" i="56"/>
  <c r="EE235" i="56"/>
  <c r="EE239" i="56"/>
  <c r="EE243" i="56"/>
  <c r="EE252" i="56"/>
  <c r="EE213" i="56"/>
  <c r="EE221" i="56"/>
  <c r="EE247" i="56"/>
  <c r="EE255" i="56"/>
  <c r="EE36" i="56"/>
  <c r="EE39" i="56"/>
  <c r="EE42" i="56"/>
  <c r="EE56" i="56"/>
  <c r="EE64" i="56"/>
  <c r="EE72" i="56"/>
  <c r="EE80" i="56"/>
  <c r="EE88" i="56"/>
  <c r="EE96" i="56"/>
  <c r="EE104" i="56"/>
  <c r="EE155" i="56"/>
  <c r="EE178" i="56"/>
  <c r="EE238" i="56"/>
  <c r="EE242" i="56"/>
  <c r="EE167" i="56"/>
  <c r="EE220" i="56"/>
  <c r="EE229" i="56"/>
  <c r="EE231" i="56"/>
  <c r="EE233" i="56"/>
  <c r="EE253" i="56"/>
  <c r="EE260" i="56"/>
  <c r="EE261" i="56"/>
  <c r="EE262" i="56"/>
  <c r="EE263" i="56"/>
  <c r="EE264" i="56"/>
  <c r="EE265" i="56"/>
  <c r="EE266" i="56"/>
  <c r="EE267" i="56"/>
  <c r="EE268" i="56"/>
  <c r="EE237" i="56"/>
  <c r="EE241" i="56"/>
  <c r="EE245" i="56"/>
  <c r="EE248" i="56"/>
  <c r="EE186" i="56"/>
  <c r="EE232" i="56"/>
  <c r="EE254" i="56"/>
  <c r="EE224" i="56"/>
  <c r="EE230" i="56"/>
  <c r="EE249" i="56"/>
  <c r="EE269" i="56"/>
  <c r="EE217" i="56"/>
  <c r="EE226" i="56"/>
  <c r="EE236" i="56"/>
  <c r="EE246" i="56"/>
  <c r="EE250" i="56"/>
  <c r="EE251" i="56"/>
  <c r="EE259" i="56"/>
  <c r="EE46" i="56"/>
  <c r="EE83" i="56"/>
  <c r="EE86" i="56"/>
  <c r="EE89" i="56"/>
  <c r="EE92" i="56"/>
  <c r="EE95" i="56"/>
  <c r="EE98" i="56"/>
  <c r="EE101" i="56"/>
  <c r="EE181" i="56"/>
  <c r="EE216" i="56"/>
  <c r="EE244" i="56"/>
  <c r="EE257" i="56"/>
  <c r="EE270" i="56"/>
  <c r="EE43" i="56"/>
  <c r="EE59" i="56"/>
  <c r="EE62" i="56"/>
  <c r="EE65" i="56"/>
  <c r="EE68" i="56"/>
  <c r="EE71" i="56"/>
  <c r="EE74" i="56"/>
  <c r="EE77" i="56"/>
  <c r="EE51" i="56"/>
  <c r="EE63" i="56"/>
  <c r="EE67" i="56"/>
  <c r="EE79" i="56"/>
  <c r="EE108" i="56"/>
  <c r="EE48" i="56"/>
  <c r="EE97" i="56"/>
  <c r="EE87" i="56"/>
  <c r="EE256" i="56"/>
  <c r="EE19" i="56"/>
  <c r="EE34" i="56"/>
  <c r="EE38" i="56"/>
  <c r="EE47" i="56"/>
  <c r="EE55" i="56"/>
  <c r="EE84" i="56"/>
  <c r="EE100" i="56"/>
  <c r="EE272" i="56"/>
  <c r="EE15" i="56"/>
  <c r="EE258" i="56"/>
  <c r="EE32" i="56"/>
  <c r="EE75" i="56"/>
  <c r="EE91" i="56"/>
  <c r="EE30" i="56"/>
  <c r="EE60" i="56"/>
  <c r="EE76" i="56"/>
  <c r="EE105" i="56"/>
  <c r="EE225" i="56"/>
  <c r="EE240" i="56"/>
  <c r="EE52" i="56"/>
  <c r="EE81" i="56"/>
  <c r="EE93" i="56"/>
  <c r="EE28" i="56"/>
  <c r="EE103" i="56"/>
  <c r="EE271" i="56"/>
  <c r="EE31" i="56"/>
  <c r="EE35" i="56"/>
  <c r="EE40" i="56"/>
  <c r="EE44" i="56"/>
  <c r="EE53" i="56"/>
  <c r="EE57" i="56"/>
  <c r="EE69" i="56"/>
  <c r="EE73" i="56"/>
  <c r="EE85" i="56"/>
  <c r="EE102" i="56"/>
  <c r="EE50" i="56"/>
  <c r="EE70" i="56"/>
  <c r="EE82" i="56"/>
  <c r="EE23" i="56"/>
  <c r="EE58" i="56"/>
  <c r="EE107" i="56"/>
  <c r="EE190" i="56"/>
  <c r="EE27" i="56"/>
  <c r="EE61" i="56"/>
  <c r="EE78" i="56"/>
  <c r="EE90" i="56"/>
  <c r="EE94" i="56"/>
  <c r="EE106" i="56"/>
  <c r="EE54" i="56"/>
  <c r="EE66" i="56"/>
  <c r="EE99" i="56"/>
  <c r="EE234" i="56"/>
  <c r="EE22" i="56"/>
  <c r="EE49" i="56"/>
  <c r="EE13" i="56"/>
  <c r="EF10" i="56"/>
  <c r="EE29" i="56"/>
  <c r="EE21" i="56"/>
  <c r="EE26" i="56"/>
  <c r="EE20" i="56"/>
  <c r="EE16" i="56"/>
  <c r="EE17" i="56"/>
  <c r="EE24" i="56"/>
  <c r="EE33" i="56"/>
  <c r="EE37" i="56"/>
  <c r="EE14" i="56"/>
  <c r="EE41" i="56"/>
  <c r="EE18" i="56"/>
  <c r="EE45" i="56"/>
  <c r="EE25" i="56"/>
  <c r="ED9" i="56"/>
  <c r="EF109" i="56" l="1"/>
  <c r="EF110" i="56"/>
  <c r="EF114" i="56"/>
  <c r="EF111" i="56"/>
  <c r="EF112" i="56"/>
  <c r="EF113" i="56"/>
  <c r="EF119" i="56"/>
  <c r="EF122" i="56"/>
  <c r="EF115" i="56"/>
  <c r="EF128" i="56"/>
  <c r="EF130" i="56"/>
  <c r="EF116" i="56"/>
  <c r="EF117" i="56"/>
  <c r="EF118" i="56"/>
  <c r="EF121" i="56"/>
  <c r="EF124" i="56"/>
  <c r="EF120" i="56"/>
  <c r="EF126" i="56"/>
  <c r="EF132" i="56"/>
  <c r="EF131" i="56"/>
  <c r="EF123" i="56"/>
  <c r="EF125" i="56"/>
  <c r="EF134" i="56"/>
  <c r="EF129" i="56"/>
  <c r="EF127" i="56"/>
  <c r="EF138" i="56"/>
  <c r="EF139" i="56"/>
  <c r="EF140" i="56"/>
  <c r="EF141" i="56"/>
  <c r="EF142" i="56"/>
  <c r="EF143" i="56"/>
  <c r="EF144" i="56"/>
  <c r="EF145" i="56"/>
  <c r="EF133" i="56"/>
  <c r="EF148" i="56"/>
  <c r="EF135" i="56"/>
  <c r="EF137" i="56"/>
  <c r="EF146" i="56"/>
  <c r="EF136" i="56"/>
  <c r="EF152" i="56"/>
  <c r="EF149" i="56"/>
  <c r="EF153" i="56"/>
  <c r="EF154" i="56"/>
  <c r="EF155" i="56"/>
  <c r="EF156" i="56"/>
  <c r="EF157" i="56"/>
  <c r="EF158" i="56"/>
  <c r="EF150" i="56"/>
  <c r="EF159" i="56"/>
  <c r="EF160" i="56"/>
  <c r="EF161" i="56"/>
  <c r="EF162" i="56"/>
  <c r="EF163" i="56"/>
  <c r="EF164" i="56"/>
  <c r="EF165" i="56"/>
  <c r="EF166" i="56"/>
  <c r="EF178" i="56"/>
  <c r="EF147" i="56"/>
  <c r="EF170" i="56"/>
  <c r="EF176" i="56"/>
  <c r="EF174" i="56"/>
  <c r="EF151" i="56"/>
  <c r="EF173" i="56"/>
  <c r="EF179" i="56"/>
  <c r="EF183" i="56"/>
  <c r="EF186" i="56"/>
  <c r="EF172" i="56"/>
  <c r="EF177" i="56"/>
  <c r="EF189" i="56"/>
  <c r="EF171" i="56"/>
  <c r="EF169" i="56"/>
  <c r="EF182" i="56"/>
  <c r="EF167" i="56"/>
  <c r="EF193" i="56"/>
  <c r="EF194" i="56"/>
  <c r="EF195" i="56"/>
  <c r="EF196" i="56"/>
  <c r="EF197" i="56"/>
  <c r="EF198" i="56"/>
  <c r="EF199" i="56"/>
  <c r="EF200" i="56"/>
  <c r="EF201" i="56"/>
  <c r="EF202" i="56"/>
  <c r="EF203" i="56"/>
  <c r="EF204" i="56"/>
  <c r="EF205" i="56"/>
  <c r="EF206" i="56"/>
  <c r="EF207" i="56"/>
  <c r="EF208" i="56"/>
  <c r="EF209" i="56"/>
  <c r="EF210" i="56"/>
  <c r="EF211" i="56"/>
  <c r="EF212" i="56"/>
  <c r="EF185" i="56"/>
  <c r="EF187" i="56"/>
  <c r="EF191" i="56"/>
  <c r="EF184" i="56"/>
  <c r="EF180" i="56"/>
  <c r="EF175" i="56"/>
  <c r="EF168" i="56"/>
  <c r="EF190" i="56"/>
  <c r="EF216" i="56"/>
  <c r="EF220" i="56"/>
  <c r="EF224" i="56"/>
  <c r="EF229" i="56"/>
  <c r="EF230" i="56"/>
  <c r="EF231" i="56"/>
  <c r="EF232" i="56"/>
  <c r="EF233" i="56"/>
  <c r="EF234" i="56"/>
  <c r="EF227" i="56"/>
  <c r="EF192" i="56"/>
  <c r="EF215" i="56"/>
  <c r="EF219" i="56"/>
  <c r="EF223" i="56"/>
  <c r="EF214" i="56"/>
  <c r="EF222" i="56"/>
  <c r="EF228" i="56"/>
  <c r="EF249" i="56"/>
  <c r="EF257" i="56"/>
  <c r="EF188" i="56"/>
  <c r="EF235" i="56"/>
  <c r="EF239" i="56"/>
  <c r="EF243" i="56"/>
  <c r="EF252" i="56"/>
  <c r="EF213" i="56"/>
  <c r="EF221" i="56"/>
  <c r="EF238" i="56"/>
  <c r="EF242" i="56"/>
  <c r="EF246" i="56"/>
  <c r="EF250" i="56"/>
  <c r="EF258" i="56"/>
  <c r="EF218" i="56"/>
  <c r="EF225" i="56"/>
  <c r="EF240" i="56"/>
  <c r="EF256" i="56"/>
  <c r="EF237" i="56"/>
  <c r="EF254" i="56"/>
  <c r="EF267" i="56"/>
  <c r="EF217" i="56"/>
  <c r="EF226" i="56"/>
  <c r="EF236" i="56"/>
  <c r="EF245" i="56"/>
  <c r="EF260" i="56"/>
  <c r="EF266" i="56"/>
  <c r="EF272" i="56"/>
  <c r="EF251" i="56"/>
  <c r="EF253" i="56"/>
  <c r="EF255" i="56"/>
  <c r="EF259" i="56"/>
  <c r="EF261" i="56"/>
  <c r="EF262" i="56"/>
  <c r="EF181" i="56"/>
  <c r="EF244" i="56"/>
  <c r="EF263" i="56"/>
  <c r="EF265" i="56"/>
  <c r="EF270" i="56"/>
  <c r="EF264" i="56"/>
  <c r="EF268" i="56"/>
  <c r="EF247" i="56"/>
  <c r="EF248" i="56"/>
  <c r="EF269" i="56"/>
  <c r="EF271" i="56"/>
  <c r="EF241" i="56"/>
  <c r="EF22" i="56"/>
  <c r="EG10" i="56"/>
  <c r="EF26" i="56"/>
  <c r="EF38" i="56"/>
  <c r="EF51" i="56"/>
  <c r="EF68" i="56"/>
  <c r="EF52" i="56"/>
  <c r="EF67" i="56"/>
  <c r="EF107" i="56"/>
  <c r="EF87" i="56"/>
  <c r="EF42" i="56"/>
  <c r="EF80" i="56"/>
  <c r="EF13" i="56"/>
  <c r="EF33" i="56"/>
  <c r="EF43" i="56"/>
  <c r="EF34" i="56"/>
  <c r="EF74" i="56"/>
  <c r="EF85" i="56"/>
  <c r="EF92" i="56"/>
  <c r="EF101" i="56"/>
  <c r="EF94" i="56"/>
  <c r="EF32" i="56"/>
  <c r="EF37" i="56"/>
  <c r="EF58" i="56"/>
  <c r="EF78" i="56"/>
  <c r="EF79" i="56"/>
  <c r="EF104" i="56"/>
  <c r="EF102" i="56"/>
  <c r="EF16" i="56"/>
  <c r="EF47" i="56"/>
  <c r="EF66" i="56"/>
  <c r="EF98" i="56"/>
  <c r="EF27" i="56"/>
  <c r="EF29" i="56"/>
  <c r="EF35" i="56"/>
  <c r="EF46" i="56"/>
  <c r="EF31" i="56"/>
  <c r="EF70" i="56"/>
  <c r="EF71" i="56"/>
  <c r="EF73" i="56"/>
  <c r="EF39" i="56"/>
  <c r="EF96" i="56"/>
  <c r="EF88" i="56"/>
  <c r="EF93" i="56"/>
  <c r="EF28" i="56"/>
  <c r="EF54" i="56"/>
  <c r="EF75" i="56"/>
  <c r="EF100" i="56"/>
  <c r="EF17" i="56"/>
  <c r="EF53" i="56"/>
  <c r="EF55" i="56"/>
  <c r="EF89" i="56"/>
  <c r="EF84" i="56"/>
  <c r="EF19" i="56"/>
  <c r="EF50" i="56"/>
  <c r="EF81" i="56"/>
  <c r="EF21" i="56"/>
  <c r="EF36" i="56"/>
  <c r="EF41" i="56"/>
  <c r="EF57" i="56"/>
  <c r="EF59" i="56"/>
  <c r="EF56" i="56"/>
  <c r="EF82" i="56"/>
  <c r="EF83" i="56"/>
  <c r="EF69" i="56"/>
  <c r="EF108" i="56"/>
  <c r="EF72" i="56"/>
  <c r="EF62" i="56"/>
  <c r="EF25" i="56"/>
  <c r="EF40" i="56"/>
  <c r="EF45" i="56"/>
  <c r="EF15" i="56"/>
  <c r="EF23" i="56"/>
  <c r="EF60" i="56"/>
  <c r="EF86" i="56"/>
  <c r="EF63" i="56"/>
  <c r="EF95" i="56"/>
  <c r="EF61" i="56"/>
  <c r="EF91" i="56"/>
  <c r="EF97" i="56"/>
  <c r="EF14" i="56"/>
  <c r="EF44" i="56"/>
  <c r="EF49" i="56"/>
  <c r="EF20" i="56"/>
  <c r="EF24" i="56"/>
  <c r="EF64" i="56"/>
  <c r="EF90" i="56"/>
  <c r="EF65" i="56"/>
  <c r="EF99" i="56"/>
  <c r="EF76" i="56"/>
  <c r="EF105" i="56"/>
  <c r="EF106" i="56"/>
  <c r="EF48" i="56"/>
  <c r="EF30" i="56"/>
  <c r="EF18" i="56"/>
  <c r="EF103" i="56"/>
  <c r="EF77" i="56"/>
  <c r="EE9" i="56"/>
  <c r="EF9" i="56" l="1"/>
  <c r="EG109" i="56"/>
  <c r="EG110" i="56"/>
  <c r="EG111" i="56"/>
  <c r="EG112" i="56"/>
  <c r="EG116" i="56"/>
  <c r="EG114" i="56"/>
  <c r="EG120" i="56"/>
  <c r="EG113" i="56"/>
  <c r="EG119" i="56"/>
  <c r="EG122" i="56"/>
  <c r="EG126" i="56"/>
  <c r="EG129" i="56"/>
  <c r="EG132" i="56"/>
  <c r="EG128" i="56"/>
  <c r="EG130" i="56"/>
  <c r="EG117" i="56"/>
  <c r="EG118" i="56"/>
  <c r="EG121" i="56"/>
  <c r="EG125" i="56"/>
  <c r="EG115" i="56"/>
  <c r="EG124" i="56"/>
  <c r="EG131" i="56"/>
  <c r="EG123" i="56"/>
  <c r="EG133" i="56"/>
  <c r="EG135" i="56"/>
  <c r="EG127" i="56"/>
  <c r="EG145" i="56"/>
  <c r="EG136" i="56"/>
  <c r="EG139" i="56"/>
  <c r="EG141" i="56"/>
  <c r="EG137" i="56"/>
  <c r="EG142" i="56"/>
  <c r="EG138" i="56"/>
  <c r="EG143" i="56"/>
  <c r="EG150" i="56"/>
  <c r="EG151" i="56"/>
  <c r="EG155" i="56"/>
  <c r="EG144" i="56"/>
  <c r="EG134" i="56"/>
  <c r="EG154" i="56"/>
  <c r="EG158" i="56"/>
  <c r="EG159" i="56"/>
  <c r="EG160" i="56"/>
  <c r="EG161" i="56"/>
  <c r="EG162" i="56"/>
  <c r="EG163" i="56"/>
  <c r="EG164" i="56"/>
  <c r="EG165" i="56"/>
  <c r="EG166" i="56"/>
  <c r="EG167" i="56"/>
  <c r="EG168" i="56"/>
  <c r="EG169" i="56"/>
  <c r="EG170" i="56"/>
  <c r="EG171" i="56"/>
  <c r="EG172" i="56"/>
  <c r="EG173" i="56"/>
  <c r="EG149" i="56"/>
  <c r="EG153" i="56"/>
  <c r="EG175" i="56"/>
  <c r="EG178" i="56"/>
  <c r="EG147" i="56"/>
  <c r="EG152" i="56"/>
  <c r="EG157" i="56"/>
  <c r="EG179" i="56"/>
  <c r="EG183" i="56"/>
  <c r="EG186" i="56"/>
  <c r="EG146" i="56"/>
  <c r="EG181" i="56"/>
  <c r="EG187" i="56"/>
  <c r="EG190" i="56"/>
  <c r="EG177" i="56"/>
  <c r="EG182" i="56"/>
  <c r="EG148" i="56"/>
  <c r="EG156" i="56"/>
  <c r="EG176" i="56"/>
  <c r="EG189" i="56"/>
  <c r="EG193" i="56"/>
  <c r="EG194" i="56"/>
  <c r="EG195" i="56"/>
  <c r="EG196" i="56"/>
  <c r="EG197" i="56"/>
  <c r="EG198" i="56"/>
  <c r="EG199" i="56"/>
  <c r="EG200" i="56"/>
  <c r="EG201" i="56"/>
  <c r="EG202" i="56"/>
  <c r="EG203" i="56"/>
  <c r="EG204" i="56"/>
  <c r="EG205" i="56"/>
  <c r="EG206" i="56"/>
  <c r="EG207" i="56"/>
  <c r="EG208" i="56"/>
  <c r="EG209" i="56"/>
  <c r="EG210" i="56"/>
  <c r="EG211" i="56"/>
  <c r="EG212" i="56"/>
  <c r="EG213" i="56"/>
  <c r="EG214" i="56"/>
  <c r="EG215" i="56"/>
  <c r="EG216" i="56"/>
  <c r="EG217" i="56"/>
  <c r="EG218" i="56"/>
  <c r="EG219" i="56"/>
  <c r="EG220" i="56"/>
  <c r="EG221" i="56"/>
  <c r="EG222" i="56"/>
  <c r="EG223" i="56"/>
  <c r="EG224" i="56"/>
  <c r="EG225" i="56"/>
  <c r="EG140" i="56"/>
  <c r="EG185" i="56"/>
  <c r="EG191" i="56"/>
  <c r="EG184" i="56"/>
  <c r="EG180" i="56"/>
  <c r="EG229" i="56"/>
  <c r="EG230" i="56"/>
  <c r="EG231" i="56"/>
  <c r="EG232" i="56"/>
  <c r="EG233" i="56"/>
  <c r="EG234" i="56"/>
  <c r="EG227" i="56"/>
  <c r="EG192" i="56"/>
  <c r="EG236" i="56"/>
  <c r="EG240" i="56"/>
  <c r="EG244" i="56"/>
  <c r="EG254" i="56"/>
  <c r="EG228" i="56"/>
  <c r="EG249" i="56"/>
  <c r="EG257" i="56"/>
  <c r="EG188" i="56"/>
  <c r="EG235" i="56"/>
  <c r="EG239" i="56"/>
  <c r="EG243" i="56"/>
  <c r="EG247" i="56"/>
  <c r="EG255" i="56"/>
  <c r="EG238" i="56"/>
  <c r="EG242" i="56"/>
  <c r="EG246" i="56"/>
  <c r="EG250" i="56"/>
  <c r="EG174" i="56"/>
  <c r="EG248" i="56"/>
  <c r="EG258" i="56"/>
  <c r="EG264" i="56"/>
  <c r="EG256" i="56"/>
  <c r="EG237" i="56"/>
  <c r="EG269" i="56"/>
  <c r="EG226" i="56"/>
  <c r="EG245" i="56"/>
  <c r="EG260" i="56"/>
  <c r="EG266" i="56"/>
  <c r="EG272" i="56"/>
  <c r="EG261" i="56"/>
  <c r="EG251" i="56"/>
  <c r="EG253" i="56"/>
  <c r="EG259" i="56"/>
  <c r="EG263" i="56"/>
  <c r="EG265" i="56"/>
  <c r="EG270" i="56"/>
  <c r="EG262" i="56"/>
  <c r="EG268" i="56"/>
  <c r="EG271" i="56"/>
  <c r="EG241" i="56"/>
  <c r="EG267" i="56"/>
  <c r="EG252" i="56"/>
  <c r="EG16" i="56"/>
  <c r="EG19" i="56"/>
  <c r="EG48" i="56"/>
  <c r="EG43" i="56"/>
  <c r="EG34" i="56"/>
  <c r="EG59" i="56"/>
  <c r="EG65" i="56"/>
  <c r="EG80" i="56"/>
  <c r="EG61" i="56"/>
  <c r="EG90" i="56"/>
  <c r="EG107" i="56"/>
  <c r="EG86" i="56"/>
  <c r="EG93" i="56"/>
  <c r="EG13" i="56"/>
  <c r="EG15" i="56"/>
  <c r="EG50" i="56"/>
  <c r="EG62" i="56"/>
  <c r="EG104" i="56"/>
  <c r="EG96" i="56"/>
  <c r="EG26" i="56"/>
  <c r="EG30" i="56"/>
  <c r="EG74" i="56"/>
  <c r="EG69" i="56"/>
  <c r="EG36" i="56"/>
  <c r="EG29" i="56"/>
  <c r="EG78" i="56"/>
  <c r="EG95" i="56"/>
  <c r="EG40" i="56"/>
  <c r="EG46" i="56"/>
  <c r="EG82" i="56"/>
  <c r="EG99" i="56"/>
  <c r="EG97" i="56"/>
  <c r="EG44" i="56"/>
  <c r="EG67" i="56"/>
  <c r="EG58" i="56"/>
  <c r="EG77" i="56"/>
  <c r="EG20" i="56"/>
  <c r="EG22" i="56"/>
  <c r="EH10" i="56"/>
  <c r="EG49" i="56"/>
  <c r="EG37" i="56"/>
  <c r="EG54" i="56"/>
  <c r="EG31" i="56"/>
  <c r="EG83" i="56"/>
  <c r="EG76" i="56"/>
  <c r="EG87" i="56"/>
  <c r="EG79" i="56"/>
  <c r="EG89" i="56"/>
  <c r="EG28" i="56"/>
  <c r="EG94" i="56"/>
  <c r="EG100" i="56"/>
  <c r="EG32" i="56"/>
  <c r="EG57" i="56"/>
  <c r="EG45" i="56"/>
  <c r="EG75" i="56"/>
  <c r="EG33" i="56"/>
  <c r="EG23" i="56"/>
  <c r="EG71" i="56"/>
  <c r="EG101" i="56"/>
  <c r="EG35" i="56"/>
  <c r="EG63" i="56"/>
  <c r="EG73" i="56"/>
  <c r="EG14" i="56"/>
  <c r="EG42" i="56"/>
  <c r="EG18" i="56"/>
  <c r="EG103" i="56"/>
  <c r="EG24" i="56"/>
  <c r="EG27" i="56"/>
  <c r="EG52" i="56"/>
  <c r="EG53" i="56"/>
  <c r="EG39" i="56"/>
  <c r="EG60" i="56"/>
  <c r="EG68" i="56"/>
  <c r="EG88" i="56"/>
  <c r="EG92" i="56"/>
  <c r="EG47" i="56"/>
  <c r="EG81" i="56"/>
  <c r="EG91" i="56"/>
  <c r="EG56" i="56"/>
  <c r="EG70" i="56"/>
  <c r="EG105" i="56"/>
  <c r="EG17" i="56"/>
  <c r="EG66" i="56"/>
  <c r="EG98" i="56"/>
  <c r="EG108" i="56"/>
  <c r="EG21" i="56"/>
  <c r="EG38" i="56"/>
  <c r="EG102" i="56"/>
  <c r="EG64" i="56"/>
  <c r="EG25" i="56"/>
  <c r="EG51" i="56"/>
  <c r="EG106" i="56"/>
  <c r="EG72" i="56"/>
  <c r="EG41" i="56"/>
  <c r="EG55" i="56"/>
  <c r="EG85" i="56"/>
  <c r="EG84" i="56"/>
  <c r="EG9" i="56" l="1"/>
  <c r="EH109" i="56"/>
  <c r="EH110" i="56"/>
  <c r="EH115" i="56"/>
  <c r="EH117" i="56"/>
  <c r="EH112" i="56"/>
  <c r="EH111" i="56"/>
  <c r="EH119" i="56"/>
  <c r="EH114" i="56"/>
  <c r="EH116" i="56"/>
  <c r="EH120" i="56"/>
  <c r="EH113" i="56"/>
  <c r="EH122" i="56"/>
  <c r="EH121" i="56"/>
  <c r="EH125" i="56"/>
  <c r="EH126" i="56"/>
  <c r="EH129" i="56"/>
  <c r="EH132" i="56"/>
  <c r="EH123" i="56"/>
  <c r="EH118" i="56"/>
  <c r="EH127" i="56"/>
  <c r="EH124" i="56"/>
  <c r="EH131" i="56"/>
  <c r="EH128" i="56"/>
  <c r="EH130" i="56"/>
  <c r="EH144" i="56"/>
  <c r="EH138" i="56"/>
  <c r="EH148" i="56"/>
  <c r="EH137" i="56"/>
  <c r="EH140" i="56"/>
  <c r="EH141" i="56"/>
  <c r="EH146" i="56"/>
  <c r="EH136" i="56"/>
  <c r="EH142" i="56"/>
  <c r="EH149" i="56"/>
  <c r="EH143" i="56"/>
  <c r="EH151" i="56"/>
  <c r="EH155" i="56"/>
  <c r="EH150" i="56"/>
  <c r="EH134" i="56"/>
  <c r="EH145" i="56"/>
  <c r="EH154" i="56"/>
  <c r="EH158" i="56"/>
  <c r="EH159" i="56"/>
  <c r="EH160" i="56"/>
  <c r="EH161" i="56"/>
  <c r="EH162" i="56"/>
  <c r="EH163" i="56"/>
  <c r="EH164" i="56"/>
  <c r="EH165" i="56"/>
  <c r="EH166" i="56"/>
  <c r="EH167" i="56"/>
  <c r="EH168" i="56"/>
  <c r="EH169" i="56"/>
  <c r="EH170" i="56"/>
  <c r="EH171" i="56"/>
  <c r="EH172" i="56"/>
  <c r="EH173" i="56"/>
  <c r="EH174" i="56"/>
  <c r="EH175" i="56"/>
  <c r="EH176" i="56"/>
  <c r="EH177" i="56"/>
  <c r="EH178" i="56"/>
  <c r="EH179" i="56"/>
  <c r="EH180" i="56"/>
  <c r="EH153" i="56"/>
  <c r="EH135" i="56"/>
  <c r="EH147" i="56"/>
  <c r="EH184" i="56"/>
  <c r="EH188" i="56"/>
  <c r="EH133" i="56"/>
  <c r="EH152" i="56"/>
  <c r="EH181" i="56"/>
  <c r="EH190" i="56"/>
  <c r="EH182" i="56"/>
  <c r="EH156" i="56"/>
  <c r="EH187" i="56"/>
  <c r="EH189" i="56"/>
  <c r="EH193" i="56"/>
  <c r="EH194" i="56"/>
  <c r="EH195" i="56"/>
  <c r="EH196" i="56"/>
  <c r="EH197" i="56"/>
  <c r="EH198" i="56"/>
  <c r="EH199" i="56"/>
  <c r="EH200" i="56"/>
  <c r="EH201" i="56"/>
  <c r="EH202" i="56"/>
  <c r="EH203" i="56"/>
  <c r="EH204" i="56"/>
  <c r="EH205" i="56"/>
  <c r="EH206" i="56"/>
  <c r="EH207" i="56"/>
  <c r="EH208" i="56"/>
  <c r="EH209" i="56"/>
  <c r="EH210" i="56"/>
  <c r="EH211" i="56"/>
  <c r="EH212" i="56"/>
  <c r="EH213" i="56"/>
  <c r="EH214" i="56"/>
  <c r="EH215" i="56"/>
  <c r="EH216" i="56"/>
  <c r="EH217" i="56"/>
  <c r="EH218" i="56"/>
  <c r="EH219" i="56"/>
  <c r="EH220" i="56"/>
  <c r="EH221" i="56"/>
  <c r="EH222" i="56"/>
  <c r="EH223" i="56"/>
  <c r="EH224" i="56"/>
  <c r="EH225" i="56"/>
  <c r="EH226" i="56"/>
  <c r="EH227" i="56"/>
  <c r="EH228" i="56"/>
  <c r="EH185" i="56"/>
  <c r="EH157" i="56"/>
  <c r="EH183" i="56"/>
  <c r="EH191" i="56"/>
  <c r="EH139" i="56"/>
  <c r="EH229" i="56"/>
  <c r="EH230" i="56"/>
  <c r="EH231" i="56"/>
  <c r="EH232" i="56"/>
  <c r="EH233" i="56"/>
  <c r="EH234" i="56"/>
  <c r="EH235" i="56"/>
  <c r="EH236" i="56"/>
  <c r="EH237" i="56"/>
  <c r="EH238" i="56"/>
  <c r="EH239" i="56"/>
  <c r="EH240" i="56"/>
  <c r="EH241" i="56"/>
  <c r="EH242" i="56"/>
  <c r="EH243" i="56"/>
  <c r="EH244" i="56"/>
  <c r="EH245" i="56"/>
  <c r="EH246" i="56"/>
  <c r="EH192" i="56"/>
  <c r="EH251" i="56"/>
  <c r="EH259" i="56"/>
  <c r="EH254" i="56"/>
  <c r="EH252" i="56"/>
  <c r="EH247" i="56"/>
  <c r="EH263" i="56"/>
  <c r="EH186" i="56"/>
  <c r="EH248" i="56"/>
  <c r="EH258" i="56"/>
  <c r="EH264" i="56"/>
  <c r="EH268" i="56"/>
  <c r="EH249" i="56"/>
  <c r="EH256" i="56"/>
  <c r="EH250" i="56"/>
  <c r="EH267" i="56"/>
  <c r="EH269" i="56"/>
  <c r="EH255" i="56"/>
  <c r="EH257" i="56"/>
  <c r="EH260" i="56"/>
  <c r="EH266" i="56"/>
  <c r="EH271" i="56"/>
  <c r="EH261" i="56"/>
  <c r="EH265" i="56"/>
  <c r="EH270" i="56"/>
  <c r="EH253" i="56"/>
  <c r="EH272" i="56"/>
  <c r="EH262" i="56"/>
  <c r="EH47" i="56"/>
  <c r="EH32" i="56"/>
  <c r="EH26" i="56"/>
  <c r="EH41" i="56"/>
  <c r="EH58" i="56"/>
  <c r="EH57" i="56"/>
  <c r="EH65" i="56"/>
  <c r="EH91" i="56"/>
  <c r="EH98" i="56"/>
  <c r="EH69" i="56"/>
  <c r="EH54" i="56"/>
  <c r="EH84" i="56"/>
  <c r="EH14" i="56"/>
  <c r="EH74" i="56"/>
  <c r="EH97" i="56"/>
  <c r="EH52" i="56"/>
  <c r="EH81" i="56"/>
  <c r="EH92" i="56"/>
  <c r="EH27" i="56"/>
  <c r="EH61" i="56"/>
  <c r="EH100" i="56"/>
  <c r="EH33" i="56"/>
  <c r="EH94" i="56"/>
  <c r="EH16" i="56"/>
  <c r="EH17" i="56"/>
  <c r="EH36" i="56"/>
  <c r="EH21" i="56"/>
  <c r="EH53" i="56"/>
  <c r="EH29" i="56"/>
  <c r="EH66" i="56"/>
  <c r="EH68" i="56"/>
  <c r="EH103" i="56"/>
  <c r="EH102" i="56"/>
  <c r="EH99" i="56"/>
  <c r="EH86" i="56"/>
  <c r="EH108" i="56"/>
  <c r="EH24" i="56"/>
  <c r="EH38" i="56"/>
  <c r="EH73" i="56"/>
  <c r="EH95" i="56"/>
  <c r="EH75" i="56"/>
  <c r="EH35" i="56"/>
  <c r="EH59" i="56"/>
  <c r="EH79" i="56"/>
  <c r="EH56" i="56"/>
  <c r="EH60" i="56"/>
  <c r="EH28" i="56"/>
  <c r="EH89" i="56"/>
  <c r="EH64" i="56"/>
  <c r="EH20" i="56"/>
  <c r="EH25" i="56"/>
  <c r="EH40" i="56"/>
  <c r="EH34" i="56"/>
  <c r="EH13" i="56"/>
  <c r="EH63" i="56"/>
  <c r="EH67" i="56"/>
  <c r="EH70" i="56"/>
  <c r="EH107" i="56"/>
  <c r="EH106" i="56"/>
  <c r="EH96" i="56"/>
  <c r="EH105" i="56"/>
  <c r="EH44" i="56"/>
  <c r="EH42" i="56"/>
  <c r="EH30" i="56"/>
  <c r="EH87" i="56"/>
  <c r="EH22" i="56"/>
  <c r="EH49" i="56"/>
  <c r="EH83" i="56"/>
  <c r="EH39" i="56"/>
  <c r="EH55" i="56"/>
  <c r="EH88" i="56"/>
  <c r="EH43" i="56"/>
  <c r="EH37" i="56"/>
  <c r="EH101" i="56"/>
  <c r="EH31" i="56"/>
  <c r="EH19" i="56"/>
  <c r="EH48" i="56"/>
  <c r="EI10" i="56"/>
  <c r="EH45" i="56"/>
  <c r="EH46" i="56"/>
  <c r="EH77" i="56"/>
  <c r="EH78" i="56"/>
  <c r="EH80" i="56"/>
  <c r="EH76" i="56"/>
  <c r="EH72" i="56"/>
  <c r="EH93" i="56"/>
  <c r="EH15" i="56"/>
  <c r="EH82" i="56"/>
  <c r="EH104" i="56"/>
  <c r="EH18" i="56"/>
  <c r="EH51" i="56"/>
  <c r="EH85" i="56"/>
  <c r="EH71" i="56"/>
  <c r="EH23" i="56"/>
  <c r="EH50" i="56"/>
  <c r="EH62" i="56"/>
  <c r="EH90" i="56"/>
  <c r="EI109" i="56" l="1"/>
  <c r="EI112" i="56"/>
  <c r="EI113" i="56"/>
  <c r="EI111" i="56"/>
  <c r="EI119" i="56"/>
  <c r="EI110" i="56"/>
  <c r="EI114" i="56"/>
  <c r="EI121" i="56"/>
  <c r="EI123" i="56"/>
  <c r="EI124" i="56"/>
  <c r="EI125" i="56"/>
  <c r="EI126" i="56"/>
  <c r="EI116" i="56"/>
  <c r="EI120" i="56"/>
  <c r="EI118" i="56"/>
  <c r="EI129" i="56"/>
  <c r="EI122" i="56"/>
  <c r="EI117" i="56"/>
  <c r="EI133" i="56"/>
  <c r="EI127" i="56"/>
  <c r="EI132" i="56"/>
  <c r="EI115" i="56"/>
  <c r="EI136" i="56"/>
  <c r="EI131" i="56"/>
  <c r="EI134" i="56"/>
  <c r="EI143" i="56"/>
  <c r="EI147" i="56"/>
  <c r="EI128" i="56"/>
  <c r="EI145" i="56"/>
  <c r="EI135" i="56"/>
  <c r="EI139" i="56"/>
  <c r="EI130" i="56"/>
  <c r="EI151" i="56"/>
  <c r="EI137" i="56"/>
  <c r="EI141" i="56"/>
  <c r="EI146" i="56"/>
  <c r="EI142" i="56"/>
  <c r="EI152" i="56"/>
  <c r="EI148" i="56"/>
  <c r="EI156" i="56"/>
  <c r="EI144" i="56"/>
  <c r="EI155" i="56"/>
  <c r="EI150" i="56"/>
  <c r="EI154" i="56"/>
  <c r="EI159" i="56"/>
  <c r="EI161" i="56"/>
  <c r="EI163" i="56"/>
  <c r="EI165" i="56"/>
  <c r="EI167" i="56"/>
  <c r="EI171" i="56"/>
  <c r="EI180" i="56"/>
  <c r="EI181" i="56"/>
  <c r="EI182" i="56"/>
  <c r="EI149" i="56"/>
  <c r="EI175" i="56"/>
  <c r="EI153" i="56"/>
  <c r="EI170" i="56"/>
  <c r="EI178" i="56"/>
  <c r="EI138" i="56"/>
  <c r="EI158" i="56"/>
  <c r="EI160" i="56"/>
  <c r="EI162" i="56"/>
  <c r="EI164" i="56"/>
  <c r="EI166" i="56"/>
  <c r="EI169" i="56"/>
  <c r="EI173" i="56"/>
  <c r="EI185" i="56"/>
  <c r="EI184" i="56"/>
  <c r="EI188" i="56"/>
  <c r="EI177" i="56"/>
  <c r="EI186" i="56"/>
  <c r="EI192" i="56"/>
  <c r="EI190" i="56"/>
  <c r="EI176" i="56"/>
  <c r="EI140" i="56"/>
  <c r="EI187" i="56"/>
  <c r="EI172" i="56"/>
  <c r="EI179" i="56"/>
  <c r="EI157" i="56"/>
  <c r="EI183" i="56"/>
  <c r="EI226" i="56"/>
  <c r="EI193" i="56"/>
  <c r="EI195" i="56"/>
  <c r="EI197" i="56"/>
  <c r="EI199" i="56"/>
  <c r="EI201" i="56"/>
  <c r="EI203" i="56"/>
  <c r="EI205" i="56"/>
  <c r="EI207" i="56"/>
  <c r="EI209" i="56"/>
  <c r="EI211" i="56"/>
  <c r="EI216" i="56"/>
  <c r="EI220" i="56"/>
  <c r="EI224" i="56"/>
  <c r="EI191" i="56"/>
  <c r="EI168" i="56"/>
  <c r="EI215" i="56"/>
  <c r="EI219" i="56"/>
  <c r="EI223" i="56"/>
  <c r="EI227" i="56"/>
  <c r="EI229" i="56"/>
  <c r="EI230" i="56"/>
  <c r="EI231" i="56"/>
  <c r="EI232" i="56"/>
  <c r="EI233" i="56"/>
  <c r="EI234" i="56"/>
  <c r="EI235" i="56"/>
  <c r="EI236" i="56"/>
  <c r="EI237" i="56"/>
  <c r="EI238" i="56"/>
  <c r="EI239" i="56"/>
  <c r="EI240" i="56"/>
  <c r="EI241" i="56"/>
  <c r="EI242" i="56"/>
  <c r="EI243" i="56"/>
  <c r="EI244" i="56"/>
  <c r="EI245" i="56"/>
  <c r="EI246" i="56"/>
  <c r="EI247" i="56"/>
  <c r="EI248" i="56"/>
  <c r="EI249" i="56"/>
  <c r="EI250" i="56"/>
  <c r="EI251" i="56"/>
  <c r="EI252" i="56"/>
  <c r="EI253" i="56"/>
  <c r="EI254" i="56"/>
  <c r="EI255" i="56"/>
  <c r="EI256" i="56"/>
  <c r="EI257" i="56"/>
  <c r="EI258" i="56"/>
  <c r="EI259" i="56"/>
  <c r="EI194" i="56"/>
  <c r="EI198" i="56"/>
  <c r="EI202" i="56"/>
  <c r="EI206" i="56"/>
  <c r="EI210" i="56"/>
  <c r="EI214" i="56"/>
  <c r="EI222" i="56"/>
  <c r="EI228" i="56"/>
  <c r="EI213" i="56"/>
  <c r="EI221" i="56"/>
  <c r="EI212" i="56"/>
  <c r="EI189" i="56"/>
  <c r="EI196" i="56"/>
  <c r="EI200" i="56"/>
  <c r="EI204" i="56"/>
  <c r="EI208" i="56"/>
  <c r="EI262" i="56"/>
  <c r="EI265" i="56"/>
  <c r="EI225" i="56"/>
  <c r="EI263" i="56"/>
  <c r="EI174" i="56"/>
  <c r="EI218" i="56"/>
  <c r="EI271" i="56"/>
  <c r="EI217" i="56"/>
  <c r="EI267" i="56"/>
  <c r="EI260" i="56"/>
  <c r="EI261" i="56"/>
  <c r="EI266" i="56"/>
  <c r="EI270" i="56"/>
  <c r="EI264" i="56"/>
  <c r="EI269" i="56"/>
  <c r="EI268" i="56"/>
  <c r="EI272" i="56"/>
  <c r="EI31" i="56"/>
  <c r="EI21" i="56"/>
  <c r="EI55" i="56"/>
  <c r="EI41" i="56"/>
  <c r="EI62" i="56"/>
  <c r="EI61" i="56"/>
  <c r="EI60" i="56"/>
  <c r="EI69" i="56"/>
  <c r="EI85" i="56"/>
  <c r="EI107" i="56"/>
  <c r="EI79" i="56"/>
  <c r="EI86" i="56"/>
  <c r="EI43" i="56"/>
  <c r="EJ10" i="56"/>
  <c r="EI22" i="56"/>
  <c r="EI67" i="56"/>
  <c r="EI98" i="56"/>
  <c r="EI92" i="56"/>
  <c r="EI27" i="56"/>
  <c r="EI46" i="56"/>
  <c r="EI95" i="56"/>
  <c r="EI64" i="56"/>
  <c r="EI16" i="56"/>
  <c r="EI58" i="56"/>
  <c r="EI97" i="56"/>
  <c r="EI70" i="56"/>
  <c r="EI48" i="56"/>
  <c r="EI14" i="56"/>
  <c r="EI81" i="56"/>
  <c r="EI108" i="56"/>
  <c r="EI24" i="56"/>
  <c r="EI57" i="56"/>
  <c r="EI83" i="56"/>
  <c r="EI82" i="56"/>
  <c r="EI15" i="56"/>
  <c r="EI35" i="56"/>
  <c r="EI29" i="56"/>
  <c r="EI34" i="56"/>
  <c r="EI33" i="56"/>
  <c r="EI66" i="56"/>
  <c r="EI65" i="56"/>
  <c r="EI72" i="56"/>
  <c r="EI91" i="56"/>
  <c r="EI88" i="56"/>
  <c r="EI76" i="56"/>
  <c r="EI87" i="56"/>
  <c r="EI104" i="56"/>
  <c r="EI78" i="56"/>
  <c r="EI40" i="56"/>
  <c r="EI49" i="56"/>
  <c r="EI73" i="56"/>
  <c r="EI102" i="56"/>
  <c r="EI45" i="56"/>
  <c r="EI50" i="56"/>
  <c r="EI103" i="56"/>
  <c r="EI96" i="56"/>
  <c r="EI25" i="56"/>
  <c r="EI56" i="56"/>
  <c r="EI80" i="56"/>
  <c r="EI36" i="56"/>
  <c r="EI51" i="56"/>
  <c r="EI44" i="56"/>
  <c r="EI105" i="56"/>
  <c r="EI54" i="56"/>
  <c r="EI19" i="56"/>
  <c r="EI39" i="56"/>
  <c r="EI32" i="56"/>
  <c r="EI42" i="56"/>
  <c r="EI53" i="56"/>
  <c r="EI28" i="56"/>
  <c r="EI63" i="56"/>
  <c r="EI75" i="56"/>
  <c r="EI71" i="56"/>
  <c r="EI94" i="56"/>
  <c r="EI68" i="56"/>
  <c r="EI89" i="56"/>
  <c r="EI23" i="56"/>
  <c r="EI37" i="56"/>
  <c r="EI38" i="56"/>
  <c r="EI74" i="56"/>
  <c r="EI100" i="56"/>
  <c r="EI47" i="56"/>
  <c r="EI26" i="56"/>
  <c r="EI93" i="56"/>
  <c r="EI84" i="56"/>
  <c r="EI17" i="56"/>
  <c r="EI52" i="56"/>
  <c r="EI77" i="56"/>
  <c r="EI106" i="56"/>
  <c r="EI20" i="56"/>
  <c r="EI59" i="56"/>
  <c r="EI101" i="56"/>
  <c r="EI90" i="56"/>
  <c r="EI13" i="56"/>
  <c r="EI18" i="56"/>
  <c r="EI30" i="56"/>
  <c r="EI99" i="56"/>
  <c r="EH9" i="56"/>
  <c r="EI9" i="56" l="1"/>
  <c r="EC8" i="56" s="1"/>
  <c r="EJ110" i="56"/>
  <c r="EJ114" i="56"/>
  <c r="EJ115" i="56"/>
  <c r="EJ116" i="56"/>
  <c r="EJ109" i="56"/>
  <c r="EJ112" i="56"/>
  <c r="EJ113" i="56"/>
  <c r="EJ120" i="56"/>
  <c r="EJ111" i="56"/>
  <c r="EJ119" i="56"/>
  <c r="EJ121" i="56"/>
  <c r="EJ123" i="56"/>
  <c r="EJ124" i="56"/>
  <c r="EJ125" i="56"/>
  <c r="EJ126" i="56"/>
  <c r="EJ127" i="56"/>
  <c r="EJ128" i="56"/>
  <c r="EJ129" i="56"/>
  <c r="EJ131" i="56"/>
  <c r="EJ118" i="56"/>
  <c r="EJ117" i="56"/>
  <c r="EJ130" i="56"/>
  <c r="EJ133" i="56"/>
  <c r="EJ135" i="56"/>
  <c r="EJ122" i="56"/>
  <c r="EJ132" i="56"/>
  <c r="EJ142" i="56"/>
  <c r="EJ144" i="56"/>
  <c r="EJ136" i="56"/>
  <c r="EJ138" i="56"/>
  <c r="EJ134" i="56"/>
  <c r="EJ140" i="56"/>
  <c r="EJ145" i="56"/>
  <c r="EJ147" i="56"/>
  <c r="EJ137" i="56"/>
  <c r="EJ141" i="56"/>
  <c r="EJ146" i="56"/>
  <c r="EJ152" i="56"/>
  <c r="EJ143" i="56"/>
  <c r="EJ148" i="56"/>
  <c r="EJ156" i="56"/>
  <c r="EJ151" i="56"/>
  <c r="EJ155" i="56"/>
  <c r="EJ177" i="56"/>
  <c r="EJ154" i="56"/>
  <c r="EJ159" i="56"/>
  <c r="EJ161" i="56"/>
  <c r="EJ163" i="56"/>
  <c r="EJ165" i="56"/>
  <c r="EJ167" i="56"/>
  <c r="EJ171" i="56"/>
  <c r="EJ180" i="56"/>
  <c r="EJ181" i="56"/>
  <c r="EJ182" i="56"/>
  <c r="EJ183" i="56"/>
  <c r="EJ184" i="56"/>
  <c r="EJ149" i="56"/>
  <c r="EJ175" i="56"/>
  <c r="EJ150" i="56"/>
  <c r="EJ153" i="56"/>
  <c r="EJ160" i="56"/>
  <c r="EJ164" i="56"/>
  <c r="EJ173" i="56"/>
  <c r="EJ185" i="56"/>
  <c r="EJ172" i="56"/>
  <c r="EJ179" i="56"/>
  <c r="EJ170" i="56"/>
  <c r="EJ186" i="56"/>
  <c r="EJ139" i="56"/>
  <c r="EJ168" i="56"/>
  <c r="EJ174" i="56"/>
  <c r="EJ158" i="56"/>
  <c r="EJ192" i="56"/>
  <c r="EJ190" i="56"/>
  <c r="EJ166" i="56"/>
  <c r="EJ162" i="56"/>
  <c r="EJ187" i="56"/>
  <c r="EJ176" i="56"/>
  <c r="EJ213" i="56"/>
  <c r="EJ217" i="56"/>
  <c r="EJ221" i="56"/>
  <c r="EJ225" i="56"/>
  <c r="EJ226" i="56"/>
  <c r="EJ157" i="56"/>
  <c r="EJ193" i="56"/>
  <c r="EJ195" i="56"/>
  <c r="EJ197" i="56"/>
  <c r="EJ199" i="56"/>
  <c r="EJ201" i="56"/>
  <c r="EJ203" i="56"/>
  <c r="EJ205" i="56"/>
  <c r="EJ207" i="56"/>
  <c r="EJ209" i="56"/>
  <c r="EJ211" i="56"/>
  <c r="EJ216" i="56"/>
  <c r="EJ220" i="56"/>
  <c r="EJ224" i="56"/>
  <c r="EJ191" i="56"/>
  <c r="EJ215" i="56"/>
  <c r="EJ223" i="56"/>
  <c r="EJ227" i="56"/>
  <c r="EJ230" i="56"/>
  <c r="EJ232" i="56"/>
  <c r="EJ234" i="56"/>
  <c r="EJ248" i="56"/>
  <c r="EJ256" i="56"/>
  <c r="EJ260" i="56"/>
  <c r="EJ261" i="56"/>
  <c r="EJ262" i="56"/>
  <c r="EJ263" i="56"/>
  <c r="EJ236" i="56"/>
  <c r="EJ240" i="56"/>
  <c r="EJ244" i="56"/>
  <c r="EJ251" i="56"/>
  <c r="EJ259" i="56"/>
  <c r="EJ194" i="56"/>
  <c r="EJ198" i="56"/>
  <c r="EJ202" i="56"/>
  <c r="EJ206" i="56"/>
  <c r="EJ210" i="56"/>
  <c r="EJ214" i="56"/>
  <c r="EJ222" i="56"/>
  <c r="EJ178" i="56"/>
  <c r="EJ188" i="56"/>
  <c r="EJ228" i="56"/>
  <c r="EJ235" i="56"/>
  <c r="EJ239" i="56"/>
  <c r="EJ243" i="56"/>
  <c r="EJ249" i="56"/>
  <c r="EJ257" i="56"/>
  <c r="EJ219" i="56"/>
  <c r="EJ229" i="56"/>
  <c r="EJ231" i="56"/>
  <c r="EJ233" i="56"/>
  <c r="EJ252" i="56"/>
  <c r="EJ212" i="56"/>
  <c r="EJ208" i="56"/>
  <c r="EJ241" i="56"/>
  <c r="EJ238" i="56"/>
  <c r="EJ265" i="56"/>
  <c r="EJ270" i="56"/>
  <c r="EJ196" i="56"/>
  <c r="EJ254" i="56"/>
  <c r="EJ258" i="56"/>
  <c r="EJ218" i="56"/>
  <c r="EJ237" i="56"/>
  <c r="EJ246" i="56"/>
  <c r="EJ264" i="56"/>
  <c r="EJ268" i="56"/>
  <c r="EJ200" i="56"/>
  <c r="EJ250" i="56"/>
  <c r="EJ271" i="56"/>
  <c r="EJ245" i="56"/>
  <c r="EJ204" i="56"/>
  <c r="EJ267" i="56"/>
  <c r="EJ269" i="56"/>
  <c r="EJ169" i="56"/>
  <c r="EJ189" i="56"/>
  <c r="EJ242" i="56"/>
  <c r="EJ255" i="56"/>
  <c r="EJ266" i="56"/>
  <c r="EJ247" i="56"/>
  <c r="EJ272" i="56"/>
  <c r="EJ253" i="56"/>
  <c r="EJ18" i="56"/>
  <c r="EJ11" i="56"/>
  <c r="EJ29" i="56"/>
  <c r="EJ25" i="56"/>
  <c r="EJ57" i="56"/>
  <c r="EJ61" i="56"/>
  <c r="EJ52" i="56"/>
  <c r="EJ64" i="56"/>
  <c r="EJ93" i="56"/>
  <c r="EJ74" i="56"/>
  <c r="EJ100" i="56"/>
  <c r="EJ89" i="56"/>
  <c r="EJ15" i="56"/>
  <c r="EJ54" i="56"/>
  <c r="EJ80" i="56"/>
  <c r="EJ105" i="56"/>
  <c r="EJ108" i="56"/>
  <c r="EJ34" i="56"/>
  <c r="EJ41" i="56"/>
  <c r="EJ77" i="56"/>
  <c r="EJ71" i="56"/>
  <c r="EJ47" i="56"/>
  <c r="EJ48" i="56"/>
  <c r="EJ88" i="56"/>
  <c r="EJ94" i="56"/>
  <c r="EJ42" i="56"/>
  <c r="EJ44" i="56"/>
  <c r="EJ75" i="56"/>
  <c r="EJ103" i="56"/>
  <c r="EJ21" i="56"/>
  <c r="EJ60" i="56"/>
  <c r="EJ69" i="56"/>
  <c r="EJ68" i="56"/>
  <c r="EK10" i="56"/>
  <c r="EJ24" i="56"/>
  <c r="EJ31" i="56"/>
  <c r="EJ32" i="56"/>
  <c r="EJ20" i="56"/>
  <c r="EJ58" i="56"/>
  <c r="EJ72" i="56"/>
  <c r="EJ65" i="56"/>
  <c r="EJ86" i="56"/>
  <c r="EJ97" i="56"/>
  <c r="EJ17" i="56"/>
  <c r="EJ107" i="56"/>
  <c r="EJ92" i="56"/>
  <c r="EJ30" i="56"/>
  <c r="EJ40" i="56"/>
  <c r="EJ14" i="56"/>
  <c r="EJ102" i="56"/>
  <c r="EJ99" i="56"/>
  <c r="EJ43" i="56"/>
  <c r="EJ45" i="56"/>
  <c r="EJ84" i="56"/>
  <c r="EJ83" i="56"/>
  <c r="EJ38" i="56"/>
  <c r="EJ33" i="56"/>
  <c r="EJ81" i="56"/>
  <c r="EJ79" i="56"/>
  <c r="EJ22" i="56"/>
  <c r="EJ53" i="56"/>
  <c r="EJ13" i="56"/>
  <c r="EJ56" i="56"/>
  <c r="EJ46" i="56"/>
  <c r="EJ36" i="56"/>
  <c r="EJ78" i="56"/>
  <c r="EJ87" i="56"/>
  <c r="EJ12" i="56"/>
  <c r="EJ26" i="56"/>
  <c r="EJ35" i="56"/>
  <c r="EJ37" i="56"/>
  <c r="EJ28" i="56"/>
  <c r="EJ62" i="56"/>
  <c r="EJ76" i="56"/>
  <c r="EJ67" i="56"/>
  <c r="EJ85" i="56"/>
  <c r="EJ101" i="56"/>
  <c r="EJ91" i="56"/>
  <c r="EJ82" i="56"/>
  <c r="EJ70" i="56"/>
  <c r="EJ39" i="56"/>
  <c r="EJ73" i="56"/>
  <c r="EJ98" i="56"/>
  <c r="EJ19" i="56"/>
  <c r="EJ49" i="56"/>
  <c r="EJ106" i="56"/>
  <c r="EJ95" i="56"/>
  <c r="EJ23" i="56"/>
  <c r="EJ50" i="56"/>
  <c r="EJ90" i="56"/>
  <c r="EJ96" i="56"/>
  <c r="EJ27" i="56"/>
  <c r="EJ51" i="56"/>
  <c r="EJ63" i="56"/>
  <c r="EJ104" i="56"/>
  <c r="EJ16" i="56"/>
  <c r="EJ55" i="56"/>
  <c r="EJ66" i="56"/>
  <c r="EJ59" i="56"/>
  <c r="EK111" i="56" l="1"/>
  <c r="EK112" i="56"/>
  <c r="EK113" i="56"/>
  <c r="EK110" i="56"/>
  <c r="EK114" i="56"/>
  <c r="EK115" i="56"/>
  <c r="EK116" i="56"/>
  <c r="EK117" i="56"/>
  <c r="EK109" i="56"/>
  <c r="EK118" i="56"/>
  <c r="EK120" i="56"/>
  <c r="EK121" i="56"/>
  <c r="EK122" i="56"/>
  <c r="EK119" i="56"/>
  <c r="EK123" i="56"/>
  <c r="EK124" i="56"/>
  <c r="EK125" i="56"/>
  <c r="EK126" i="56"/>
  <c r="EK127" i="56"/>
  <c r="EK128" i="56"/>
  <c r="EK129" i="56"/>
  <c r="EK130" i="56"/>
  <c r="EK131" i="56"/>
  <c r="EK132" i="56"/>
  <c r="EK136" i="56"/>
  <c r="EK137" i="56"/>
  <c r="EK141" i="56"/>
  <c r="EK149" i="56"/>
  <c r="EK133" i="56"/>
  <c r="EK134" i="56"/>
  <c r="EK143" i="56"/>
  <c r="EK147" i="56"/>
  <c r="EK145" i="56"/>
  <c r="EK153" i="56"/>
  <c r="EK154" i="56"/>
  <c r="EK155" i="56"/>
  <c r="EK156" i="56"/>
  <c r="EK157" i="56"/>
  <c r="EK158" i="56"/>
  <c r="EK140" i="56"/>
  <c r="EK146" i="56"/>
  <c r="EK142" i="56"/>
  <c r="EK152" i="56"/>
  <c r="EK148" i="56"/>
  <c r="EK144" i="56"/>
  <c r="EK151" i="56"/>
  <c r="EK168" i="56"/>
  <c r="EK172" i="56"/>
  <c r="EK174" i="56"/>
  <c r="EK177" i="56"/>
  <c r="EK159" i="56"/>
  <c r="EK161" i="56"/>
  <c r="EK163" i="56"/>
  <c r="EK165" i="56"/>
  <c r="EK167" i="56"/>
  <c r="EK171" i="56"/>
  <c r="EK180" i="56"/>
  <c r="EK181" i="56"/>
  <c r="EK182" i="56"/>
  <c r="EK183" i="56"/>
  <c r="EK184" i="56"/>
  <c r="EK185" i="56"/>
  <c r="EK186" i="56"/>
  <c r="EK187" i="56"/>
  <c r="EK188" i="56"/>
  <c r="EK189" i="56"/>
  <c r="EK190" i="56"/>
  <c r="EK191" i="56"/>
  <c r="EK192" i="56"/>
  <c r="EK170" i="56"/>
  <c r="EK176" i="56"/>
  <c r="EK135" i="56"/>
  <c r="EK160" i="56"/>
  <c r="EK164" i="56"/>
  <c r="EK175" i="56"/>
  <c r="EK179" i="56"/>
  <c r="EK178" i="56"/>
  <c r="EK139" i="56"/>
  <c r="EK166" i="56"/>
  <c r="EK173" i="56"/>
  <c r="EK138" i="56"/>
  <c r="EK169" i="56"/>
  <c r="EK228" i="56"/>
  <c r="EK213" i="56"/>
  <c r="EK217" i="56"/>
  <c r="EK221" i="56"/>
  <c r="EK225" i="56"/>
  <c r="EK226" i="56"/>
  <c r="EK150" i="56"/>
  <c r="EK193" i="56"/>
  <c r="EK195" i="56"/>
  <c r="EK197" i="56"/>
  <c r="EK199" i="56"/>
  <c r="EK201" i="56"/>
  <c r="EK203" i="56"/>
  <c r="EK205" i="56"/>
  <c r="EK207" i="56"/>
  <c r="EK209" i="56"/>
  <c r="EK211" i="56"/>
  <c r="EK216" i="56"/>
  <c r="EK220" i="56"/>
  <c r="EK224" i="56"/>
  <c r="EK237" i="56"/>
  <c r="EK241" i="56"/>
  <c r="EK245" i="56"/>
  <c r="EK253" i="56"/>
  <c r="EK215" i="56"/>
  <c r="EK223" i="56"/>
  <c r="EK227" i="56"/>
  <c r="EK230" i="56"/>
  <c r="EK232" i="56"/>
  <c r="EK234" i="56"/>
  <c r="EK248" i="56"/>
  <c r="EK256" i="56"/>
  <c r="EK260" i="56"/>
  <c r="EK261" i="56"/>
  <c r="EK262" i="56"/>
  <c r="EK263" i="56"/>
  <c r="EK264" i="56"/>
  <c r="EK265" i="56"/>
  <c r="EK266" i="56"/>
  <c r="EK267" i="56"/>
  <c r="EK268" i="56"/>
  <c r="EK269" i="56"/>
  <c r="EK270" i="56"/>
  <c r="EK271" i="56"/>
  <c r="EK272" i="56"/>
  <c r="EK236" i="56"/>
  <c r="EK240" i="56"/>
  <c r="EK162" i="56"/>
  <c r="EK194" i="56"/>
  <c r="EK198" i="56"/>
  <c r="EK202" i="56"/>
  <c r="EK206" i="56"/>
  <c r="EK210" i="56"/>
  <c r="EK214" i="56"/>
  <c r="EK222" i="56"/>
  <c r="EK254" i="56"/>
  <c r="EK235" i="56"/>
  <c r="EK239" i="56"/>
  <c r="EK243" i="56"/>
  <c r="EK249" i="56"/>
  <c r="EK231" i="56"/>
  <c r="EK247" i="56"/>
  <c r="EK208" i="56"/>
  <c r="EK229" i="56"/>
  <c r="EK219" i="56"/>
  <c r="EK238" i="56"/>
  <c r="EK196" i="56"/>
  <c r="EK258" i="56"/>
  <c r="EK212" i="56"/>
  <c r="EK218" i="56"/>
  <c r="EK246" i="56"/>
  <c r="EK200" i="56"/>
  <c r="EK250" i="56"/>
  <c r="EK257" i="56"/>
  <c r="EK204" i="56"/>
  <c r="EK244" i="56"/>
  <c r="EK242" i="56"/>
  <c r="EK255" i="56"/>
  <c r="EK252" i="56"/>
  <c r="EK251" i="56"/>
  <c r="EK259" i="56"/>
  <c r="EK233" i="56"/>
  <c r="EK23" i="56"/>
  <c r="EK38" i="56"/>
  <c r="EK40" i="56"/>
  <c r="EK57" i="56"/>
  <c r="EK69" i="56"/>
  <c r="EK55" i="56"/>
  <c r="EK39" i="56"/>
  <c r="EK91" i="56"/>
  <c r="EK81" i="56"/>
  <c r="EK105" i="56"/>
  <c r="EK107" i="56"/>
  <c r="EK95" i="56"/>
  <c r="EK26" i="56"/>
  <c r="EK54" i="56"/>
  <c r="EK25" i="56"/>
  <c r="EK17" i="56"/>
  <c r="EK84" i="56"/>
  <c r="EK71" i="56"/>
  <c r="EK98" i="56"/>
  <c r="EK90" i="56"/>
  <c r="EK24" i="56"/>
  <c r="EK35" i="56"/>
  <c r="EK44" i="56"/>
  <c r="EK31" i="56"/>
  <c r="EK62" i="56"/>
  <c r="EK106" i="56"/>
  <c r="EK30" i="56"/>
  <c r="EK32" i="56"/>
  <c r="EK61" i="56"/>
  <c r="EK68" i="56"/>
  <c r="EK104" i="56"/>
  <c r="EK97" i="56"/>
  <c r="EK82" i="56"/>
  <c r="EK34" i="56"/>
  <c r="EK37" i="56"/>
  <c r="EK65" i="56"/>
  <c r="EK66" i="56"/>
  <c r="EK33" i="56"/>
  <c r="EK74" i="56"/>
  <c r="EK14" i="56"/>
  <c r="EK27" i="56"/>
  <c r="EK42" i="56"/>
  <c r="EK45" i="56"/>
  <c r="EK28" i="56"/>
  <c r="EK20" i="56"/>
  <c r="EK72" i="56"/>
  <c r="EK70" i="56"/>
  <c r="EK102" i="56"/>
  <c r="EK94" i="56"/>
  <c r="EK88" i="56"/>
  <c r="EK103" i="56"/>
  <c r="EK87" i="56"/>
  <c r="EK18" i="56"/>
  <c r="EK13" i="56"/>
  <c r="EK46" i="56"/>
  <c r="EK48" i="56"/>
  <c r="EK41" i="56"/>
  <c r="EK58" i="56"/>
  <c r="EK76" i="56"/>
  <c r="EK89" i="56"/>
  <c r="EK56" i="56"/>
  <c r="EK73" i="56"/>
  <c r="EK83" i="56"/>
  <c r="EK77" i="56"/>
  <c r="EK22" i="56"/>
  <c r="EK21" i="56"/>
  <c r="EK50" i="56"/>
  <c r="EK51" i="56"/>
  <c r="EK47" i="56"/>
  <c r="EK52" i="56"/>
  <c r="EK80" i="56"/>
  <c r="EK92" i="56"/>
  <c r="EK67" i="56"/>
  <c r="EK75" i="56"/>
  <c r="EK85" i="56"/>
  <c r="EK79" i="56"/>
  <c r="EK16" i="56"/>
  <c r="EK60" i="56"/>
  <c r="EK96" i="56"/>
  <c r="EK78" i="56"/>
  <c r="EL10" i="56"/>
  <c r="EK29" i="56"/>
  <c r="EK64" i="56"/>
  <c r="EK100" i="56"/>
  <c r="EK93" i="56"/>
  <c r="EK53" i="56"/>
  <c r="EK15" i="56"/>
  <c r="EK43" i="56"/>
  <c r="EK63" i="56"/>
  <c r="EK86" i="56"/>
  <c r="EK59" i="56"/>
  <c r="EK19" i="56"/>
  <c r="EK36" i="56"/>
  <c r="EK49" i="56"/>
  <c r="EK108" i="56"/>
  <c r="EK101" i="56"/>
  <c r="EK99" i="56"/>
  <c r="EJ9" i="56"/>
  <c r="EL111" i="56" l="1"/>
  <c r="EL112" i="56"/>
  <c r="EL116" i="56"/>
  <c r="EL109" i="56"/>
  <c r="EL114" i="56"/>
  <c r="EL118" i="56"/>
  <c r="EL121" i="56"/>
  <c r="EL124" i="56"/>
  <c r="EL133" i="56"/>
  <c r="EL134" i="56"/>
  <c r="EL135" i="56"/>
  <c r="EL136" i="56"/>
  <c r="EL137" i="56"/>
  <c r="EL113" i="56"/>
  <c r="EL119" i="56"/>
  <c r="EL125" i="56"/>
  <c r="EL131" i="56"/>
  <c r="EL110" i="56"/>
  <c r="EL126" i="56"/>
  <c r="EL115" i="56"/>
  <c r="EL123" i="56"/>
  <c r="EL120" i="56"/>
  <c r="EL122" i="56"/>
  <c r="EL117" i="56"/>
  <c r="EL128" i="56"/>
  <c r="EL130" i="56"/>
  <c r="EL127" i="56"/>
  <c r="EL132" i="56"/>
  <c r="EL129" i="56"/>
  <c r="EL138" i="56"/>
  <c r="EL139" i="56"/>
  <c r="EL140" i="56"/>
  <c r="EL141" i="56"/>
  <c r="EL142" i="56"/>
  <c r="EL143" i="56"/>
  <c r="EL144" i="56"/>
  <c r="EL145" i="56"/>
  <c r="EL146" i="56"/>
  <c r="EL148" i="56"/>
  <c r="EL150" i="56"/>
  <c r="EL147" i="56"/>
  <c r="EL151" i="56"/>
  <c r="EL153" i="56"/>
  <c r="EL157" i="56"/>
  <c r="EL152" i="56"/>
  <c r="EL156" i="56"/>
  <c r="EL155" i="56"/>
  <c r="EL179" i="56"/>
  <c r="EL168" i="56"/>
  <c r="EL172" i="56"/>
  <c r="EL174" i="56"/>
  <c r="EL154" i="56"/>
  <c r="EL177" i="56"/>
  <c r="EL149" i="56"/>
  <c r="EL159" i="56"/>
  <c r="EL163" i="56"/>
  <c r="EL167" i="56"/>
  <c r="EL178" i="56"/>
  <c r="EL187" i="56"/>
  <c r="EL176" i="56"/>
  <c r="EL160" i="56"/>
  <c r="EL164" i="56"/>
  <c r="EL173" i="56"/>
  <c r="EL161" i="56"/>
  <c r="EL165" i="56"/>
  <c r="EL171" i="56"/>
  <c r="EL175" i="56"/>
  <c r="EL183" i="56"/>
  <c r="EL169" i="56"/>
  <c r="EL181" i="56"/>
  <c r="EL186" i="56"/>
  <c r="EL158" i="56"/>
  <c r="EL192" i="56"/>
  <c r="EL182" i="56"/>
  <c r="EL184" i="56"/>
  <c r="EL185" i="56"/>
  <c r="EL162" i="56"/>
  <c r="EL180" i="56"/>
  <c r="EL188" i="56"/>
  <c r="EL194" i="56"/>
  <c r="EL196" i="56"/>
  <c r="EL198" i="56"/>
  <c r="EL200" i="56"/>
  <c r="EL202" i="56"/>
  <c r="EL204" i="56"/>
  <c r="EL206" i="56"/>
  <c r="EL208" i="56"/>
  <c r="EL210" i="56"/>
  <c r="EL214" i="56"/>
  <c r="EL218" i="56"/>
  <c r="EL222" i="56"/>
  <c r="EL190" i="56"/>
  <c r="EL228" i="56"/>
  <c r="EL213" i="56"/>
  <c r="EL217" i="56"/>
  <c r="EL221" i="56"/>
  <c r="EL225" i="56"/>
  <c r="EL166" i="56"/>
  <c r="EL226" i="56"/>
  <c r="EL193" i="56"/>
  <c r="EL197" i="56"/>
  <c r="EL201" i="56"/>
  <c r="EL205" i="56"/>
  <c r="EL209" i="56"/>
  <c r="EL216" i="56"/>
  <c r="EL224" i="56"/>
  <c r="EL250" i="56"/>
  <c r="EL258" i="56"/>
  <c r="EL170" i="56"/>
  <c r="EL237" i="56"/>
  <c r="EL241" i="56"/>
  <c r="EL245" i="56"/>
  <c r="EL253" i="56"/>
  <c r="EL215" i="56"/>
  <c r="EL223" i="56"/>
  <c r="EL227" i="56"/>
  <c r="EL230" i="56"/>
  <c r="EL232" i="56"/>
  <c r="EL234" i="56"/>
  <c r="EL236" i="56"/>
  <c r="EL240" i="56"/>
  <c r="EL244" i="56"/>
  <c r="EL251" i="56"/>
  <c r="EL259" i="56"/>
  <c r="EL191" i="56"/>
  <c r="EL195" i="56"/>
  <c r="EL199" i="56"/>
  <c r="EL203" i="56"/>
  <c r="EL207" i="56"/>
  <c r="EL211" i="56"/>
  <c r="EL220" i="56"/>
  <c r="EL233" i="56"/>
  <c r="EL242" i="56"/>
  <c r="EL252" i="56"/>
  <c r="EL255" i="56"/>
  <c r="EL261" i="56"/>
  <c r="EL266" i="56"/>
  <c r="EL231" i="56"/>
  <c r="EL239" i="56"/>
  <c r="EL247" i="56"/>
  <c r="EL262" i="56"/>
  <c r="EL229" i="56"/>
  <c r="EL248" i="56"/>
  <c r="EL219" i="56"/>
  <c r="EL238" i="56"/>
  <c r="EL249" i="56"/>
  <c r="EL254" i="56"/>
  <c r="EL256" i="56"/>
  <c r="EL235" i="56"/>
  <c r="EL264" i="56"/>
  <c r="EL268" i="56"/>
  <c r="EL212" i="56"/>
  <c r="EL246" i="56"/>
  <c r="EL269" i="56"/>
  <c r="EL271" i="56"/>
  <c r="EL265" i="56"/>
  <c r="EL257" i="56"/>
  <c r="EL260" i="56"/>
  <c r="EL267" i="56"/>
  <c r="EL263" i="56"/>
  <c r="EL189" i="56"/>
  <c r="EL272" i="56"/>
  <c r="EL270" i="56"/>
  <c r="EL243" i="56"/>
  <c r="EL14" i="56"/>
  <c r="EL41" i="56"/>
  <c r="EL38" i="56"/>
  <c r="EL31" i="56"/>
  <c r="EL44" i="56"/>
  <c r="EL28" i="56"/>
  <c r="EL79" i="56"/>
  <c r="EL80" i="56"/>
  <c r="EL105" i="56"/>
  <c r="EL100" i="56"/>
  <c r="EL78" i="56"/>
  <c r="EL90" i="56"/>
  <c r="EL107" i="56"/>
  <c r="EL37" i="56"/>
  <c r="EL86" i="56"/>
  <c r="EL18" i="56"/>
  <c r="EL45" i="56"/>
  <c r="EL42" i="56"/>
  <c r="EL39" i="56"/>
  <c r="EL49" i="56"/>
  <c r="EL25" i="56"/>
  <c r="EL83" i="56"/>
  <c r="EL62" i="56"/>
  <c r="EL88" i="56"/>
  <c r="EL104" i="56"/>
  <c r="EL97" i="56"/>
  <c r="EL102" i="56"/>
  <c r="EL22" i="56"/>
  <c r="EL13" i="56"/>
  <c r="EL46" i="56"/>
  <c r="EL47" i="56"/>
  <c r="EL52" i="56"/>
  <c r="EL53" i="56"/>
  <c r="EL87" i="56"/>
  <c r="EL64" i="56"/>
  <c r="EL65" i="56"/>
  <c r="EL108" i="56"/>
  <c r="EL95" i="56"/>
  <c r="EL103" i="56"/>
  <c r="EL26" i="56"/>
  <c r="EL21" i="56"/>
  <c r="EL50" i="56"/>
  <c r="EL54" i="56"/>
  <c r="EL55" i="56"/>
  <c r="EL61" i="56"/>
  <c r="EL91" i="56"/>
  <c r="EL68" i="56"/>
  <c r="EL66" i="56"/>
  <c r="EL35" i="56"/>
  <c r="EL67" i="56"/>
  <c r="EL59" i="56"/>
  <c r="EM10" i="56"/>
  <c r="EL16" i="56"/>
  <c r="EL20" i="56"/>
  <c r="EL58" i="56"/>
  <c r="EL56" i="56"/>
  <c r="EL51" i="56"/>
  <c r="EL60" i="56"/>
  <c r="EL77" i="56"/>
  <c r="EL70" i="56"/>
  <c r="EL73" i="56"/>
  <c r="EL63" i="56"/>
  <c r="EL81" i="56"/>
  <c r="EL29" i="56"/>
  <c r="EL24" i="56"/>
  <c r="EL17" i="56"/>
  <c r="EL32" i="56"/>
  <c r="EL19" i="56"/>
  <c r="EL69" i="56"/>
  <c r="EL82" i="56"/>
  <c r="EL89" i="56"/>
  <c r="EL93" i="56"/>
  <c r="EL94" i="56"/>
  <c r="EL33" i="56"/>
  <c r="EL23" i="56"/>
  <c r="EL40" i="56"/>
  <c r="EL71" i="56"/>
  <c r="EL84" i="56"/>
  <c r="EL74" i="56"/>
  <c r="EL27" i="56"/>
  <c r="EL15" i="56"/>
  <c r="EL75" i="56"/>
  <c r="EL101" i="56"/>
  <c r="EL85" i="56"/>
  <c r="EL48" i="56"/>
  <c r="EL99" i="56"/>
  <c r="EL30" i="56"/>
  <c r="EL36" i="56"/>
  <c r="EL72" i="56"/>
  <c r="EL92" i="56"/>
  <c r="EL43" i="56"/>
  <c r="EL106" i="56"/>
  <c r="EL34" i="56"/>
  <c r="EL57" i="56"/>
  <c r="EL76" i="56"/>
  <c r="EL96" i="56"/>
  <c r="EL98" i="56"/>
  <c r="EK9" i="56"/>
  <c r="EM111" i="56" l="1"/>
  <c r="EM118" i="56"/>
  <c r="EM119" i="56"/>
  <c r="EM109" i="56"/>
  <c r="EM114" i="56"/>
  <c r="EM115" i="56"/>
  <c r="EM116" i="56"/>
  <c r="EM117" i="56"/>
  <c r="EM112" i="56"/>
  <c r="EM120" i="56"/>
  <c r="EM123" i="56"/>
  <c r="EM127" i="56"/>
  <c r="EM121" i="56"/>
  <c r="EM124" i="56"/>
  <c r="EM133" i="56"/>
  <c r="EM134" i="56"/>
  <c r="EM113" i="56"/>
  <c r="EM125" i="56"/>
  <c r="EM110" i="56"/>
  <c r="EM122" i="56"/>
  <c r="EM126" i="56"/>
  <c r="EM128" i="56"/>
  <c r="EM130" i="56"/>
  <c r="EM135" i="56"/>
  <c r="EM131" i="56"/>
  <c r="EM132" i="56"/>
  <c r="EM129" i="56"/>
  <c r="EM136" i="56"/>
  <c r="EM137" i="56"/>
  <c r="EM138" i="56"/>
  <c r="EM139" i="56"/>
  <c r="EM140" i="56"/>
  <c r="EM141" i="56"/>
  <c r="EM142" i="56"/>
  <c r="EM143" i="56"/>
  <c r="EM144" i="56"/>
  <c r="EM145" i="56"/>
  <c r="EM146" i="56"/>
  <c r="EM147" i="56"/>
  <c r="EM148" i="56"/>
  <c r="EM149" i="56"/>
  <c r="EM150" i="56"/>
  <c r="EM151" i="56"/>
  <c r="EM152" i="56"/>
  <c r="EM159" i="56"/>
  <c r="EM160" i="56"/>
  <c r="EM161" i="56"/>
  <c r="EM162" i="56"/>
  <c r="EM163" i="56"/>
  <c r="EM164" i="56"/>
  <c r="EM165" i="56"/>
  <c r="EM166" i="56"/>
  <c r="EM153" i="56"/>
  <c r="EM157" i="56"/>
  <c r="EM156" i="56"/>
  <c r="EM169" i="56"/>
  <c r="EM173" i="56"/>
  <c r="EM176" i="56"/>
  <c r="EM155" i="56"/>
  <c r="EM179" i="56"/>
  <c r="EM168" i="56"/>
  <c r="EM172" i="56"/>
  <c r="EM174" i="56"/>
  <c r="EM167" i="56"/>
  <c r="EM171" i="56"/>
  <c r="EM154" i="56"/>
  <c r="EM180" i="56"/>
  <c r="EM182" i="56"/>
  <c r="EM178" i="56"/>
  <c r="EM187" i="56"/>
  <c r="EM177" i="56"/>
  <c r="EM188" i="56"/>
  <c r="EM191" i="56"/>
  <c r="EM193" i="56"/>
  <c r="EM194" i="56"/>
  <c r="EM195" i="56"/>
  <c r="EM196" i="56"/>
  <c r="EM197" i="56"/>
  <c r="EM198" i="56"/>
  <c r="EM199" i="56"/>
  <c r="EM200" i="56"/>
  <c r="EM201" i="56"/>
  <c r="EM202" i="56"/>
  <c r="EM203" i="56"/>
  <c r="EM204" i="56"/>
  <c r="EM205" i="56"/>
  <c r="EM206" i="56"/>
  <c r="EM207" i="56"/>
  <c r="EM208" i="56"/>
  <c r="EM209" i="56"/>
  <c r="EM210" i="56"/>
  <c r="EM211" i="56"/>
  <c r="EM181" i="56"/>
  <c r="EM186" i="56"/>
  <c r="EM158" i="56"/>
  <c r="EM192" i="56"/>
  <c r="EM175" i="56"/>
  <c r="EM185" i="56"/>
  <c r="EM189" i="56"/>
  <c r="EM212" i="56"/>
  <c r="EM183" i="56"/>
  <c r="EM214" i="56"/>
  <c r="EM218" i="56"/>
  <c r="EM222" i="56"/>
  <c r="EM190" i="56"/>
  <c r="EM228" i="56"/>
  <c r="EM213" i="56"/>
  <c r="EM217" i="56"/>
  <c r="EM221" i="56"/>
  <c r="EM225" i="56"/>
  <c r="EM184" i="56"/>
  <c r="EM226" i="56"/>
  <c r="EM238" i="56"/>
  <c r="EM242" i="56"/>
  <c r="EM246" i="56"/>
  <c r="EM247" i="56"/>
  <c r="EM255" i="56"/>
  <c r="EM216" i="56"/>
  <c r="EM224" i="56"/>
  <c r="EM250" i="56"/>
  <c r="EM258" i="56"/>
  <c r="EM170" i="56"/>
  <c r="EM237" i="56"/>
  <c r="EM241" i="56"/>
  <c r="EM215" i="56"/>
  <c r="EM223" i="56"/>
  <c r="EM227" i="56"/>
  <c r="EM230" i="56"/>
  <c r="EM232" i="56"/>
  <c r="EM234" i="56"/>
  <c r="EM248" i="56"/>
  <c r="EM256" i="56"/>
  <c r="EM260" i="56"/>
  <c r="EM261" i="56"/>
  <c r="EM262" i="56"/>
  <c r="EM263" i="56"/>
  <c r="EM264" i="56"/>
  <c r="EM265" i="56"/>
  <c r="EM266" i="56"/>
  <c r="EM267" i="56"/>
  <c r="EM268" i="56"/>
  <c r="EM236" i="56"/>
  <c r="EM240" i="56"/>
  <c r="EM244" i="56"/>
  <c r="EM251" i="56"/>
  <c r="EM253" i="56"/>
  <c r="EM257" i="56"/>
  <c r="EM233" i="56"/>
  <c r="EM252" i="56"/>
  <c r="EM220" i="56"/>
  <c r="EM231" i="56"/>
  <c r="EM239" i="56"/>
  <c r="EM229" i="56"/>
  <c r="EM270" i="56"/>
  <c r="EM219" i="56"/>
  <c r="EM249" i="56"/>
  <c r="EM254" i="56"/>
  <c r="EM235" i="56"/>
  <c r="EM272" i="56"/>
  <c r="EM269" i="56"/>
  <c r="EM271" i="56"/>
  <c r="EM245" i="56"/>
  <c r="EM243" i="56"/>
  <c r="EM259" i="56"/>
  <c r="EM13" i="56"/>
  <c r="EM15" i="56"/>
  <c r="EM28" i="56"/>
  <c r="EM39" i="56"/>
  <c r="EM54" i="56"/>
  <c r="EM64" i="56"/>
  <c r="EM63" i="56"/>
  <c r="EM83" i="56"/>
  <c r="EM105" i="56"/>
  <c r="EM70" i="56"/>
  <c r="EM93" i="56"/>
  <c r="EM106" i="56"/>
  <c r="EM76" i="56"/>
  <c r="EM25" i="56"/>
  <c r="EM33" i="56"/>
  <c r="EM50" i="56"/>
  <c r="EM42" i="56"/>
  <c r="EM19" i="56"/>
  <c r="EM38" i="56"/>
  <c r="EM51" i="56"/>
  <c r="EM99" i="56"/>
  <c r="EM82" i="56"/>
  <c r="EM96" i="56"/>
  <c r="EM81" i="56"/>
  <c r="EM94" i="56"/>
  <c r="EM14" i="56"/>
  <c r="EN10" i="56"/>
  <c r="EM40" i="56"/>
  <c r="EM57" i="56"/>
  <c r="EM69" i="56"/>
  <c r="EM84" i="56"/>
  <c r="EM100" i="56"/>
  <c r="EM18" i="56"/>
  <c r="EM35" i="56"/>
  <c r="EM20" i="56"/>
  <c r="EM61" i="56"/>
  <c r="EM107" i="56"/>
  <c r="EM104" i="56"/>
  <c r="EM74" i="56"/>
  <c r="EM22" i="56"/>
  <c r="EM59" i="56"/>
  <c r="EM48" i="56"/>
  <c r="EM75" i="56"/>
  <c r="EM73" i="56"/>
  <c r="EM66" i="56"/>
  <c r="EM26" i="56"/>
  <c r="EM52" i="56"/>
  <c r="EM60" i="56"/>
  <c r="EM43" i="56"/>
  <c r="EM79" i="56"/>
  <c r="EM78" i="56"/>
  <c r="EM86" i="56"/>
  <c r="EM90" i="56"/>
  <c r="EM17" i="56"/>
  <c r="EM23" i="56"/>
  <c r="EM36" i="56"/>
  <c r="EM47" i="56"/>
  <c r="EM55" i="56"/>
  <c r="EM68" i="56"/>
  <c r="EM67" i="56"/>
  <c r="EM87" i="56"/>
  <c r="EM72" i="56"/>
  <c r="EM89" i="56"/>
  <c r="EM97" i="56"/>
  <c r="EM102" i="56"/>
  <c r="EM37" i="56"/>
  <c r="EM103" i="56"/>
  <c r="EM65" i="56"/>
  <c r="EM16" i="56"/>
  <c r="EM71" i="56"/>
  <c r="EM46" i="56"/>
  <c r="EM45" i="56"/>
  <c r="EM32" i="56"/>
  <c r="EM80" i="56"/>
  <c r="EM49" i="56"/>
  <c r="EM91" i="56"/>
  <c r="EM88" i="56"/>
  <c r="EM21" i="56"/>
  <c r="EM29" i="56"/>
  <c r="EM44" i="56"/>
  <c r="EM34" i="56"/>
  <c r="EM56" i="56"/>
  <c r="EM24" i="56"/>
  <c r="EM62" i="56"/>
  <c r="EM95" i="56"/>
  <c r="EM77" i="56"/>
  <c r="EM92" i="56"/>
  <c r="EM101" i="56"/>
  <c r="EM98" i="56"/>
  <c r="EM53" i="56"/>
  <c r="EM30" i="56"/>
  <c r="EM41" i="56"/>
  <c r="EM108" i="56"/>
  <c r="EM27" i="56"/>
  <c r="EM58" i="56"/>
  <c r="EM85" i="56"/>
  <c r="EM31" i="56"/>
  <c r="EL9" i="56"/>
  <c r="EN109" i="56" l="1"/>
  <c r="EN110" i="56"/>
  <c r="EN111" i="56"/>
  <c r="EN113" i="56"/>
  <c r="EN114" i="56"/>
  <c r="EN115" i="56"/>
  <c r="EN116" i="56"/>
  <c r="EN117" i="56"/>
  <c r="EN112" i="56"/>
  <c r="EN118" i="56"/>
  <c r="EN130" i="56"/>
  <c r="EN120" i="56"/>
  <c r="EN123" i="56"/>
  <c r="EN127" i="56"/>
  <c r="EN119" i="56"/>
  <c r="EN121" i="56"/>
  <c r="EN124" i="56"/>
  <c r="EN125" i="56"/>
  <c r="EN129" i="56"/>
  <c r="EN134" i="56"/>
  <c r="EN126" i="56"/>
  <c r="EN128" i="56"/>
  <c r="EN133" i="56"/>
  <c r="EN131" i="56"/>
  <c r="EN132" i="56"/>
  <c r="EN122" i="56"/>
  <c r="EN136" i="56"/>
  <c r="EN137" i="56"/>
  <c r="EN138" i="56"/>
  <c r="EN139" i="56"/>
  <c r="EN140" i="56"/>
  <c r="EN141" i="56"/>
  <c r="EN142" i="56"/>
  <c r="EN143" i="56"/>
  <c r="EN144" i="56"/>
  <c r="EN145" i="56"/>
  <c r="EN149" i="56"/>
  <c r="EN148" i="56"/>
  <c r="EN147" i="56"/>
  <c r="EN153" i="56"/>
  <c r="EN154" i="56"/>
  <c r="EN155" i="56"/>
  <c r="EN156" i="56"/>
  <c r="EN157" i="56"/>
  <c r="EN158" i="56"/>
  <c r="EN146" i="56"/>
  <c r="EN159" i="56"/>
  <c r="EN160" i="56"/>
  <c r="EN161" i="56"/>
  <c r="EN162" i="56"/>
  <c r="EN163" i="56"/>
  <c r="EN164" i="56"/>
  <c r="EN165" i="56"/>
  <c r="EN166" i="56"/>
  <c r="EN152" i="56"/>
  <c r="EN169" i="56"/>
  <c r="EN173" i="56"/>
  <c r="EN176" i="56"/>
  <c r="EN179" i="56"/>
  <c r="EN151" i="56"/>
  <c r="EN168" i="56"/>
  <c r="EN174" i="56"/>
  <c r="EN181" i="56"/>
  <c r="EN189" i="56"/>
  <c r="EN167" i="56"/>
  <c r="EN180" i="56"/>
  <c r="EN182" i="56"/>
  <c r="EN135" i="56"/>
  <c r="EN172" i="56"/>
  <c r="EN184" i="56"/>
  <c r="EN185" i="56"/>
  <c r="EN150" i="56"/>
  <c r="EN170" i="56"/>
  <c r="EN183" i="56"/>
  <c r="EN178" i="56"/>
  <c r="EN188" i="56"/>
  <c r="EN191" i="56"/>
  <c r="EN193" i="56"/>
  <c r="EN194" i="56"/>
  <c r="EN195" i="56"/>
  <c r="EN196" i="56"/>
  <c r="EN197" i="56"/>
  <c r="EN198" i="56"/>
  <c r="EN199" i="56"/>
  <c r="EN200" i="56"/>
  <c r="EN201" i="56"/>
  <c r="EN202" i="56"/>
  <c r="EN203" i="56"/>
  <c r="EN204" i="56"/>
  <c r="EN205" i="56"/>
  <c r="EN206" i="56"/>
  <c r="EN207" i="56"/>
  <c r="EN208" i="56"/>
  <c r="EN209" i="56"/>
  <c r="EN210" i="56"/>
  <c r="EN211" i="56"/>
  <c r="EN212" i="56"/>
  <c r="EN177" i="56"/>
  <c r="EN186" i="56"/>
  <c r="EN215" i="56"/>
  <c r="EN219" i="56"/>
  <c r="EN223" i="56"/>
  <c r="EN227" i="56"/>
  <c r="EN229" i="56"/>
  <c r="EN230" i="56"/>
  <c r="EN231" i="56"/>
  <c r="EN232" i="56"/>
  <c r="EN233" i="56"/>
  <c r="EN234" i="56"/>
  <c r="EN214" i="56"/>
  <c r="EN218" i="56"/>
  <c r="EN222" i="56"/>
  <c r="EN171" i="56"/>
  <c r="EN190" i="56"/>
  <c r="EN228" i="56"/>
  <c r="EN217" i="56"/>
  <c r="EN225" i="56"/>
  <c r="EN252" i="56"/>
  <c r="EN175" i="56"/>
  <c r="EN192" i="56"/>
  <c r="EN226" i="56"/>
  <c r="EN238" i="56"/>
  <c r="EN242" i="56"/>
  <c r="EN246" i="56"/>
  <c r="EN247" i="56"/>
  <c r="EN255" i="56"/>
  <c r="EN187" i="56"/>
  <c r="EN216" i="56"/>
  <c r="EN224" i="56"/>
  <c r="EN237" i="56"/>
  <c r="EN241" i="56"/>
  <c r="EN245" i="56"/>
  <c r="EN253" i="56"/>
  <c r="EN213" i="56"/>
  <c r="EN221" i="56"/>
  <c r="EN248" i="56"/>
  <c r="EN243" i="56"/>
  <c r="EN259" i="56"/>
  <c r="EN260" i="56"/>
  <c r="EN240" i="56"/>
  <c r="EN257" i="56"/>
  <c r="EN261" i="56"/>
  <c r="EN266" i="56"/>
  <c r="EN269" i="56"/>
  <c r="EN262" i="56"/>
  <c r="EN220" i="56"/>
  <c r="EN239" i="56"/>
  <c r="EN263" i="56"/>
  <c r="EN265" i="56"/>
  <c r="EN236" i="56"/>
  <c r="EN256" i="56"/>
  <c r="EN258" i="56"/>
  <c r="EN270" i="56"/>
  <c r="EN264" i="56"/>
  <c r="EN249" i="56"/>
  <c r="EN254" i="56"/>
  <c r="EN235" i="56"/>
  <c r="EN272" i="56"/>
  <c r="EN250" i="56"/>
  <c r="EN267" i="56"/>
  <c r="EN271" i="56"/>
  <c r="EN244" i="56"/>
  <c r="EN251" i="56"/>
  <c r="EN268" i="56"/>
  <c r="EN36" i="56"/>
  <c r="EN29" i="56"/>
  <c r="EN50" i="56"/>
  <c r="EN34" i="56"/>
  <c r="EN54" i="56"/>
  <c r="EN78" i="56"/>
  <c r="EN75" i="56"/>
  <c r="EN104" i="56"/>
  <c r="EN96" i="56"/>
  <c r="EN94" i="56"/>
  <c r="EN67" i="56"/>
  <c r="EN106" i="56"/>
  <c r="EN19" i="56"/>
  <c r="EN15" i="56"/>
  <c r="EN61" i="56"/>
  <c r="EN95" i="56"/>
  <c r="EN18" i="56"/>
  <c r="EN62" i="56"/>
  <c r="EN93" i="56"/>
  <c r="EN23" i="56"/>
  <c r="EN70" i="56"/>
  <c r="EN103" i="56"/>
  <c r="EN47" i="56"/>
  <c r="EN100" i="56"/>
  <c r="EN13" i="56"/>
  <c r="EN40" i="56"/>
  <c r="EN33" i="56"/>
  <c r="EN53" i="56"/>
  <c r="EN42" i="56"/>
  <c r="EN24" i="56"/>
  <c r="EN82" i="56"/>
  <c r="EN79" i="56"/>
  <c r="EN108" i="56"/>
  <c r="EN80" i="56"/>
  <c r="EN65" i="56"/>
  <c r="EN91" i="56"/>
  <c r="EN63" i="56"/>
  <c r="EN105" i="56"/>
  <c r="EN45" i="56"/>
  <c r="EN60" i="56"/>
  <c r="EN84" i="56"/>
  <c r="EN31" i="56"/>
  <c r="EN14" i="56"/>
  <c r="EN98" i="56"/>
  <c r="EN39" i="56"/>
  <c r="EN76" i="56"/>
  <c r="EN32" i="56"/>
  <c r="EN74" i="56"/>
  <c r="EN56" i="56"/>
  <c r="EN17" i="56"/>
  <c r="EN44" i="56"/>
  <c r="EN37" i="56"/>
  <c r="EN57" i="56"/>
  <c r="EN30" i="56"/>
  <c r="EN51" i="56"/>
  <c r="EN86" i="56"/>
  <c r="EN83" i="56"/>
  <c r="EN68" i="56"/>
  <c r="EN72" i="56"/>
  <c r="EN81" i="56"/>
  <c r="EN85" i="56"/>
  <c r="EN87" i="56"/>
  <c r="EN101" i="56"/>
  <c r="EN25" i="56"/>
  <c r="EN27" i="56"/>
  <c r="EN58" i="56"/>
  <c r="EN38" i="56"/>
  <c r="EN102" i="56"/>
  <c r="EN20" i="56"/>
  <c r="EN35" i="56"/>
  <c r="EN64" i="56"/>
  <c r="EN99" i="56"/>
  <c r="EN89" i="56"/>
  <c r="EN28" i="56"/>
  <c r="EN59" i="56"/>
  <c r="EN69" i="56"/>
  <c r="EN92" i="56"/>
  <c r="EN66" i="56"/>
  <c r="EN26" i="56"/>
  <c r="EN52" i="56"/>
  <c r="EN71" i="56"/>
  <c r="EN107" i="56"/>
  <c r="EN88" i="56"/>
  <c r="EN21" i="56"/>
  <c r="EN48" i="56"/>
  <c r="EN41" i="56"/>
  <c r="EN16" i="56"/>
  <c r="EN43" i="56"/>
  <c r="EN55" i="56"/>
  <c r="EN90" i="56"/>
  <c r="EN77" i="56"/>
  <c r="EN97" i="56"/>
  <c r="EN49" i="56"/>
  <c r="EO10" i="56"/>
  <c r="EN73" i="56"/>
  <c r="EN22" i="56"/>
  <c r="EN46" i="56"/>
  <c r="EM9" i="56"/>
  <c r="EN9" i="56" l="1"/>
  <c r="EO109" i="56"/>
  <c r="EO110" i="56"/>
  <c r="EO111" i="56"/>
  <c r="EO113" i="56"/>
  <c r="EO115" i="56"/>
  <c r="EO116" i="56"/>
  <c r="EO117" i="56"/>
  <c r="EO118" i="56"/>
  <c r="EO122" i="56"/>
  <c r="EO114" i="56"/>
  <c r="EO128" i="56"/>
  <c r="EO130" i="56"/>
  <c r="EO120" i="56"/>
  <c r="EO123" i="56"/>
  <c r="EO127" i="56"/>
  <c r="EO112" i="56"/>
  <c r="EO124" i="56"/>
  <c r="EO121" i="56"/>
  <c r="EO129" i="56"/>
  <c r="EO126" i="56"/>
  <c r="EO119" i="56"/>
  <c r="EO125" i="56"/>
  <c r="EO133" i="56"/>
  <c r="EO134" i="56"/>
  <c r="EO135" i="56"/>
  <c r="EO132" i="56"/>
  <c r="EO140" i="56"/>
  <c r="EO148" i="56"/>
  <c r="EO131" i="56"/>
  <c r="EO142" i="56"/>
  <c r="EO146" i="56"/>
  <c r="EO144" i="56"/>
  <c r="EO139" i="56"/>
  <c r="EO152" i="56"/>
  <c r="EO145" i="56"/>
  <c r="EO136" i="56"/>
  <c r="EO137" i="56"/>
  <c r="EO141" i="56"/>
  <c r="EO147" i="56"/>
  <c r="EO149" i="56"/>
  <c r="EO154" i="56"/>
  <c r="EO158" i="56"/>
  <c r="EO143" i="56"/>
  <c r="EO153" i="56"/>
  <c r="EO157" i="56"/>
  <c r="EO159" i="56"/>
  <c r="EO160" i="56"/>
  <c r="EO161" i="56"/>
  <c r="EO162" i="56"/>
  <c r="EO163" i="56"/>
  <c r="EO164" i="56"/>
  <c r="EO165" i="56"/>
  <c r="EO166" i="56"/>
  <c r="EO167" i="56"/>
  <c r="EO168" i="56"/>
  <c r="EO169" i="56"/>
  <c r="EO170" i="56"/>
  <c r="EO171" i="56"/>
  <c r="EO172" i="56"/>
  <c r="EO173" i="56"/>
  <c r="EO156" i="56"/>
  <c r="EO178" i="56"/>
  <c r="EO155" i="56"/>
  <c r="EO176" i="56"/>
  <c r="EO174" i="56"/>
  <c r="EO186" i="56"/>
  <c r="EO151" i="56"/>
  <c r="EO181" i="56"/>
  <c r="EO189" i="56"/>
  <c r="EO175" i="56"/>
  <c r="EO150" i="56"/>
  <c r="EO183" i="56"/>
  <c r="EO188" i="56"/>
  <c r="EO191" i="56"/>
  <c r="EO193" i="56"/>
  <c r="EO194" i="56"/>
  <c r="EO195" i="56"/>
  <c r="EO196" i="56"/>
  <c r="EO197" i="56"/>
  <c r="EO198" i="56"/>
  <c r="EO199" i="56"/>
  <c r="EO200" i="56"/>
  <c r="EO201" i="56"/>
  <c r="EO202" i="56"/>
  <c r="EO203" i="56"/>
  <c r="EO204" i="56"/>
  <c r="EO205" i="56"/>
  <c r="EO206" i="56"/>
  <c r="EO207" i="56"/>
  <c r="EO208" i="56"/>
  <c r="EO209" i="56"/>
  <c r="EO210" i="56"/>
  <c r="EO211" i="56"/>
  <c r="EO212" i="56"/>
  <c r="EO213" i="56"/>
  <c r="EO214" i="56"/>
  <c r="EO215" i="56"/>
  <c r="EO216" i="56"/>
  <c r="EO217" i="56"/>
  <c r="EO218" i="56"/>
  <c r="EO219" i="56"/>
  <c r="EO220" i="56"/>
  <c r="EO221" i="56"/>
  <c r="EO222" i="56"/>
  <c r="EO223" i="56"/>
  <c r="EO224" i="56"/>
  <c r="EO225" i="56"/>
  <c r="EO177" i="56"/>
  <c r="EO182" i="56"/>
  <c r="EO138" i="56"/>
  <c r="EO180" i="56"/>
  <c r="EO185" i="56"/>
  <c r="EO227" i="56"/>
  <c r="EO229" i="56"/>
  <c r="EO230" i="56"/>
  <c r="EO231" i="56"/>
  <c r="EO232" i="56"/>
  <c r="EO233" i="56"/>
  <c r="EO234" i="56"/>
  <c r="EO179" i="56"/>
  <c r="EO190" i="56"/>
  <c r="EO235" i="56"/>
  <c r="EO239" i="56"/>
  <c r="EO243" i="56"/>
  <c r="EO249" i="56"/>
  <c r="EO257" i="56"/>
  <c r="EO184" i="56"/>
  <c r="EO252" i="56"/>
  <c r="EO192" i="56"/>
  <c r="EO226" i="56"/>
  <c r="EO238" i="56"/>
  <c r="EO242" i="56"/>
  <c r="EO187" i="56"/>
  <c r="EO250" i="56"/>
  <c r="EO258" i="56"/>
  <c r="EO228" i="56"/>
  <c r="EO237" i="56"/>
  <c r="EO241" i="56"/>
  <c r="EO245" i="56"/>
  <c r="EO244" i="56"/>
  <c r="EO251" i="56"/>
  <c r="EO267" i="56"/>
  <c r="EO253" i="56"/>
  <c r="EO255" i="56"/>
  <c r="EO259" i="56"/>
  <c r="EO260" i="56"/>
  <c r="EO240" i="56"/>
  <c r="EO247" i="56"/>
  <c r="EO261" i="56"/>
  <c r="EO248" i="56"/>
  <c r="EO262" i="56"/>
  <c r="EO272" i="56"/>
  <c r="EO263" i="56"/>
  <c r="EO265" i="56"/>
  <c r="EO236" i="56"/>
  <c r="EO256" i="56"/>
  <c r="EO271" i="56"/>
  <c r="EO266" i="56"/>
  <c r="EO246" i="56"/>
  <c r="EO269" i="56"/>
  <c r="EO254" i="56"/>
  <c r="EO268" i="56"/>
  <c r="EO264" i="56"/>
  <c r="EO270" i="56"/>
  <c r="EO28" i="56"/>
  <c r="EO23" i="56"/>
  <c r="EO49" i="56"/>
  <c r="EO37" i="56"/>
  <c r="EO58" i="56"/>
  <c r="EO59" i="56"/>
  <c r="EO78" i="56"/>
  <c r="EO81" i="56"/>
  <c r="EO84" i="56"/>
  <c r="EO95" i="56"/>
  <c r="EO105" i="56"/>
  <c r="EO91" i="56"/>
  <c r="EO19" i="56"/>
  <c r="EO64" i="56"/>
  <c r="EO107" i="56"/>
  <c r="EO38" i="56"/>
  <c r="EO71" i="56"/>
  <c r="EO46" i="56"/>
  <c r="EO75" i="56"/>
  <c r="EO16" i="56"/>
  <c r="EO32" i="56"/>
  <c r="EO26" i="56"/>
  <c r="EO52" i="56"/>
  <c r="EO39" i="56"/>
  <c r="EO34" i="56"/>
  <c r="EO62" i="56"/>
  <c r="EO82" i="56"/>
  <c r="EO85" i="56"/>
  <c r="EO86" i="56"/>
  <c r="EO99" i="56"/>
  <c r="EO101" i="56"/>
  <c r="EO88" i="56"/>
  <c r="EO24" i="56"/>
  <c r="EO50" i="56"/>
  <c r="EO47" i="56"/>
  <c r="EO33" i="56"/>
  <c r="EO94" i="56"/>
  <c r="EO92" i="56"/>
  <c r="EO15" i="56"/>
  <c r="EO70" i="56"/>
  <c r="EO106" i="56"/>
  <c r="EO18" i="56"/>
  <c r="EO60" i="56"/>
  <c r="EO87" i="56"/>
  <c r="EO20" i="56"/>
  <c r="EO36" i="56"/>
  <c r="EO14" i="56"/>
  <c r="EO56" i="56"/>
  <c r="EO45" i="56"/>
  <c r="EO35" i="56"/>
  <c r="EO66" i="56"/>
  <c r="EO61" i="56"/>
  <c r="EO90" i="56"/>
  <c r="EO89" i="56"/>
  <c r="EO103" i="56"/>
  <c r="EO73" i="56"/>
  <c r="EO40" i="56"/>
  <c r="EO54" i="56"/>
  <c r="EO80" i="56"/>
  <c r="EO29" i="56"/>
  <c r="EO108" i="56"/>
  <c r="EO31" i="56"/>
  <c r="EO69" i="56"/>
  <c r="EO13" i="56"/>
  <c r="EO44" i="56"/>
  <c r="EO22" i="56"/>
  <c r="EO53" i="56"/>
  <c r="EO51" i="56"/>
  <c r="EO63" i="56"/>
  <c r="EO41" i="56"/>
  <c r="EO68" i="56"/>
  <c r="EO98" i="56"/>
  <c r="EO72" i="56"/>
  <c r="EO77" i="56"/>
  <c r="EO83" i="56"/>
  <c r="EO17" i="56"/>
  <c r="EO48" i="56"/>
  <c r="EO30" i="56"/>
  <c r="EO27" i="56"/>
  <c r="EP10" i="56"/>
  <c r="EO67" i="56"/>
  <c r="EO57" i="56"/>
  <c r="EO65" i="56"/>
  <c r="EO102" i="56"/>
  <c r="EO96" i="56"/>
  <c r="EO100" i="56"/>
  <c r="EO97" i="56"/>
  <c r="EO21" i="56"/>
  <c r="EO42" i="56"/>
  <c r="EO55" i="56"/>
  <c r="EO76" i="56"/>
  <c r="EO104" i="56"/>
  <c r="EO25" i="56"/>
  <c r="EO43" i="56"/>
  <c r="EO74" i="56"/>
  <c r="EO79" i="56"/>
  <c r="EO93" i="56"/>
  <c r="EP109" i="56" l="1"/>
  <c r="EP110" i="56"/>
  <c r="EP114" i="56"/>
  <c r="EP113" i="56"/>
  <c r="EP115" i="56"/>
  <c r="EP117" i="56"/>
  <c r="EP118" i="56"/>
  <c r="EP122" i="56"/>
  <c r="EP111" i="56"/>
  <c r="EP116" i="56"/>
  <c r="EP132" i="56"/>
  <c r="EP128" i="56"/>
  <c r="EP130" i="56"/>
  <c r="EP126" i="56"/>
  <c r="EP120" i="56"/>
  <c r="EP121" i="56"/>
  <c r="EP112" i="56"/>
  <c r="EP124" i="56"/>
  <c r="EP131" i="56"/>
  <c r="EP129" i="56"/>
  <c r="EP127" i="56"/>
  <c r="EP134" i="56"/>
  <c r="EP119" i="56"/>
  <c r="EP123" i="56"/>
  <c r="EP133" i="56"/>
  <c r="EP135" i="56"/>
  <c r="EP137" i="56"/>
  <c r="EP139" i="56"/>
  <c r="EP141" i="56"/>
  <c r="EP143" i="56"/>
  <c r="EP144" i="56"/>
  <c r="EP149" i="56"/>
  <c r="EP140" i="56"/>
  <c r="EP145" i="56"/>
  <c r="EP136" i="56"/>
  <c r="EP150" i="56"/>
  <c r="EP147" i="56"/>
  <c r="EP142" i="56"/>
  <c r="EP146" i="56"/>
  <c r="EP154" i="56"/>
  <c r="EP158" i="56"/>
  <c r="EP125" i="56"/>
  <c r="EP148" i="56"/>
  <c r="EP153" i="56"/>
  <c r="EP157" i="56"/>
  <c r="EP159" i="56"/>
  <c r="EP160" i="56"/>
  <c r="EP161" i="56"/>
  <c r="EP162" i="56"/>
  <c r="EP163" i="56"/>
  <c r="EP164" i="56"/>
  <c r="EP165" i="56"/>
  <c r="EP166" i="56"/>
  <c r="EP167" i="56"/>
  <c r="EP168" i="56"/>
  <c r="EP169" i="56"/>
  <c r="EP170" i="56"/>
  <c r="EP171" i="56"/>
  <c r="EP172" i="56"/>
  <c r="EP173" i="56"/>
  <c r="EP174" i="56"/>
  <c r="EP175" i="56"/>
  <c r="EP176" i="56"/>
  <c r="EP177" i="56"/>
  <c r="EP178" i="56"/>
  <c r="EP179" i="56"/>
  <c r="EP180" i="56"/>
  <c r="EP156" i="56"/>
  <c r="EP152" i="56"/>
  <c r="EP155" i="56"/>
  <c r="EP183" i="56"/>
  <c r="EP186" i="56"/>
  <c r="EP151" i="56"/>
  <c r="EP187" i="56"/>
  <c r="EP184" i="56"/>
  <c r="EP185" i="56"/>
  <c r="EP189" i="56"/>
  <c r="EP190" i="56"/>
  <c r="EP181" i="56"/>
  <c r="EP188" i="56"/>
  <c r="EP191" i="56"/>
  <c r="EP193" i="56"/>
  <c r="EP194" i="56"/>
  <c r="EP195" i="56"/>
  <c r="EP196" i="56"/>
  <c r="EP197" i="56"/>
  <c r="EP198" i="56"/>
  <c r="EP199" i="56"/>
  <c r="EP200" i="56"/>
  <c r="EP201" i="56"/>
  <c r="EP202" i="56"/>
  <c r="EP203" i="56"/>
  <c r="EP204" i="56"/>
  <c r="EP205" i="56"/>
  <c r="EP206" i="56"/>
  <c r="EP207" i="56"/>
  <c r="EP208" i="56"/>
  <c r="EP209" i="56"/>
  <c r="EP210" i="56"/>
  <c r="EP211" i="56"/>
  <c r="EP212" i="56"/>
  <c r="EP213" i="56"/>
  <c r="EP214" i="56"/>
  <c r="EP215" i="56"/>
  <c r="EP216" i="56"/>
  <c r="EP217" i="56"/>
  <c r="EP218" i="56"/>
  <c r="EP219" i="56"/>
  <c r="EP220" i="56"/>
  <c r="EP221" i="56"/>
  <c r="EP222" i="56"/>
  <c r="EP223" i="56"/>
  <c r="EP224" i="56"/>
  <c r="EP225" i="56"/>
  <c r="EP226" i="56"/>
  <c r="EP227" i="56"/>
  <c r="EP228" i="56"/>
  <c r="EP182" i="56"/>
  <c r="EP138" i="56"/>
  <c r="EP229" i="56"/>
  <c r="EP230" i="56"/>
  <c r="EP231" i="56"/>
  <c r="EP232" i="56"/>
  <c r="EP233" i="56"/>
  <c r="EP234" i="56"/>
  <c r="EP235" i="56"/>
  <c r="EP236" i="56"/>
  <c r="EP237" i="56"/>
  <c r="EP238" i="56"/>
  <c r="EP239" i="56"/>
  <c r="EP240" i="56"/>
  <c r="EP241" i="56"/>
  <c r="EP242" i="56"/>
  <c r="EP243" i="56"/>
  <c r="EP244" i="56"/>
  <c r="EP245" i="56"/>
  <c r="EP246" i="56"/>
  <c r="EP254" i="56"/>
  <c r="EP249" i="56"/>
  <c r="EP257" i="56"/>
  <c r="EP192" i="56"/>
  <c r="EP247" i="56"/>
  <c r="EP255" i="56"/>
  <c r="EP250" i="56"/>
  <c r="EP251" i="56"/>
  <c r="EP267" i="56"/>
  <c r="EP252" i="56"/>
  <c r="EP253" i="56"/>
  <c r="EP259" i="56"/>
  <c r="EP260" i="56"/>
  <c r="EP261" i="56"/>
  <c r="EP266" i="56"/>
  <c r="EP269" i="56"/>
  <c r="EP248" i="56"/>
  <c r="EP262" i="56"/>
  <c r="EP272" i="56"/>
  <c r="EP258" i="56"/>
  <c r="EP263" i="56"/>
  <c r="EP268" i="56"/>
  <c r="EP256" i="56"/>
  <c r="EP265" i="56"/>
  <c r="EP271" i="56"/>
  <c r="EP264" i="56"/>
  <c r="EP270" i="56"/>
  <c r="EP16" i="56"/>
  <c r="EP47" i="56"/>
  <c r="EP48" i="56"/>
  <c r="EP46" i="56"/>
  <c r="EP15" i="56"/>
  <c r="EP57" i="56"/>
  <c r="EP81" i="56"/>
  <c r="EP74" i="56"/>
  <c r="EP67" i="56"/>
  <c r="EP98" i="56"/>
  <c r="EP99" i="56"/>
  <c r="EP105" i="56"/>
  <c r="EP92" i="56"/>
  <c r="EP28" i="56"/>
  <c r="EP34" i="56"/>
  <c r="EP95" i="56"/>
  <c r="EP31" i="56"/>
  <c r="EP22" i="56"/>
  <c r="EP19" i="56"/>
  <c r="EP59" i="56"/>
  <c r="EP103" i="56"/>
  <c r="EP101" i="56"/>
  <c r="EP23" i="56"/>
  <c r="EP68" i="56"/>
  <c r="EP60" i="56"/>
  <c r="EP72" i="56"/>
  <c r="EP39" i="56"/>
  <c r="EP14" i="56"/>
  <c r="EP62" i="56"/>
  <c r="EP53" i="56"/>
  <c r="EP80" i="56"/>
  <c r="EP43" i="56"/>
  <c r="EP50" i="56"/>
  <c r="EP70" i="56"/>
  <c r="EP66" i="56"/>
  <c r="EP104" i="56"/>
  <c r="EP20" i="56"/>
  <c r="EP13" i="56"/>
  <c r="EP17" i="56"/>
  <c r="EP49" i="56"/>
  <c r="EP18" i="56"/>
  <c r="EP37" i="56"/>
  <c r="EP85" i="56"/>
  <c r="EP78" i="56"/>
  <c r="EP88" i="56"/>
  <c r="EP102" i="56"/>
  <c r="EP84" i="56"/>
  <c r="EP69" i="56"/>
  <c r="EQ10" i="56"/>
  <c r="EP56" i="56"/>
  <c r="EP42" i="56"/>
  <c r="EP58" i="56"/>
  <c r="EP83" i="56"/>
  <c r="EP32" i="56"/>
  <c r="EP29" i="56"/>
  <c r="EP93" i="56"/>
  <c r="EP35" i="56"/>
  <c r="EP27" i="56"/>
  <c r="EP79" i="56"/>
  <c r="EP108" i="56"/>
  <c r="EP40" i="56"/>
  <c r="EP73" i="56"/>
  <c r="EP75" i="56"/>
  <c r="EP86" i="56"/>
  <c r="EP44" i="56"/>
  <c r="EP55" i="56"/>
  <c r="EP87" i="56"/>
  <c r="EP24" i="56"/>
  <c r="EP21" i="56"/>
  <c r="EP25" i="56"/>
  <c r="EP52" i="56"/>
  <c r="EP51" i="56"/>
  <c r="EP45" i="56"/>
  <c r="EP89" i="56"/>
  <c r="EP82" i="56"/>
  <c r="EP107" i="56"/>
  <c r="EP106" i="56"/>
  <c r="EP71" i="56"/>
  <c r="EP100" i="56"/>
  <c r="EP33" i="56"/>
  <c r="EP63" i="56"/>
  <c r="EP61" i="56"/>
  <c r="EP96" i="56"/>
  <c r="EP41" i="56"/>
  <c r="EP64" i="56"/>
  <c r="EP76" i="56"/>
  <c r="EP36" i="56"/>
  <c r="EP26" i="56"/>
  <c r="EP65" i="56"/>
  <c r="EP97" i="56"/>
  <c r="EP30" i="56"/>
  <c r="EP54" i="56"/>
  <c r="EP90" i="56"/>
  <c r="EP38" i="56"/>
  <c r="EP77" i="56"/>
  <c r="EP94" i="56"/>
  <c r="EP91" i="56"/>
  <c r="EO9" i="56"/>
  <c r="EP9" i="56" l="1"/>
  <c r="EJ8" i="56" s="1"/>
  <c r="EQ110" i="56"/>
  <c r="EQ117" i="56"/>
  <c r="EQ112" i="56"/>
  <c r="EQ113" i="56"/>
  <c r="EQ119" i="56"/>
  <c r="EQ120" i="56"/>
  <c r="EQ123" i="56"/>
  <c r="EQ124" i="56"/>
  <c r="EQ125" i="56"/>
  <c r="EQ126" i="56"/>
  <c r="EQ114" i="56"/>
  <c r="EQ118" i="56"/>
  <c r="EQ122" i="56"/>
  <c r="EQ129" i="56"/>
  <c r="EQ109" i="56"/>
  <c r="EQ132" i="56"/>
  <c r="EQ128" i="56"/>
  <c r="EQ115" i="56"/>
  <c r="EQ111" i="56"/>
  <c r="EQ121" i="56"/>
  <c r="EQ131" i="56"/>
  <c r="EQ116" i="56"/>
  <c r="EQ130" i="56"/>
  <c r="EQ133" i="56"/>
  <c r="EQ127" i="56"/>
  <c r="EQ134" i="56"/>
  <c r="EQ135" i="56"/>
  <c r="EQ138" i="56"/>
  <c r="EQ140" i="56"/>
  <c r="EQ148" i="56"/>
  <c r="EQ142" i="56"/>
  <c r="EQ139" i="56"/>
  <c r="EQ144" i="56"/>
  <c r="EQ149" i="56"/>
  <c r="EQ145" i="56"/>
  <c r="EQ137" i="56"/>
  <c r="EQ141" i="56"/>
  <c r="EQ150" i="56"/>
  <c r="EQ155" i="56"/>
  <c r="EQ147" i="56"/>
  <c r="EQ146" i="56"/>
  <c r="EQ154" i="56"/>
  <c r="EQ158" i="56"/>
  <c r="EQ143" i="56"/>
  <c r="EQ136" i="56"/>
  <c r="EQ157" i="56"/>
  <c r="EQ160" i="56"/>
  <c r="EQ162" i="56"/>
  <c r="EQ164" i="56"/>
  <c r="EQ166" i="56"/>
  <c r="EQ170" i="56"/>
  <c r="EQ175" i="56"/>
  <c r="EQ181" i="56"/>
  <c r="EQ182" i="56"/>
  <c r="EQ178" i="56"/>
  <c r="EQ156" i="56"/>
  <c r="EQ169" i="56"/>
  <c r="EQ173" i="56"/>
  <c r="EQ153" i="56"/>
  <c r="EQ159" i="56"/>
  <c r="EQ161" i="56"/>
  <c r="EQ163" i="56"/>
  <c r="EQ165" i="56"/>
  <c r="EQ168" i="56"/>
  <c r="EQ172" i="56"/>
  <c r="EQ188" i="56"/>
  <c r="EQ174" i="56"/>
  <c r="EQ183" i="56"/>
  <c r="EQ167" i="56"/>
  <c r="EQ151" i="56"/>
  <c r="EQ180" i="56"/>
  <c r="EQ187" i="56"/>
  <c r="EQ184" i="56"/>
  <c r="EQ185" i="56"/>
  <c r="EQ189" i="56"/>
  <c r="EQ190" i="56"/>
  <c r="EQ152" i="56"/>
  <c r="EQ177" i="56"/>
  <c r="EQ186" i="56"/>
  <c r="EQ176" i="56"/>
  <c r="EQ192" i="56"/>
  <c r="EQ194" i="56"/>
  <c r="EQ196" i="56"/>
  <c r="EQ198" i="56"/>
  <c r="EQ200" i="56"/>
  <c r="EQ202" i="56"/>
  <c r="EQ204" i="56"/>
  <c r="EQ206" i="56"/>
  <c r="EQ208" i="56"/>
  <c r="EQ210" i="56"/>
  <c r="EQ212" i="56"/>
  <c r="EQ215" i="56"/>
  <c r="EQ219" i="56"/>
  <c r="EQ223" i="56"/>
  <c r="EQ227" i="56"/>
  <c r="EQ179" i="56"/>
  <c r="EQ214" i="56"/>
  <c r="EQ218" i="56"/>
  <c r="EQ222" i="56"/>
  <c r="EQ229" i="56"/>
  <c r="EQ230" i="56"/>
  <c r="EQ231" i="56"/>
  <c r="EQ232" i="56"/>
  <c r="EQ233" i="56"/>
  <c r="EQ234" i="56"/>
  <c r="EQ235" i="56"/>
  <c r="EQ236" i="56"/>
  <c r="EQ237" i="56"/>
  <c r="EQ238" i="56"/>
  <c r="EQ239" i="56"/>
  <c r="EQ240" i="56"/>
  <c r="EQ241" i="56"/>
  <c r="EQ242" i="56"/>
  <c r="EQ243" i="56"/>
  <c r="EQ244" i="56"/>
  <c r="EQ245" i="56"/>
  <c r="EQ246" i="56"/>
  <c r="EQ247" i="56"/>
  <c r="EQ248" i="56"/>
  <c r="EQ249" i="56"/>
  <c r="EQ250" i="56"/>
  <c r="EQ251" i="56"/>
  <c r="EQ252" i="56"/>
  <c r="EQ253" i="56"/>
  <c r="EQ254" i="56"/>
  <c r="EQ255" i="56"/>
  <c r="EQ256" i="56"/>
  <c r="EQ257" i="56"/>
  <c r="EQ258" i="56"/>
  <c r="EQ259" i="56"/>
  <c r="EQ193" i="56"/>
  <c r="EQ197" i="56"/>
  <c r="EQ201" i="56"/>
  <c r="EQ205" i="56"/>
  <c r="EQ209" i="56"/>
  <c r="EQ217" i="56"/>
  <c r="EQ225" i="56"/>
  <c r="EQ216" i="56"/>
  <c r="EQ224" i="56"/>
  <c r="EQ226" i="56"/>
  <c r="EQ171" i="56"/>
  <c r="EQ191" i="56"/>
  <c r="EQ195" i="56"/>
  <c r="EQ199" i="56"/>
  <c r="EQ203" i="56"/>
  <c r="EQ207" i="56"/>
  <c r="EQ211" i="56"/>
  <c r="EQ213" i="56"/>
  <c r="EQ264" i="56"/>
  <c r="EQ221" i="56"/>
  <c r="EQ228" i="56"/>
  <c r="EQ260" i="56"/>
  <c r="EQ220" i="56"/>
  <c r="EQ261" i="56"/>
  <c r="EQ266" i="56"/>
  <c r="EQ269" i="56"/>
  <c r="EQ262" i="56"/>
  <c r="EQ268" i="56"/>
  <c r="EQ267" i="56"/>
  <c r="EQ270" i="56"/>
  <c r="EQ272" i="56"/>
  <c r="EQ263" i="56"/>
  <c r="EQ265" i="56"/>
  <c r="EQ271" i="56"/>
  <c r="EQ12" i="56"/>
  <c r="EQ95" i="56"/>
  <c r="EQ108" i="56"/>
  <c r="EQ102" i="56"/>
  <c r="EQ97" i="56"/>
  <c r="EQ107" i="56"/>
  <c r="EQ96" i="56"/>
  <c r="ER10" i="56"/>
  <c r="EQ94" i="56"/>
  <c r="EQ104" i="56"/>
  <c r="EQ13" i="56"/>
  <c r="EQ99" i="56"/>
  <c r="EQ105" i="56"/>
  <c r="EQ11" i="56"/>
  <c r="EQ98" i="56"/>
  <c r="EQ100" i="56"/>
  <c r="EQ106" i="56"/>
  <c r="EQ101" i="56"/>
  <c r="EQ103" i="56"/>
  <c r="EQ31" i="56"/>
  <c r="EQ56" i="56"/>
  <c r="EQ66" i="56"/>
  <c r="EQ15" i="56"/>
  <c r="EQ73" i="56"/>
  <c r="EQ62" i="56"/>
  <c r="EQ33" i="56"/>
  <c r="EQ68" i="56"/>
  <c r="EQ81" i="56"/>
  <c r="EQ74" i="56"/>
  <c r="EQ91" i="56"/>
  <c r="EQ75" i="56"/>
  <c r="EQ28" i="56"/>
  <c r="EQ47" i="56"/>
  <c r="EQ40" i="56"/>
  <c r="EQ36" i="56"/>
  <c r="EQ44" i="56"/>
  <c r="EQ46" i="56"/>
  <c r="EQ48" i="56"/>
  <c r="EQ76" i="56"/>
  <c r="EQ86" i="56"/>
  <c r="EQ87" i="56"/>
  <c r="EQ43" i="56"/>
  <c r="EQ93" i="56"/>
  <c r="EQ80" i="56"/>
  <c r="EQ30" i="56"/>
  <c r="EQ59" i="56"/>
  <c r="EQ39" i="56"/>
  <c r="EQ51" i="56"/>
  <c r="EQ41" i="56"/>
  <c r="EQ38" i="56"/>
  <c r="EQ17" i="56"/>
  <c r="EQ63" i="56"/>
  <c r="EQ37" i="56"/>
  <c r="EQ22" i="56"/>
  <c r="EQ85" i="56"/>
  <c r="EQ16" i="56"/>
  <c r="EQ84" i="56"/>
  <c r="EQ78" i="56"/>
  <c r="EQ53" i="56"/>
  <c r="EQ79" i="56"/>
  <c r="EQ27" i="56"/>
  <c r="EQ71" i="56"/>
  <c r="EQ14" i="56"/>
  <c r="EQ25" i="56"/>
  <c r="EQ18" i="56"/>
  <c r="EQ23" i="56"/>
  <c r="EQ65" i="56"/>
  <c r="EQ92" i="56"/>
  <c r="EQ19" i="56"/>
  <c r="EQ61" i="56"/>
  <c r="EQ69" i="56"/>
  <c r="EQ20" i="56"/>
  <c r="EQ52" i="56"/>
  <c r="EQ55" i="56"/>
  <c r="EQ60" i="56"/>
  <c r="EQ83" i="56"/>
  <c r="EQ89" i="56"/>
  <c r="EQ67" i="56"/>
  <c r="EQ45" i="56"/>
  <c r="EQ77" i="56"/>
  <c r="EQ72" i="56"/>
  <c r="EQ82" i="56"/>
  <c r="EQ42" i="56"/>
  <c r="EQ57" i="56"/>
  <c r="EQ24" i="56"/>
  <c r="EQ90" i="56"/>
  <c r="EQ29" i="56"/>
  <c r="EQ58" i="56"/>
  <c r="EQ50" i="56"/>
  <c r="EQ70" i="56"/>
  <c r="EQ26" i="56"/>
  <c r="EQ88" i="56"/>
  <c r="EQ32" i="56"/>
  <c r="EQ21" i="56"/>
  <c r="EQ49" i="56"/>
  <c r="EQ34" i="56"/>
  <c r="EQ54" i="56"/>
  <c r="EQ64" i="56"/>
  <c r="EQ35" i="56"/>
  <c r="ER109" i="56" l="1"/>
  <c r="ER110" i="56"/>
  <c r="ER113" i="56"/>
  <c r="ER114" i="56"/>
  <c r="ER115" i="56"/>
  <c r="ER116" i="56"/>
  <c r="ER111" i="56"/>
  <c r="ER112" i="56"/>
  <c r="ER119" i="56"/>
  <c r="ER120" i="56"/>
  <c r="ER121" i="56"/>
  <c r="ER117" i="56"/>
  <c r="ER123" i="56"/>
  <c r="ER124" i="56"/>
  <c r="ER125" i="56"/>
  <c r="ER126" i="56"/>
  <c r="ER127" i="56"/>
  <c r="ER128" i="56"/>
  <c r="ER129" i="56"/>
  <c r="ER122" i="56"/>
  <c r="ER118" i="56"/>
  <c r="ER131" i="56"/>
  <c r="ER136" i="56"/>
  <c r="ER130" i="56"/>
  <c r="ER132" i="56"/>
  <c r="ER135" i="56"/>
  <c r="ER134" i="56"/>
  <c r="ER133" i="56"/>
  <c r="ER145" i="56"/>
  <c r="ER147" i="56"/>
  <c r="ER137" i="56"/>
  <c r="ER139" i="56"/>
  <c r="ER141" i="56"/>
  <c r="ER138" i="56"/>
  <c r="ER143" i="56"/>
  <c r="ER151" i="56"/>
  <c r="ER144" i="56"/>
  <c r="ER140" i="56"/>
  <c r="ER148" i="56"/>
  <c r="ER152" i="56"/>
  <c r="ER149" i="56"/>
  <c r="ER150" i="56"/>
  <c r="ER155" i="56"/>
  <c r="ER142" i="56"/>
  <c r="ER146" i="56"/>
  <c r="ER154" i="56"/>
  <c r="ER158" i="56"/>
  <c r="ER180" i="56"/>
  <c r="ER157" i="56"/>
  <c r="ER160" i="56"/>
  <c r="ER162" i="56"/>
  <c r="ER164" i="56"/>
  <c r="ER166" i="56"/>
  <c r="ER170" i="56"/>
  <c r="ER175" i="56"/>
  <c r="ER181" i="56"/>
  <c r="ER182" i="56"/>
  <c r="ER183" i="56"/>
  <c r="ER184" i="56"/>
  <c r="ER178" i="56"/>
  <c r="ER156" i="56"/>
  <c r="ER169" i="56"/>
  <c r="ER177" i="56"/>
  <c r="ER185" i="56"/>
  <c r="ER153" i="56"/>
  <c r="ER159" i="56"/>
  <c r="ER163" i="56"/>
  <c r="ER168" i="56"/>
  <c r="ER188" i="56"/>
  <c r="ER167" i="56"/>
  <c r="ER176" i="56"/>
  <c r="ER173" i="56"/>
  <c r="ER171" i="56"/>
  <c r="ER179" i="56"/>
  <c r="ER192" i="56"/>
  <c r="ER174" i="56"/>
  <c r="ER187" i="56"/>
  <c r="ER189" i="56"/>
  <c r="ER190" i="56"/>
  <c r="ER165" i="56"/>
  <c r="ER186" i="56"/>
  <c r="ER216" i="56"/>
  <c r="ER220" i="56"/>
  <c r="ER224" i="56"/>
  <c r="ER226" i="56"/>
  <c r="ER172" i="56"/>
  <c r="ER194" i="56"/>
  <c r="ER196" i="56"/>
  <c r="ER198" i="56"/>
  <c r="ER200" i="56"/>
  <c r="ER202" i="56"/>
  <c r="ER204" i="56"/>
  <c r="ER206" i="56"/>
  <c r="ER208" i="56"/>
  <c r="ER210" i="56"/>
  <c r="ER212" i="56"/>
  <c r="ER215" i="56"/>
  <c r="ER219" i="56"/>
  <c r="ER223" i="56"/>
  <c r="ER227" i="56"/>
  <c r="ER161" i="56"/>
  <c r="ER218" i="56"/>
  <c r="ER229" i="56"/>
  <c r="ER231" i="56"/>
  <c r="ER233" i="56"/>
  <c r="ER251" i="56"/>
  <c r="ER259" i="56"/>
  <c r="ER260" i="56"/>
  <c r="ER261" i="56"/>
  <c r="ER262" i="56"/>
  <c r="ER263" i="56"/>
  <c r="ER235" i="56"/>
  <c r="ER239" i="56"/>
  <c r="ER243" i="56"/>
  <c r="ER254" i="56"/>
  <c r="ER193" i="56"/>
  <c r="ER197" i="56"/>
  <c r="ER201" i="56"/>
  <c r="ER205" i="56"/>
  <c r="ER209" i="56"/>
  <c r="ER217" i="56"/>
  <c r="ER225" i="56"/>
  <c r="ER238" i="56"/>
  <c r="ER242" i="56"/>
  <c r="ER246" i="56"/>
  <c r="ER252" i="56"/>
  <c r="ER214" i="56"/>
  <c r="ER222" i="56"/>
  <c r="ER230" i="56"/>
  <c r="ER232" i="56"/>
  <c r="ER234" i="56"/>
  <c r="ER247" i="56"/>
  <c r="ER191" i="56"/>
  <c r="ER195" i="56"/>
  <c r="ER211" i="56"/>
  <c r="ER241" i="56"/>
  <c r="ER244" i="56"/>
  <c r="ER264" i="56"/>
  <c r="ER268" i="56"/>
  <c r="ER199" i="56"/>
  <c r="ER213" i="56"/>
  <c r="ER255" i="56"/>
  <c r="ER257" i="56"/>
  <c r="ER221" i="56"/>
  <c r="ER240" i="56"/>
  <c r="ER253" i="56"/>
  <c r="ER267" i="56"/>
  <c r="ER271" i="56"/>
  <c r="ER203" i="56"/>
  <c r="ER228" i="56"/>
  <c r="ER237" i="56"/>
  <c r="ER248" i="56"/>
  <c r="ER207" i="56"/>
  <c r="ER249" i="56"/>
  <c r="ER258" i="56"/>
  <c r="ER270" i="56"/>
  <c r="ER269" i="56"/>
  <c r="ER272" i="56"/>
  <c r="ER245" i="56"/>
  <c r="ER250" i="56"/>
  <c r="ER256" i="56"/>
  <c r="ER236" i="56"/>
  <c r="ER266" i="56"/>
  <c r="ER265" i="56"/>
  <c r="ES10" i="56"/>
  <c r="ER98" i="56"/>
  <c r="ER96" i="56"/>
  <c r="ER106" i="56"/>
  <c r="ER107" i="56"/>
  <c r="ER13" i="56"/>
  <c r="ER99" i="56"/>
  <c r="ER104" i="56"/>
  <c r="ER101" i="56"/>
  <c r="ER100" i="56"/>
  <c r="ER103" i="56"/>
  <c r="ER102" i="56"/>
  <c r="ER95" i="56"/>
  <c r="ER97" i="56"/>
  <c r="ER108" i="56"/>
  <c r="ER105" i="56"/>
  <c r="ER94" i="56"/>
  <c r="ER81" i="56"/>
  <c r="ER74" i="56"/>
  <c r="ER91" i="56"/>
  <c r="ER28" i="56"/>
  <c r="ER47" i="56"/>
  <c r="ER44" i="56"/>
  <c r="ER73" i="56"/>
  <c r="ER33" i="56"/>
  <c r="ER31" i="56"/>
  <c r="ER56" i="56"/>
  <c r="ER66" i="56"/>
  <c r="ER15" i="56"/>
  <c r="ER62" i="56"/>
  <c r="ER68" i="56"/>
  <c r="ER75" i="56"/>
  <c r="ER40" i="56"/>
  <c r="ER36" i="56"/>
  <c r="ER63" i="56"/>
  <c r="ER84" i="56"/>
  <c r="ER61" i="56"/>
  <c r="ER41" i="56"/>
  <c r="ER38" i="56"/>
  <c r="ER17" i="56"/>
  <c r="ER37" i="56"/>
  <c r="ER22" i="56"/>
  <c r="ER85" i="56"/>
  <c r="ER16" i="56"/>
  <c r="ER19" i="56"/>
  <c r="ER89" i="56"/>
  <c r="ER48" i="56"/>
  <c r="ER76" i="56"/>
  <c r="ER86" i="56"/>
  <c r="ER80" i="56"/>
  <c r="ER51" i="56"/>
  <c r="ER46" i="56"/>
  <c r="ER87" i="56"/>
  <c r="ER43" i="56"/>
  <c r="ER39" i="56"/>
  <c r="ER78" i="56"/>
  <c r="ER14" i="56"/>
  <c r="ER25" i="56"/>
  <c r="ER18" i="56"/>
  <c r="ER65" i="56"/>
  <c r="ER92" i="56"/>
  <c r="ER53" i="56"/>
  <c r="ER79" i="56"/>
  <c r="ER27" i="56"/>
  <c r="ER71" i="56"/>
  <c r="ER23" i="56"/>
  <c r="ER30" i="56"/>
  <c r="ER59" i="56"/>
  <c r="ER20" i="56"/>
  <c r="ER52" i="56"/>
  <c r="ER70" i="56"/>
  <c r="ER50" i="56"/>
  <c r="ER93" i="56"/>
  <c r="ER83" i="56"/>
  <c r="ER69" i="56"/>
  <c r="ER55" i="56"/>
  <c r="ER60" i="56"/>
  <c r="ER26" i="56"/>
  <c r="ER77" i="56"/>
  <c r="ER45" i="56"/>
  <c r="ER32" i="56"/>
  <c r="ER21" i="56"/>
  <c r="ER49" i="56"/>
  <c r="ER34" i="56"/>
  <c r="ER64" i="56"/>
  <c r="ER35" i="56"/>
  <c r="ER88" i="56"/>
  <c r="ER54" i="56"/>
  <c r="ER67" i="56"/>
  <c r="ER82" i="56"/>
  <c r="ER42" i="56"/>
  <c r="ER24" i="56"/>
  <c r="ER72" i="56"/>
  <c r="ER57" i="56"/>
  <c r="ER90" i="56"/>
  <c r="ER29" i="56"/>
  <c r="ER58" i="56"/>
  <c r="EQ9" i="56"/>
  <c r="ER9" i="56" l="1"/>
  <c r="ES112" i="56"/>
  <c r="ES109" i="56"/>
  <c r="ES113" i="56"/>
  <c r="ES114" i="56"/>
  <c r="ES115" i="56"/>
  <c r="ES116" i="56"/>
  <c r="ES117" i="56"/>
  <c r="ES111" i="56"/>
  <c r="ES119" i="56"/>
  <c r="ES120" i="56"/>
  <c r="ES121" i="56"/>
  <c r="ES122" i="56"/>
  <c r="ES110" i="56"/>
  <c r="ES123" i="56"/>
  <c r="ES124" i="56"/>
  <c r="ES125" i="56"/>
  <c r="ES126" i="56"/>
  <c r="ES127" i="56"/>
  <c r="ES128" i="56"/>
  <c r="ES129" i="56"/>
  <c r="ES130" i="56"/>
  <c r="ES131" i="56"/>
  <c r="ES132" i="56"/>
  <c r="ES118" i="56"/>
  <c r="ES133" i="56"/>
  <c r="ES135" i="56"/>
  <c r="ES134" i="56"/>
  <c r="ES136" i="56"/>
  <c r="ES144" i="56"/>
  <c r="ES138" i="56"/>
  <c r="ES140" i="56"/>
  <c r="ES146" i="56"/>
  <c r="ES153" i="56"/>
  <c r="ES154" i="56"/>
  <c r="ES155" i="56"/>
  <c r="ES156" i="56"/>
  <c r="ES157" i="56"/>
  <c r="ES158" i="56"/>
  <c r="ES143" i="56"/>
  <c r="ES139" i="56"/>
  <c r="ES149" i="56"/>
  <c r="ES151" i="56"/>
  <c r="ES137" i="56"/>
  <c r="ES141" i="56"/>
  <c r="ES147" i="56"/>
  <c r="ES150" i="56"/>
  <c r="ES142" i="56"/>
  <c r="ES145" i="56"/>
  <c r="ES148" i="56"/>
  <c r="ES167" i="56"/>
  <c r="ES171" i="56"/>
  <c r="ES177" i="56"/>
  <c r="ES180" i="56"/>
  <c r="ES160" i="56"/>
  <c r="ES162" i="56"/>
  <c r="ES164" i="56"/>
  <c r="ES166" i="56"/>
  <c r="ES170" i="56"/>
  <c r="ES175" i="56"/>
  <c r="ES181" i="56"/>
  <c r="ES182" i="56"/>
  <c r="ES183" i="56"/>
  <c r="ES184" i="56"/>
  <c r="ES185" i="56"/>
  <c r="ES186" i="56"/>
  <c r="ES187" i="56"/>
  <c r="ES188" i="56"/>
  <c r="ES189" i="56"/>
  <c r="ES190" i="56"/>
  <c r="ES191" i="56"/>
  <c r="ES192" i="56"/>
  <c r="ES169" i="56"/>
  <c r="ES173" i="56"/>
  <c r="ES179" i="56"/>
  <c r="ES159" i="56"/>
  <c r="ES163" i="56"/>
  <c r="ES168" i="56"/>
  <c r="ES174" i="56"/>
  <c r="ES178" i="56"/>
  <c r="ES176" i="56"/>
  <c r="ES152" i="56"/>
  <c r="ES165" i="56"/>
  <c r="ES216" i="56"/>
  <c r="ES220" i="56"/>
  <c r="ES224" i="56"/>
  <c r="ES226" i="56"/>
  <c r="ES172" i="56"/>
  <c r="ES194" i="56"/>
  <c r="ES196" i="56"/>
  <c r="ES198" i="56"/>
  <c r="ES200" i="56"/>
  <c r="ES202" i="56"/>
  <c r="ES204" i="56"/>
  <c r="ES206" i="56"/>
  <c r="ES208" i="56"/>
  <c r="ES210" i="56"/>
  <c r="ES212" i="56"/>
  <c r="ES215" i="56"/>
  <c r="ES219" i="56"/>
  <c r="ES223" i="56"/>
  <c r="ES236" i="56"/>
  <c r="ES240" i="56"/>
  <c r="ES244" i="56"/>
  <c r="ES248" i="56"/>
  <c r="ES256" i="56"/>
  <c r="ES161" i="56"/>
  <c r="ES218" i="56"/>
  <c r="ES229" i="56"/>
  <c r="ES231" i="56"/>
  <c r="ES233" i="56"/>
  <c r="ES251" i="56"/>
  <c r="ES259" i="56"/>
  <c r="ES260" i="56"/>
  <c r="ES261" i="56"/>
  <c r="ES262" i="56"/>
  <c r="ES263" i="56"/>
  <c r="ES264" i="56"/>
  <c r="ES265" i="56"/>
  <c r="ES266" i="56"/>
  <c r="ES267" i="56"/>
  <c r="ES268" i="56"/>
  <c r="ES269" i="56"/>
  <c r="ES270" i="56"/>
  <c r="ES271" i="56"/>
  <c r="ES272" i="56"/>
  <c r="ES235" i="56"/>
  <c r="ES239" i="56"/>
  <c r="ES243" i="56"/>
  <c r="ES193" i="56"/>
  <c r="ES197" i="56"/>
  <c r="ES201" i="56"/>
  <c r="ES205" i="56"/>
  <c r="ES209" i="56"/>
  <c r="ES217" i="56"/>
  <c r="ES225" i="56"/>
  <c r="ES249" i="56"/>
  <c r="ES257" i="56"/>
  <c r="ES227" i="56"/>
  <c r="ES238" i="56"/>
  <c r="ES242" i="56"/>
  <c r="ES246" i="56"/>
  <c r="ES252" i="56"/>
  <c r="ES214" i="56"/>
  <c r="ES234" i="56"/>
  <c r="ES245" i="56"/>
  <c r="ES250" i="56"/>
  <c r="ES195" i="56"/>
  <c r="ES211" i="56"/>
  <c r="ES232" i="56"/>
  <c r="ES222" i="56"/>
  <c r="ES230" i="56"/>
  <c r="ES241" i="56"/>
  <c r="ES199" i="56"/>
  <c r="ES213" i="56"/>
  <c r="ES247" i="56"/>
  <c r="ES255" i="56"/>
  <c r="ES221" i="56"/>
  <c r="ES253" i="56"/>
  <c r="ES203" i="56"/>
  <c r="ES228" i="56"/>
  <c r="ES237" i="56"/>
  <c r="ES207" i="56"/>
  <c r="ES258" i="56"/>
  <c r="ES254" i="56"/>
  <c r="ET10" i="56"/>
  <c r="ES97" i="56"/>
  <c r="ES107" i="56"/>
  <c r="ES13" i="56"/>
  <c r="ES101" i="56"/>
  <c r="ES106" i="56"/>
  <c r="ES103" i="56"/>
  <c r="ES102" i="56"/>
  <c r="ES95" i="56"/>
  <c r="ES96" i="56"/>
  <c r="ES105" i="56"/>
  <c r="ES100" i="56"/>
  <c r="ES98" i="56"/>
  <c r="ES104" i="56"/>
  <c r="ES108" i="56"/>
  <c r="ES99" i="56"/>
  <c r="ES94" i="56"/>
  <c r="ES74" i="56"/>
  <c r="ES91" i="56"/>
  <c r="ES28" i="56"/>
  <c r="ES41" i="56"/>
  <c r="ES81" i="56"/>
  <c r="ES75" i="56"/>
  <c r="ES47" i="56"/>
  <c r="ES40" i="56"/>
  <c r="ES36" i="56"/>
  <c r="ES44" i="56"/>
  <c r="ES56" i="56"/>
  <c r="ES66" i="56"/>
  <c r="ES15" i="56"/>
  <c r="ES73" i="56"/>
  <c r="ES33" i="56"/>
  <c r="ES31" i="56"/>
  <c r="ES62" i="56"/>
  <c r="ES68" i="56"/>
  <c r="ES63" i="56"/>
  <c r="ES37" i="56"/>
  <c r="ES16" i="56"/>
  <c r="ES84" i="56"/>
  <c r="ES38" i="56"/>
  <c r="ES17" i="56"/>
  <c r="ES22" i="56"/>
  <c r="ES85" i="56"/>
  <c r="ES61" i="56"/>
  <c r="ES83" i="56"/>
  <c r="ES46" i="56"/>
  <c r="ES48" i="56"/>
  <c r="ES76" i="56"/>
  <c r="ES87" i="56"/>
  <c r="ES80" i="56"/>
  <c r="ES30" i="56"/>
  <c r="ES39" i="56"/>
  <c r="ES51" i="56"/>
  <c r="ES86" i="56"/>
  <c r="ES43" i="56"/>
  <c r="ES93" i="56"/>
  <c r="ES89" i="56"/>
  <c r="ES69" i="56"/>
  <c r="ES55" i="56"/>
  <c r="ES60" i="56"/>
  <c r="ES50" i="56"/>
  <c r="ES20" i="56"/>
  <c r="ES52" i="56"/>
  <c r="ES26" i="56"/>
  <c r="ES70" i="56"/>
  <c r="ES77" i="56"/>
  <c r="ES45" i="56"/>
  <c r="ES67" i="56"/>
  <c r="ES19" i="56"/>
  <c r="ES78" i="56"/>
  <c r="ES53" i="56"/>
  <c r="ES79" i="56"/>
  <c r="ES27" i="56"/>
  <c r="ES14" i="56"/>
  <c r="ES23" i="56"/>
  <c r="ES71" i="56"/>
  <c r="ES59" i="56"/>
  <c r="ES18" i="56"/>
  <c r="ES92" i="56"/>
  <c r="ES25" i="56"/>
  <c r="ES21" i="56"/>
  <c r="ES34" i="56"/>
  <c r="ES54" i="56"/>
  <c r="ES64" i="56"/>
  <c r="ES88" i="56"/>
  <c r="ES32" i="56"/>
  <c r="ES49" i="56"/>
  <c r="ES35" i="56"/>
  <c r="ES58" i="56"/>
  <c r="ES29" i="56"/>
  <c r="ES65" i="56"/>
  <c r="ES82" i="56"/>
  <c r="ES72" i="56"/>
  <c r="ES42" i="56"/>
  <c r="ES57" i="56"/>
  <c r="ES24" i="56"/>
  <c r="ES90" i="56"/>
  <c r="ES9" i="56" l="1"/>
  <c r="ET111" i="56"/>
  <c r="ET112" i="56"/>
  <c r="ET115" i="56"/>
  <c r="ET113" i="56"/>
  <c r="ET116" i="56"/>
  <c r="ET118" i="56"/>
  <c r="ET109" i="56"/>
  <c r="ET110" i="56"/>
  <c r="ET120" i="56"/>
  <c r="ET121" i="56"/>
  <c r="ET117" i="56"/>
  <c r="ET131" i="56"/>
  <c r="ET133" i="56"/>
  <c r="ET134" i="56"/>
  <c r="ET135" i="56"/>
  <c r="ET136" i="56"/>
  <c r="ET137" i="56"/>
  <c r="ET122" i="56"/>
  <c r="ET129" i="56"/>
  <c r="ET114" i="56"/>
  <c r="ET119" i="56"/>
  <c r="ET123" i="56"/>
  <c r="ET132" i="56"/>
  <c r="ET128" i="56"/>
  <c r="ET124" i="56"/>
  <c r="ET126" i="56"/>
  <c r="ET138" i="56"/>
  <c r="ET139" i="56"/>
  <c r="ET140" i="56"/>
  <c r="ET141" i="56"/>
  <c r="ET142" i="56"/>
  <c r="ET143" i="56"/>
  <c r="ET144" i="56"/>
  <c r="ET145" i="56"/>
  <c r="ET127" i="56"/>
  <c r="ET149" i="56"/>
  <c r="ET147" i="56"/>
  <c r="ET130" i="56"/>
  <c r="ET146" i="56"/>
  <c r="ET156" i="56"/>
  <c r="ET151" i="56"/>
  <c r="ET155" i="56"/>
  <c r="ET125" i="56"/>
  <c r="ET150" i="56"/>
  <c r="ET158" i="56"/>
  <c r="ET174" i="56"/>
  <c r="ET148" i="56"/>
  <c r="ET167" i="56"/>
  <c r="ET171" i="56"/>
  <c r="ET177" i="56"/>
  <c r="ET157" i="56"/>
  <c r="ET180" i="56"/>
  <c r="ET154" i="56"/>
  <c r="ET162" i="56"/>
  <c r="ET166" i="56"/>
  <c r="ET170" i="56"/>
  <c r="ET175" i="56"/>
  <c r="ET184" i="56"/>
  <c r="ET169" i="56"/>
  <c r="ET179" i="56"/>
  <c r="ET185" i="56"/>
  <c r="ET153" i="56"/>
  <c r="ET159" i="56"/>
  <c r="ET163" i="56"/>
  <c r="ET168" i="56"/>
  <c r="ET160" i="56"/>
  <c r="ET164" i="56"/>
  <c r="ET178" i="56"/>
  <c r="ET182" i="56"/>
  <c r="ET186" i="56"/>
  <c r="ET161" i="56"/>
  <c r="ET172" i="56"/>
  <c r="ET192" i="56"/>
  <c r="ET183" i="56"/>
  <c r="ET187" i="56"/>
  <c r="ET189" i="56"/>
  <c r="ET190" i="56"/>
  <c r="ET181" i="56"/>
  <c r="ET176" i="56"/>
  <c r="ET193" i="56"/>
  <c r="ET195" i="56"/>
  <c r="ET197" i="56"/>
  <c r="ET199" i="56"/>
  <c r="ET201" i="56"/>
  <c r="ET203" i="56"/>
  <c r="ET205" i="56"/>
  <c r="ET207" i="56"/>
  <c r="ET209" i="56"/>
  <c r="ET211" i="56"/>
  <c r="ET213" i="56"/>
  <c r="ET217" i="56"/>
  <c r="ET221" i="56"/>
  <c r="ET225" i="56"/>
  <c r="ET228" i="56"/>
  <c r="ET165" i="56"/>
  <c r="ET188" i="56"/>
  <c r="ET216" i="56"/>
  <c r="ET220" i="56"/>
  <c r="ET224" i="56"/>
  <c r="ET226" i="56"/>
  <c r="ET196" i="56"/>
  <c r="ET200" i="56"/>
  <c r="ET204" i="56"/>
  <c r="ET208" i="56"/>
  <c r="ET212" i="56"/>
  <c r="ET219" i="56"/>
  <c r="ET253" i="56"/>
  <c r="ET236" i="56"/>
  <c r="ET240" i="56"/>
  <c r="ET244" i="56"/>
  <c r="ET248" i="56"/>
  <c r="ET256" i="56"/>
  <c r="ET218" i="56"/>
  <c r="ET229" i="56"/>
  <c r="ET231" i="56"/>
  <c r="ET233" i="56"/>
  <c r="ET173" i="56"/>
  <c r="ET235" i="56"/>
  <c r="ET239" i="56"/>
  <c r="ET243" i="56"/>
  <c r="ET254" i="56"/>
  <c r="ET194" i="56"/>
  <c r="ET198" i="56"/>
  <c r="ET202" i="56"/>
  <c r="ET206" i="56"/>
  <c r="ET210" i="56"/>
  <c r="ET215" i="56"/>
  <c r="ET223" i="56"/>
  <c r="ET249" i="56"/>
  <c r="ET227" i="56"/>
  <c r="ET258" i="56"/>
  <c r="ET265" i="56"/>
  <c r="ET152" i="56"/>
  <c r="ET191" i="56"/>
  <c r="ET234" i="56"/>
  <c r="ET242" i="56"/>
  <c r="ET245" i="56"/>
  <c r="ET250" i="56"/>
  <c r="ET270" i="56"/>
  <c r="ET214" i="56"/>
  <c r="ET232" i="56"/>
  <c r="ET251" i="56"/>
  <c r="ET222" i="56"/>
  <c r="ET230" i="56"/>
  <c r="ET241" i="56"/>
  <c r="ET252" i="56"/>
  <c r="ET257" i="56"/>
  <c r="ET259" i="56"/>
  <c r="ET238" i="56"/>
  <c r="ET247" i="56"/>
  <c r="ET255" i="56"/>
  <c r="ET260" i="56"/>
  <c r="ET267" i="56"/>
  <c r="ET271" i="56"/>
  <c r="ET261" i="56"/>
  <c r="ET237" i="56"/>
  <c r="ET268" i="56"/>
  <c r="ET246" i="56"/>
  <c r="ET263" i="56"/>
  <c r="ET269" i="56"/>
  <c r="ET272" i="56"/>
  <c r="ET266" i="56"/>
  <c r="ET262" i="56"/>
  <c r="ET264" i="56"/>
  <c r="EU10" i="56"/>
  <c r="ET97" i="56"/>
  <c r="ET102" i="56"/>
  <c r="ET13" i="56"/>
  <c r="ET98" i="56"/>
  <c r="ET103" i="56"/>
  <c r="ET104" i="56"/>
  <c r="ET108" i="56"/>
  <c r="ET95" i="56"/>
  <c r="ET105" i="56"/>
  <c r="ET107" i="56"/>
  <c r="ET96" i="56"/>
  <c r="ET94" i="56"/>
  <c r="ET100" i="56"/>
  <c r="ET106" i="56"/>
  <c r="ET99" i="56"/>
  <c r="ET101" i="56"/>
  <c r="ET15" i="56"/>
  <c r="ET73" i="56"/>
  <c r="ET62" i="56"/>
  <c r="ET81" i="56"/>
  <c r="ET91" i="56"/>
  <c r="ET75" i="56"/>
  <c r="ET28" i="56"/>
  <c r="ET47" i="56"/>
  <c r="ET40" i="56"/>
  <c r="ET36" i="56"/>
  <c r="ET74" i="56"/>
  <c r="ET44" i="56"/>
  <c r="ET41" i="56"/>
  <c r="ET31" i="56"/>
  <c r="ET56" i="56"/>
  <c r="ET66" i="56"/>
  <c r="ET33" i="56"/>
  <c r="ET68" i="56"/>
  <c r="ET48" i="56"/>
  <c r="ET86" i="56"/>
  <c r="ET43" i="56"/>
  <c r="ET93" i="56"/>
  <c r="ET51" i="56"/>
  <c r="ET46" i="56"/>
  <c r="ET76" i="56"/>
  <c r="ET87" i="56"/>
  <c r="ET80" i="56"/>
  <c r="ET30" i="56"/>
  <c r="ET59" i="56"/>
  <c r="ET39" i="56"/>
  <c r="ET38" i="56"/>
  <c r="ET63" i="56"/>
  <c r="ET37" i="56"/>
  <c r="ET22" i="56"/>
  <c r="ET16" i="56"/>
  <c r="ET84" i="56"/>
  <c r="ET89" i="56"/>
  <c r="ET61" i="56"/>
  <c r="ET17" i="56"/>
  <c r="ET55" i="56"/>
  <c r="ET26" i="56"/>
  <c r="ET67" i="56"/>
  <c r="ET83" i="56"/>
  <c r="ET69" i="56"/>
  <c r="ET20" i="56"/>
  <c r="ET52" i="56"/>
  <c r="ET60" i="56"/>
  <c r="ET70" i="56"/>
  <c r="ET50" i="56"/>
  <c r="ET77" i="56"/>
  <c r="ET45" i="56"/>
  <c r="ET85" i="56"/>
  <c r="ET19" i="56"/>
  <c r="ET78" i="56"/>
  <c r="ET71" i="56"/>
  <c r="ET14" i="56"/>
  <c r="ET18" i="56"/>
  <c r="ET65" i="56"/>
  <c r="ET53" i="56"/>
  <c r="ET79" i="56"/>
  <c r="ET27" i="56"/>
  <c r="ET25" i="56"/>
  <c r="ET23" i="56"/>
  <c r="ET42" i="56"/>
  <c r="ET24" i="56"/>
  <c r="ET90" i="56"/>
  <c r="ET92" i="56"/>
  <c r="ET72" i="56"/>
  <c r="ET82" i="56"/>
  <c r="ET57" i="56"/>
  <c r="ET29" i="56"/>
  <c r="ET58" i="56"/>
  <c r="ET88" i="56"/>
  <c r="ET21" i="56"/>
  <c r="ET49" i="56"/>
  <c r="ET34" i="56"/>
  <c r="ET54" i="56"/>
  <c r="ET35" i="56"/>
  <c r="ET32" i="56"/>
  <c r="ET64" i="56"/>
  <c r="ET9" i="56" l="1"/>
  <c r="EU111" i="56"/>
  <c r="EU112" i="56"/>
  <c r="EU110" i="56"/>
  <c r="EU118" i="56"/>
  <c r="EU119" i="56"/>
  <c r="EU109" i="56"/>
  <c r="EU120" i="56"/>
  <c r="EU121" i="56"/>
  <c r="EU117" i="56"/>
  <c r="EU126" i="56"/>
  <c r="EU131" i="56"/>
  <c r="EU133" i="56"/>
  <c r="EU122" i="56"/>
  <c r="EU129" i="56"/>
  <c r="EU113" i="56"/>
  <c r="EU116" i="56"/>
  <c r="EU125" i="56"/>
  <c r="EU115" i="56"/>
  <c r="EU123" i="56"/>
  <c r="EU132" i="56"/>
  <c r="EU114" i="56"/>
  <c r="EU124" i="56"/>
  <c r="EU128" i="56"/>
  <c r="EU137" i="56"/>
  <c r="EU138" i="56"/>
  <c r="EU139" i="56"/>
  <c r="EU140" i="56"/>
  <c r="EU141" i="56"/>
  <c r="EU142" i="56"/>
  <c r="EU143" i="56"/>
  <c r="EU144" i="56"/>
  <c r="EU145" i="56"/>
  <c r="EU146" i="56"/>
  <c r="EU147" i="56"/>
  <c r="EU148" i="56"/>
  <c r="EU149" i="56"/>
  <c r="EU127" i="56"/>
  <c r="EU150" i="56"/>
  <c r="EU151" i="56"/>
  <c r="EU152" i="56"/>
  <c r="EU130" i="56"/>
  <c r="EU134" i="56"/>
  <c r="EU159" i="56"/>
  <c r="EU160" i="56"/>
  <c r="EU161" i="56"/>
  <c r="EU162" i="56"/>
  <c r="EU163" i="56"/>
  <c r="EU164" i="56"/>
  <c r="EU165" i="56"/>
  <c r="EU166" i="56"/>
  <c r="EU156" i="56"/>
  <c r="EU155" i="56"/>
  <c r="EU168" i="56"/>
  <c r="EU172" i="56"/>
  <c r="EU179" i="56"/>
  <c r="EU136" i="56"/>
  <c r="EU158" i="56"/>
  <c r="EU174" i="56"/>
  <c r="EU167" i="56"/>
  <c r="EU171" i="56"/>
  <c r="EU177" i="56"/>
  <c r="EU170" i="56"/>
  <c r="EU157" i="56"/>
  <c r="EU187" i="56"/>
  <c r="EU154" i="56"/>
  <c r="EU175" i="56"/>
  <c r="EU184" i="56"/>
  <c r="EU135" i="56"/>
  <c r="EU153" i="56"/>
  <c r="EU180" i="56"/>
  <c r="EU181" i="56"/>
  <c r="EU193" i="56"/>
  <c r="EU194" i="56"/>
  <c r="EU195" i="56"/>
  <c r="EU196" i="56"/>
  <c r="EU197" i="56"/>
  <c r="EU198" i="56"/>
  <c r="EU199" i="56"/>
  <c r="EU200" i="56"/>
  <c r="EU201" i="56"/>
  <c r="EU202" i="56"/>
  <c r="EU203" i="56"/>
  <c r="EU204" i="56"/>
  <c r="EU205" i="56"/>
  <c r="EU206" i="56"/>
  <c r="EU207" i="56"/>
  <c r="EU208" i="56"/>
  <c r="EU209" i="56"/>
  <c r="EU210" i="56"/>
  <c r="EU211" i="56"/>
  <c r="EU169" i="56"/>
  <c r="EU178" i="56"/>
  <c r="EU185" i="56"/>
  <c r="EU192" i="56"/>
  <c r="EU183" i="56"/>
  <c r="EU173" i="56"/>
  <c r="EU182" i="56"/>
  <c r="EU186" i="56"/>
  <c r="EU191" i="56"/>
  <c r="EU176" i="56"/>
  <c r="EU189" i="56"/>
  <c r="EU213" i="56"/>
  <c r="EU217" i="56"/>
  <c r="EU221" i="56"/>
  <c r="EU225" i="56"/>
  <c r="EU228" i="56"/>
  <c r="EU188" i="56"/>
  <c r="EU216" i="56"/>
  <c r="EU220" i="56"/>
  <c r="EU224" i="56"/>
  <c r="EU226" i="56"/>
  <c r="EU237" i="56"/>
  <c r="EU241" i="56"/>
  <c r="EU245" i="56"/>
  <c r="EU250" i="56"/>
  <c r="EU258" i="56"/>
  <c r="EU190" i="56"/>
  <c r="EU212" i="56"/>
  <c r="EU219" i="56"/>
  <c r="EU253" i="56"/>
  <c r="EU236" i="56"/>
  <c r="EU240" i="56"/>
  <c r="EU218" i="56"/>
  <c r="EU229" i="56"/>
  <c r="EU231" i="56"/>
  <c r="EU233" i="56"/>
  <c r="EU251" i="56"/>
  <c r="EU259" i="56"/>
  <c r="EU260" i="56"/>
  <c r="EU261" i="56"/>
  <c r="EU262" i="56"/>
  <c r="EU263" i="56"/>
  <c r="EU264" i="56"/>
  <c r="EU265" i="56"/>
  <c r="EU266" i="56"/>
  <c r="EU267" i="56"/>
  <c r="EU268" i="56"/>
  <c r="EU235" i="56"/>
  <c r="EU239" i="56"/>
  <c r="EU243" i="56"/>
  <c r="EU215" i="56"/>
  <c r="EU246" i="56"/>
  <c r="EU254" i="56"/>
  <c r="EU256" i="56"/>
  <c r="EU227" i="56"/>
  <c r="EU223" i="56"/>
  <c r="EU234" i="56"/>
  <c r="EU242" i="56"/>
  <c r="EU244" i="56"/>
  <c r="EU214" i="56"/>
  <c r="EU232" i="56"/>
  <c r="EU222" i="56"/>
  <c r="EU230" i="56"/>
  <c r="EU252" i="56"/>
  <c r="EU257" i="56"/>
  <c r="EU238" i="56"/>
  <c r="EU247" i="56"/>
  <c r="EU255" i="56"/>
  <c r="EU249" i="56"/>
  <c r="EU270" i="56"/>
  <c r="EU248" i="56"/>
  <c r="EU271" i="56"/>
  <c r="EU269" i="56"/>
  <c r="EU272" i="56"/>
  <c r="EU13" i="56"/>
  <c r="EU96" i="56"/>
  <c r="EU106" i="56"/>
  <c r="EV10" i="56"/>
  <c r="EU100" i="56"/>
  <c r="EU101" i="56"/>
  <c r="EU102" i="56"/>
  <c r="EU97" i="56"/>
  <c r="EU94" i="56"/>
  <c r="EU95" i="56"/>
  <c r="EU104" i="56"/>
  <c r="EU99" i="56"/>
  <c r="EU108" i="56"/>
  <c r="EU103" i="56"/>
  <c r="EU107" i="56"/>
  <c r="EU98" i="56"/>
  <c r="EU105" i="56"/>
  <c r="EU56" i="56"/>
  <c r="EU15" i="56"/>
  <c r="EU33" i="56"/>
  <c r="EU68" i="56"/>
  <c r="EU44" i="56"/>
  <c r="EU31" i="56"/>
  <c r="EU66" i="56"/>
  <c r="EU73" i="56"/>
  <c r="EU62" i="56"/>
  <c r="EU74" i="56"/>
  <c r="EU75" i="56"/>
  <c r="EU28" i="56"/>
  <c r="EU47" i="56"/>
  <c r="EU40" i="56"/>
  <c r="EU36" i="56"/>
  <c r="EU81" i="56"/>
  <c r="EU91" i="56"/>
  <c r="EU76" i="56"/>
  <c r="EU86" i="56"/>
  <c r="EU87" i="56"/>
  <c r="EU43" i="56"/>
  <c r="EU46" i="56"/>
  <c r="EU48" i="56"/>
  <c r="EU93" i="56"/>
  <c r="EU80" i="56"/>
  <c r="EU30" i="56"/>
  <c r="EU59" i="56"/>
  <c r="EU39" i="56"/>
  <c r="EU51" i="56"/>
  <c r="EU41" i="56"/>
  <c r="EU38" i="56"/>
  <c r="EU63" i="56"/>
  <c r="EU16" i="56"/>
  <c r="EU89" i="56"/>
  <c r="EU17" i="56"/>
  <c r="EU37" i="56"/>
  <c r="EU22" i="56"/>
  <c r="EU85" i="56"/>
  <c r="EU84" i="56"/>
  <c r="EU53" i="56"/>
  <c r="EU27" i="56"/>
  <c r="EU25" i="56"/>
  <c r="EU65" i="56"/>
  <c r="EU92" i="56"/>
  <c r="EU78" i="56"/>
  <c r="EU79" i="56"/>
  <c r="EU71" i="56"/>
  <c r="EU14" i="56"/>
  <c r="EU18" i="56"/>
  <c r="EU23" i="56"/>
  <c r="EU83" i="56"/>
  <c r="EU20" i="56"/>
  <c r="EU55" i="56"/>
  <c r="EU70" i="56"/>
  <c r="EU77" i="56"/>
  <c r="EU45" i="56"/>
  <c r="EU67" i="56"/>
  <c r="EU19" i="56"/>
  <c r="EU69" i="56"/>
  <c r="EU52" i="56"/>
  <c r="EU60" i="56"/>
  <c r="EU61" i="56"/>
  <c r="EU58" i="56"/>
  <c r="EU72" i="56"/>
  <c r="EU82" i="56"/>
  <c r="EU42" i="56"/>
  <c r="EU57" i="56"/>
  <c r="EU24" i="56"/>
  <c r="EU90" i="56"/>
  <c r="EU29" i="56"/>
  <c r="EU64" i="56"/>
  <c r="EU50" i="56"/>
  <c r="EU88" i="56"/>
  <c r="EU21" i="56"/>
  <c r="EU49" i="56"/>
  <c r="EU34" i="56"/>
  <c r="EU26" i="56"/>
  <c r="EU32" i="56"/>
  <c r="EU54" i="56"/>
  <c r="EU35" i="56"/>
  <c r="EU9" i="56" l="1"/>
  <c r="EV109" i="56"/>
  <c r="EV110" i="56"/>
  <c r="EV112" i="56"/>
  <c r="EV116" i="56"/>
  <c r="EV111" i="56"/>
  <c r="EV113" i="56"/>
  <c r="EV118" i="56"/>
  <c r="EV115" i="56"/>
  <c r="EV119" i="56"/>
  <c r="EV125" i="56"/>
  <c r="EV117" i="56"/>
  <c r="EV126" i="56"/>
  <c r="EV114" i="56"/>
  <c r="EV120" i="56"/>
  <c r="EV133" i="56"/>
  <c r="EV121" i="56"/>
  <c r="EV129" i="56"/>
  <c r="EV131" i="56"/>
  <c r="EV135" i="56"/>
  <c r="EV124" i="56"/>
  <c r="EV136" i="56"/>
  <c r="EV137" i="56"/>
  <c r="EV123" i="56"/>
  <c r="EV138" i="56"/>
  <c r="EV139" i="56"/>
  <c r="EV140" i="56"/>
  <c r="EV141" i="56"/>
  <c r="EV142" i="56"/>
  <c r="EV143" i="56"/>
  <c r="EV144" i="56"/>
  <c r="EV146" i="56"/>
  <c r="EV145" i="56"/>
  <c r="EV122" i="56"/>
  <c r="EV134" i="56"/>
  <c r="EV150" i="56"/>
  <c r="EV128" i="56"/>
  <c r="EV127" i="56"/>
  <c r="EV130" i="56"/>
  <c r="EV151" i="56"/>
  <c r="EV153" i="56"/>
  <c r="EV154" i="56"/>
  <c r="EV155" i="56"/>
  <c r="EV156" i="56"/>
  <c r="EV157" i="56"/>
  <c r="EV158" i="56"/>
  <c r="EV152" i="56"/>
  <c r="EV159" i="56"/>
  <c r="EV160" i="56"/>
  <c r="EV161" i="56"/>
  <c r="EV162" i="56"/>
  <c r="EV163" i="56"/>
  <c r="EV164" i="56"/>
  <c r="EV165" i="56"/>
  <c r="EV166" i="56"/>
  <c r="EV149" i="56"/>
  <c r="EV147" i="56"/>
  <c r="EV176" i="56"/>
  <c r="EV132" i="56"/>
  <c r="EV168" i="56"/>
  <c r="EV172" i="56"/>
  <c r="EV179" i="56"/>
  <c r="EV148" i="56"/>
  <c r="EV174" i="56"/>
  <c r="EV171" i="56"/>
  <c r="EV170" i="56"/>
  <c r="EV177" i="56"/>
  <c r="EV187" i="56"/>
  <c r="EV169" i="56"/>
  <c r="EV167" i="56"/>
  <c r="EV183" i="56"/>
  <c r="EV173" i="56"/>
  <c r="EV191" i="56"/>
  <c r="EV175" i="56"/>
  <c r="EV180" i="56"/>
  <c r="EV193" i="56"/>
  <c r="EV194" i="56"/>
  <c r="EV195" i="56"/>
  <c r="EV196" i="56"/>
  <c r="EV197" i="56"/>
  <c r="EV198" i="56"/>
  <c r="EV199" i="56"/>
  <c r="EV200" i="56"/>
  <c r="EV201" i="56"/>
  <c r="EV202" i="56"/>
  <c r="EV203" i="56"/>
  <c r="EV204" i="56"/>
  <c r="EV205" i="56"/>
  <c r="EV206" i="56"/>
  <c r="EV207" i="56"/>
  <c r="EV208" i="56"/>
  <c r="EV209" i="56"/>
  <c r="EV210" i="56"/>
  <c r="EV211" i="56"/>
  <c r="EV212" i="56"/>
  <c r="EV184" i="56"/>
  <c r="EV178" i="56"/>
  <c r="EV185" i="56"/>
  <c r="EV192" i="56"/>
  <c r="EV181" i="56"/>
  <c r="EV214" i="56"/>
  <c r="EV218" i="56"/>
  <c r="EV222" i="56"/>
  <c r="EV229" i="56"/>
  <c r="EV230" i="56"/>
  <c r="EV231" i="56"/>
  <c r="EV232" i="56"/>
  <c r="EV233" i="56"/>
  <c r="EV234" i="56"/>
  <c r="EV182" i="56"/>
  <c r="EV186" i="56"/>
  <c r="EV189" i="56"/>
  <c r="EV213" i="56"/>
  <c r="EV217" i="56"/>
  <c r="EV221" i="56"/>
  <c r="EV225" i="56"/>
  <c r="EV228" i="56"/>
  <c r="EV188" i="56"/>
  <c r="EV220" i="56"/>
  <c r="EV247" i="56"/>
  <c r="EV255" i="56"/>
  <c r="EV237" i="56"/>
  <c r="EV241" i="56"/>
  <c r="EV245" i="56"/>
  <c r="EV250" i="56"/>
  <c r="EV258" i="56"/>
  <c r="EV190" i="56"/>
  <c r="EV219" i="56"/>
  <c r="EV236" i="56"/>
  <c r="EV240" i="56"/>
  <c r="EV244" i="56"/>
  <c r="EV248" i="56"/>
  <c r="EV256" i="56"/>
  <c r="EV216" i="56"/>
  <c r="EV224" i="56"/>
  <c r="EV226" i="56"/>
  <c r="EV251" i="56"/>
  <c r="EV249" i="56"/>
  <c r="EV263" i="56"/>
  <c r="EV243" i="56"/>
  <c r="EV246" i="56"/>
  <c r="EV254" i="56"/>
  <c r="EV265" i="56"/>
  <c r="EV215" i="56"/>
  <c r="EV227" i="56"/>
  <c r="EV223" i="56"/>
  <c r="EV242" i="56"/>
  <c r="EV264" i="56"/>
  <c r="EV268" i="56"/>
  <c r="EV270" i="56"/>
  <c r="EV239" i="56"/>
  <c r="EV259" i="56"/>
  <c r="EV260" i="56"/>
  <c r="EV252" i="56"/>
  <c r="EV253" i="56"/>
  <c r="EV257" i="56"/>
  <c r="EV262" i="56"/>
  <c r="EV235" i="56"/>
  <c r="EV238" i="56"/>
  <c r="EV261" i="56"/>
  <c r="EV267" i="56"/>
  <c r="EV266" i="56"/>
  <c r="EV271" i="56"/>
  <c r="EV269" i="56"/>
  <c r="EV272" i="56"/>
  <c r="EV13" i="56"/>
  <c r="EV100" i="56"/>
  <c r="EV101" i="56"/>
  <c r="EW10" i="56"/>
  <c r="EV108" i="56"/>
  <c r="EV94" i="56"/>
  <c r="EV105" i="56"/>
  <c r="EV98" i="56"/>
  <c r="EV95" i="56"/>
  <c r="EV97" i="56"/>
  <c r="EV99" i="56"/>
  <c r="EV106" i="56"/>
  <c r="EV103" i="56"/>
  <c r="EV102" i="56"/>
  <c r="EV107" i="56"/>
  <c r="EV96" i="56"/>
  <c r="EV104" i="56"/>
  <c r="EV81" i="56"/>
  <c r="EV91" i="56"/>
  <c r="EV75" i="56"/>
  <c r="EV47" i="56"/>
  <c r="EV36" i="56"/>
  <c r="EV31" i="56"/>
  <c r="EV56" i="56"/>
  <c r="EV66" i="56"/>
  <c r="EV15" i="56"/>
  <c r="EV68" i="56"/>
  <c r="EV41" i="56"/>
  <c r="EV73" i="56"/>
  <c r="EV62" i="56"/>
  <c r="EV33" i="56"/>
  <c r="EV74" i="56"/>
  <c r="EV28" i="56"/>
  <c r="EV40" i="56"/>
  <c r="EV44" i="56"/>
  <c r="EV63" i="56"/>
  <c r="EV37" i="56"/>
  <c r="EV22" i="56"/>
  <c r="EV85" i="56"/>
  <c r="EV84" i="56"/>
  <c r="EV89" i="56"/>
  <c r="EV38" i="56"/>
  <c r="EV17" i="56"/>
  <c r="EV16" i="56"/>
  <c r="EV19" i="56"/>
  <c r="EV61" i="56"/>
  <c r="EV43" i="56"/>
  <c r="EV93" i="56"/>
  <c r="EV30" i="56"/>
  <c r="EV39" i="56"/>
  <c r="EV46" i="56"/>
  <c r="EV48" i="56"/>
  <c r="EV76" i="56"/>
  <c r="EV86" i="56"/>
  <c r="EV87" i="56"/>
  <c r="EV59" i="56"/>
  <c r="EV51" i="56"/>
  <c r="EV78" i="56"/>
  <c r="EV27" i="56"/>
  <c r="EV71" i="56"/>
  <c r="EV14" i="56"/>
  <c r="EV18" i="56"/>
  <c r="EV23" i="56"/>
  <c r="EV65" i="56"/>
  <c r="EV92" i="56"/>
  <c r="EV53" i="56"/>
  <c r="EV79" i="56"/>
  <c r="EV25" i="56"/>
  <c r="EV83" i="56"/>
  <c r="EV69" i="56"/>
  <c r="EV20" i="56"/>
  <c r="EV52" i="56"/>
  <c r="EV60" i="56"/>
  <c r="EV70" i="56"/>
  <c r="EV77" i="56"/>
  <c r="EV45" i="56"/>
  <c r="EV80" i="56"/>
  <c r="EV55" i="56"/>
  <c r="EV26" i="56"/>
  <c r="EV50" i="56"/>
  <c r="EV88" i="56"/>
  <c r="EV54" i="56"/>
  <c r="EV64" i="56"/>
  <c r="EV35" i="56"/>
  <c r="EV32" i="56"/>
  <c r="EV21" i="56"/>
  <c r="EV49" i="56"/>
  <c r="EV34" i="56"/>
  <c r="EV72" i="56"/>
  <c r="EV82" i="56"/>
  <c r="EV57" i="56"/>
  <c r="EV24" i="56"/>
  <c r="EV90" i="56"/>
  <c r="EV29" i="56"/>
  <c r="EV42" i="56"/>
  <c r="EV58" i="56"/>
  <c r="EV67" i="56"/>
  <c r="EV9" i="56" l="1"/>
  <c r="EW109" i="56"/>
  <c r="EW110" i="56"/>
  <c r="EW111" i="56"/>
  <c r="EW112" i="56"/>
  <c r="EW114" i="56"/>
  <c r="EW117" i="56"/>
  <c r="EW113" i="56"/>
  <c r="EW118" i="56"/>
  <c r="EW115" i="56"/>
  <c r="EW119" i="56"/>
  <c r="EW124" i="56"/>
  <c r="EW127" i="56"/>
  <c r="EW130" i="56"/>
  <c r="EW125" i="56"/>
  <c r="EW126" i="56"/>
  <c r="EW116" i="56"/>
  <c r="EW122" i="56"/>
  <c r="EW134" i="56"/>
  <c r="EW121" i="56"/>
  <c r="EW132" i="56"/>
  <c r="EW129" i="56"/>
  <c r="EW131" i="56"/>
  <c r="EW136" i="56"/>
  <c r="EW137" i="56"/>
  <c r="EW135" i="56"/>
  <c r="EW143" i="56"/>
  <c r="EW149" i="56"/>
  <c r="EW128" i="56"/>
  <c r="EW139" i="56"/>
  <c r="EW133" i="56"/>
  <c r="EW142" i="56"/>
  <c r="EW147" i="56"/>
  <c r="EW138" i="56"/>
  <c r="EW146" i="56"/>
  <c r="EW144" i="56"/>
  <c r="EW140" i="56"/>
  <c r="EW153" i="56"/>
  <c r="EW157" i="56"/>
  <c r="EW152" i="56"/>
  <c r="EW120" i="56"/>
  <c r="EW141" i="56"/>
  <c r="EW151" i="56"/>
  <c r="EW156" i="56"/>
  <c r="EW159" i="56"/>
  <c r="EW160" i="56"/>
  <c r="EW161" i="56"/>
  <c r="EW162" i="56"/>
  <c r="EW163" i="56"/>
  <c r="EW164" i="56"/>
  <c r="EW165" i="56"/>
  <c r="EW166" i="56"/>
  <c r="EW167" i="56"/>
  <c r="EW168" i="56"/>
  <c r="EW169" i="56"/>
  <c r="EW170" i="56"/>
  <c r="EW171" i="56"/>
  <c r="EW172" i="56"/>
  <c r="EW173" i="56"/>
  <c r="EW150" i="56"/>
  <c r="EW145" i="56"/>
  <c r="EW176" i="56"/>
  <c r="EW158" i="56"/>
  <c r="EW179" i="56"/>
  <c r="EW155" i="56"/>
  <c r="EW123" i="56"/>
  <c r="EW148" i="56"/>
  <c r="EW189" i="56"/>
  <c r="EW154" i="56"/>
  <c r="EW175" i="56"/>
  <c r="EW174" i="56"/>
  <c r="EW185" i="56"/>
  <c r="EW182" i="56"/>
  <c r="EW186" i="56"/>
  <c r="EW191" i="56"/>
  <c r="EW180" i="56"/>
  <c r="EW193" i="56"/>
  <c r="EW194" i="56"/>
  <c r="EW195" i="56"/>
  <c r="EW196" i="56"/>
  <c r="EW197" i="56"/>
  <c r="EW198" i="56"/>
  <c r="EW199" i="56"/>
  <c r="EW200" i="56"/>
  <c r="EW201" i="56"/>
  <c r="EW202" i="56"/>
  <c r="EW203" i="56"/>
  <c r="EW204" i="56"/>
  <c r="EW205" i="56"/>
  <c r="EW206" i="56"/>
  <c r="EW207" i="56"/>
  <c r="EW208" i="56"/>
  <c r="EW209" i="56"/>
  <c r="EW210" i="56"/>
  <c r="EW211" i="56"/>
  <c r="EW212" i="56"/>
  <c r="EW213" i="56"/>
  <c r="EW214" i="56"/>
  <c r="EW215" i="56"/>
  <c r="EW216" i="56"/>
  <c r="EW217" i="56"/>
  <c r="EW218" i="56"/>
  <c r="EW219" i="56"/>
  <c r="EW220" i="56"/>
  <c r="EW221" i="56"/>
  <c r="EW222" i="56"/>
  <c r="EW223" i="56"/>
  <c r="EW224" i="56"/>
  <c r="EW225" i="56"/>
  <c r="EW184" i="56"/>
  <c r="EW187" i="56"/>
  <c r="EW183" i="56"/>
  <c r="EW178" i="56"/>
  <c r="EW177" i="56"/>
  <c r="EW181" i="56"/>
  <c r="EW227" i="56"/>
  <c r="EW192" i="56"/>
  <c r="EW229" i="56"/>
  <c r="EW230" i="56"/>
  <c r="EW231" i="56"/>
  <c r="EW232" i="56"/>
  <c r="EW233" i="56"/>
  <c r="EW234" i="56"/>
  <c r="EW228" i="56"/>
  <c r="EW238" i="56"/>
  <c r="EW242" i="56"/>
  <c r="EW246" i="56"/>
  <c r="EW252" i="56"/>
  <c r="EW247" i="56"/>
  <c r="EW255" i="56"/>
  <c r="EW237" i="56"/>
  <c r="EW241" i="56"/>
  <c r="EW190" i="56"/>
  <c r="EW253" i="56"/>
  <c r="EW188" i="56"/>
  <c r="EW236" i="56"/>
  <c r="EW240" i="56"/>
  <c r="EW244" i="56"/>
  <c r="EW248" i="56"/>
  <c r="EW235" i="56"/>
  <c r="EW262" i="56"/>
  <c r="EW266" i="56"/>
  <c r="EW249" i="56"/>
  <c r="EW256" i="56"/>
  <c r="EW258" i="56"/>
  <c r="EW263" i="56"/>
  <c r="EW269" i="56"/>
  <c r="EW243" i="56"/>
  <c r="EW245" i="56"/>
  <c r="EW250" i="56"/>
  <c r="EW254" i="56"/>
  <c r="EW251" i="56"/>
  <c r="EW264" i="56"/>
  <c r="EW268" i="56"/>
  <c r="EW270" i="56"/>
  <c r="EW226" i="56"/>
  <c r="EW239" i="56"/>
  <c r="EW259" i="56"/>
  <c r="EW271" i="56"/>
  <c r="EW257" i="56"/>
  <c r="EW260" i="56"/>
  <c r="EW265" i="56"/>
  <c r="EW272" i="56"/>
  <c r="EW261" i="56"/>
  <c r="EW267" i="56"/>
  <c r="EW13" i="56"/>
  <c r="EW100" i="56"/>
  <c r="EW105" i="56"/>
  <c r="EX10" i="56"/>
  <c r="EW95" i="56"/>
  <c r="EW94" i="56"/>
  <c r="EW99" i="56"/>
  <c r="EW98" i="56"/>
  <c r="EW103" i="56"/>
  <c r="EW102" i="56"/>
  <c r="EW107" i="56"/>
  <c r="EW106" i="56"/>
  <c r="EW108" i="56"/>
  <c r="EW104" i="56"/>
  <c r="EW101" i="56"/>
  <c r="EW96" i="56"/>
  <c r="EW97" i="56"/>
  <c r="EW81" i="56"/>
  <c r="EW74" i="56"/>
  <c r="EW91" i="56"/>
  <c r="EW75" i="56"/>
  <c r="EW44" i="56"/>
  <c r="EW28" i="56"/>
  <c r="EW47" i="56"/>
  <c r="EW40" i="56"/>
  <c r="EW36" i="56"/>
  <c r="EW31" i="56"/>
  <c r="EW62" i="56"/>
  <c r="EW33" i="56"/>
  <c r="EW68" i="56"/>
  <c r="EW41" i="56"/>
  <c r="EW56" i="56"/>
  <c r="EW73" i="56"/>
  <c r="EW66" i="56"/>
  <c r="EW15" i="56"/>
  <c r="EW38" i="56"/>
  <c r="EW63" i="56"/>
  <c r="EW16" i="56"/>
  <c r="EW17" i="56"/>
  <c r="EW37" i="56"/>
  <c r="EW22" i="56"/>
  <c r="EW85" i="56"/>
  <c r="EW84" i="56"/>
  <c r="EW19" i="56"/>
  <c r="EW61" i="56"/>
  <c r="EW46" i="56"/>
  <c r="EW76" i="56"/>
  <c r="EW93" i="56"/>
  <c r="EW80" i="56"/>
  <c r="EW59" i="56"/>
  <c r="EW51" i="56"/>
  <c r="EW48" i="56"/>
  <c r="EW86" i="56"/>
  <c r="EW87" i="56"/>
  <c r="EW43" i="56"/>
  <c r="EW30" i="56"/>
  <c r="EW20" i="56"/>
  <c r="EW52" i="56"/>
  <c r="EW55" i="56"/>
  <c r="EW70" i="56"/>
  <c r="EW67" i="56"/>
  <c r="EW69" i="56"/>
  <c r="EW60" i="56"/>
  <c r="EW26" i="56"/>
  <c r="EW50" i="56"/>
  <c r="EW77" i="56"/>
  <c r="EW45" i="56"/>
  <c r="EW89" i="56"/>
  <c r="EW78" i="56"/>
  <c r="EW53" i="56"/>
  <c r="EW79" i="56"/>
  <c r="EW27" i="56"/>
  <c r="EW23" i="56"/>
  <c r="EW65" i="56"/>
  <c r="EW92" i="56"/>
  <c r="EW71" i="56"/>
  <c r="EW39" i="56"/>
  <c r="EW83" i="56"/>
  <c r="EW18" i="56"/>
  <c r="EW25" i="56"/>
  <c r="EW88" i="56"/>
  <c r="EW32" i="56"/>
  <c r="EW34" i="56"/>
  <c r="EW64" i="56"/>
  <c r="EW35" i="56"/>
  <c r="EW14" i="56"/>
  <c r="EW21" i="56"/>
  <c r="EW49" i="56"/>
  <c r="EW54" i="56"/>
  <c r="EW72" i="56"/>
  <c r="EW82" i="56"/>
  <c r="EW42" i="56"/>
  <c r="EW57" i="56"/>
  <c r="EW90" i="56"/>
  <c r="EW24" i="56"/>
  <c r="EW29" i="56"/>
  <c r="EW58" i="56"/>
  <c r="EW9" i="56" l="1"/>
  <c r="EQ8" i="56" s="1"/>
  <c r="EX109" i="56"/>
  <c r="EX110" i="56"/>
  <c r="EX113" i="56"/>
  <c r="EX112" i="56"/>
  <c r="EX111" i="56"/>
  <c r="EX114" i="56"/>
  <c r="EX117" i="56"/>
  <c r="EX122" i="56"/>
  <c r="EX115" i="56"/>
  <c r="EX119" i="56"/>
  <c r="EX121" i="56"/>
  <c r="EX123" i="56"/>
  <c r="EX124" i="56"/>
  <c r="EX127" i="56"/>
  <c r="EX130" i="56"/>
  <c r="EX125" i="56"/>
  <c r="EX116" i="56"/>
  <c r="EX118" i="56"/>
  <c r="EX120" i="56"/>
  <c r="EX133" i="56"/>
  <c r="EX126" i="56"/>
  <c r="EX129" i="56"/>
  <c r="EX136" i="56"/>
  <c r="EX142" i="56"/>
  <c r="EX148" i="56"/>
  <c r="EX144" i="56"/>
  <c r="EX146" i="56"/>
  <c r="EX137" i="56"/>
  <c r="EX138" i="56"/>
  <c r="EX145" i="56"/>
  <c r="EX135" i="56"/>
  <c r="EX152" i="56"/>
  <c r="EX147" i="56"/>
  <c r="EX128" i="56"/>
  <c r="EX131" i="56"/>
  <c r="EX134" i="56"/>
  <c r="EX143" i="56"/>
  <c r="EX139" i="56"/>
  <c r="EX140" i="56"/>
  <c r="EX153" i="56"/>
  <c r="EX157" i="56"/>
  <c r="EX141" i="56"/>
  <c r="EX149" i="56"/>
  <c r="EX151" i="56"/>
  <c r="EX156" i="56"/>
  <c r="EX159" i="56"/>
  <c r="EX160" i="56"/>
  <c r="EX161" i="56"/>
  <c r="EX162" i="56"/>
  <c r="EX163" i="56"/>
  <c r="EX164" i="56"/>
  <c r="EX165" i="56"/>
  <c r="EX166" i="56"/>
  <c r="EX167" i="56"/>
  <c r="EX168" i="56"/>
  <c r="EX169" i="56"/>
  <c r="EX170" i="56"/>
  <c r="EX171" i="56"/>
  <c r="EX172" i="56"/>
  <c r="EX173" i="56"/>
  <c r="EX174" i="56"/>
  <c r="EX175" i="56"/>
  <c r="EX176" i="56"/>
  <c r="EX177" i="56"/>
  <c r="EX178" i="56"/>
  <c r="EX179" i="56"/>
  <c r="EX180" i="56"/>
  <c r="EX150" i="56"/>
  <c r="EX132" i="56"/>
  <c r="EX158" i="56"/>
  <c r="EX182" i="56"/>
  <c r="EX186" i="56"/>
  <c r="EX155" i="56"/>
  <c r="EX189" i="56"/>
  <c r="EX154" i="56"/>
  <c r="EX184" i="56"/>
  <c r="EX188" i="56"/>
  <c r="EX191" i="56"/>
  <c r="EX193" i="56"/>
  <c r="EX194" i="56"/>
  <c r="EX195" i="56"/>
  <c r="EX196" i="56"/>
  <c r="EX197" i="56"/>
  <c r="EX198" i="56"/>
  <c r="EX199" i="56"/>
  <c r="EX200" i="56"/>
  <c r="EX201" i="56"/>
  <c r="EX202" i="56"/>
  <c r="EX203" i="56"/>
  <c r="EX204" i="56"/>
  <c r="EX205" i="56"/>
  <c r="EX206" i="56"/>
  <c r="EX207" i="56"/>
  <c r="EX208" i="56"/>
  <c r="EX209" i="56"/>
  <c r="EX210" i="56"/>
  <c r="EX211" i="56"/>
  <c r="EX212" i="56"/>
  <c r="EX213" i="56"/>
  <c r="EX214" i="56"/>
  <c r="EX215" i="56"/>
  <c r="EX216" i="56"/>
  <c r="EX217" i="56"/>
  <c r="EX218" i="56"/>
  <c r="EX219" i="56"/>
  <c r="EX220" i="56"/>
  <c r="EX221" i="56"/>
  <c r="EX222" i="56"/>
  <c r="EX223" i="56"/>
  <c r="EX224" i="56"/>
  <c r="EX225" i="56"/>
  <c r="EX226" i="56"/>
  <c r="EX227" i="56"/>
  <c r="EX228" i="56"/>
  <c r="EX185" i="56"/>
  <c r="EX183" i="56"/>
  <c r="EX187" i="56"/>
  <c r="EX190" i="56"/>
  <c r="EX181" i="56"/>
  <c r="EX192" i="56"/>
  <c r="EX229" i="56"/>
  <c r="EX230" i="56"/>
  <c r="EX231" i="56"/>
  <c r="EX232" i="56"/>
  <c r="EX233" i="56"/>
  <c r="EX234" i="56"/>
  <c r="EX235" i="56"/>
  <c r="EX236" i="56"/>
  <c r="EX237" i="56"/>
  <c r="EX238" i="56"/>
  <c r="EX239" i="56"/>
  <c r="EX240" i="56"/>
  <c r="EX241" i="56"/>
  <c r="EX242" i="56"/>
  <c r="EX243" i="56"/>
  <c r="EX244" i="56"/>
  <c r="EX245" i="56"/>
  <c r="EX246" i="56"/>
  <c r="EX249" i="56"/>
  <c r="EX257" i="56"/>
  <c r="EX252" i="56"/>
  <c r="EX250" i="56"/>
  <c r="EX258" i="56"/>
  <c r="EX261" i="56"/>
  <c r="EX262" i="56"/>
  <c r="EX266" i="56"/>
  <c r="EX256" i="56"/>
  <c r="EX254" i="56"/>
  <c r="EX265" i="56"/>
  <c r="EX272" i="56"/>
  <c r="EX251" i="56"/>
  <c r="EX264" i="56"/>
  <c r="EX259" i="56"/>
  <c r="EX260" i="56"/>
  <c r="EX271" i="56"/>
  <c r="EX268" i="56"/>
  <c r="EX270" i="56"/>
  <c r="EX248" i="56"/>
  <c r="EX247" i="56"/>
  <c r="EX255" i="56"/>
  <c r="EX253" i="56"/>
  <c r="EX267" i="56"/>
  <c r="EX269" i="56"/>
  <c r="EX263" i="56"/>
  <c r="EX16" i="56"/>
  <c r="EX31" i="56"/>
  <c r="EX40" i="56"/>
  <c r="EX45" i="56"/>
  <c r="EX46" i="56"/>
  <c r="EX57" i="56"/>
  <c r="EX89" i="56"/>
  <c r="EX82" i="56"/>
  <c r="EX22" i="56"/>
  <c r="EX65" i="56"/>
  <c r="EX87" i="56"/>
  <c r="EX101" i="56"/>
  <c r="EX55" i="56"/>
  <c r="EX43" i="56"/>
  <c r="EX51" i="56"/>
  <c r="EX64" i="56"/>
  <c r="EX96" i="56"/>
  <c r="EX13" i="56"/>
  <c r="EX17" i="56"/>
  <c r="EX59" i="56"/>
  <c r="EX86" i="56"/>
  <c r="EX19" i="56"/>
  <c r="EX77" i="56"/>
  <c r="EX98" i="56"/>
  <c r="EX97" i="56"/>
  <c r="EX32" i="56"/>
  <c r="EX81" i="56"/>
  <c r="EX102" i="56"/>
  <c r="EX26" i="56"/>
  <c r="EX85" i="56"/>
  <c r="EX106" i="56"/>
  <c r="EX20" i="56"/>
  <c r="EX35" i="56"/>
  <c r="EX44" i="56"/>
  <c r="EX50" i="56"/>
  <c r="EX58" i="56"/>
  <c r="EX33" i="56"/>
  <c r="EX27" i="56"/>
  <c r="EX61" i="56"/>
  <c r="EX69" i="56"/>
  <c r="EX83" i="56"/>
  <c r="EX80" i="56"/>
  <c r="EX108" i="56"/>
  <c r="EX79" i="56"/>
  <c r="EX14" i="56"/>
  <c r="EX53" i="56"/>
  <c r="EX75" i="56"/>
  <c r="EX47" i="56"/>
  <c r="EX73" i="56"/>
  <c r="EX94" i="56"/>
  <c r="EX88" i="56"/>
  <c r="EX28" i="56"/>
  <c r="EY10" i="56"/>
  <c r="EX70" i="56"/>
  <c r="EX60" i="56"/>
  <c r="EX29" i="56"/>
  <c r="EX21" i="56"/>
  <c r="EX103" i="56"/>
  <c r="EX105" i="56"/>
  <c r="EX36" i="56"/>
  <c r="EX11" i="56"/>
  <c r="EX78" i="56"/>
  <c r="EX104" i="56"/>
  <c r="EX24" i="56"/>
  <c r="EX39" i="56"/>
  <c r="EX48" i="56"/>
  <c r="EX52" i="56"/>
  <c r="EX38" i="56"/>
  <c r="EX63" i="56"/>
  <c r="EX49" i="56"/>
  <c r="EX62" i="56"/>
  <c r="EX72" i="56"/>
  <c r="EX95" i="56"/>
  <c r="EX99" i="56"/>
  <c r="EX91" i="56"/>
  <c r="EX93" i="56"/>
  <c r="EX12" i="56"/>
  <c r="EX56" i="56"/>
  <c r="EX41" i="56"/>
  <c r="EX30" i="56"/>
  <c r="EX71" i="56"/>
  <c r="EX15" i="56"/>
  <c r="EX54" i="56"/>
  <c r="EX90" i="56"/>
  <c r="EX68" i="56"/>
  <c r="EX18" i="56"/>
  <c r="EX34" i="56"/>
  <c r="EX84" i="56"/>
  <c r="EX76" i="56"/>
  <c r="EX23" i="56"/>
  <c r="EX42" i="56"/>
  <c r="EX74" i="56"/>
  <c r="EX66" i="56"/>
  <c r="EX100" i="56"/>
  <c r="EX37" i="56"/>
  <c r="EX25" i="56"/>
  <c r="EX107" i="56"/>
  <c r="EX67" i="56"/>
  <c r="EX92" i="56"/>
  <c r="EY109" i="56" l="1"/>
  <c r="EY111" i="56"/>
  <c r="EY110" i="56"/>
  <c r="EY113" i="56"/>
  <c r="EY112" i="56"/>
  <c r="EY114" i="56"/>
  <c r="EY115" i="56"/>
  <c r="EY116" i="56"/>
  <c r="EY117" i="56"/>
  <c r="EY123" i="56"/>
  <c r="EY124" i="56"/>
  <c r="EY125" i="56"/>
  <c r="EY122" i="56"/>
  <c r="EY128" i="56"/>
  <c r="EY132" i="56"/>
  <c r="EY121" i="56"/>
  <c r="EY127" i="56"/>
  <c r="EY130" i="56"/>
  <c r="EY119" i="56"/>
  <c r="EY126" i="56"/>
  <c r="EY118" i="56"/>
  <c r="EY120" i="56"/>
  <c r="EY134" i="56"/>
  <c r="EY133" i="56"/>
  <c r="EY129" i="56"/>
  <c r="EY141" i="56"/>
  <c r="EY135" i="56"/>
  <c r="EY136" i="56"/>
  <c r="EY143" i="56"/>
  <c r="EY131" i="56"/>
  <c r="EY148" i="56"/>
  <c r="EY142" i="56"/>
  <c r="EY138" i="56"/>
  <c r="EY147" i="56"/>
  <c r="EY146" i="56"/>
  <c r="EY150" i="56"/>
  <c r="EY139" i="56"/>
  <c r="EY154" i="56"/>
  <c r="EY158" i="56"/>
  <c r="EY137" i="56"/>
  <c r="EY140" i="56"/>
  <c r="EY152" i="56"/>
  <c r="EY153" i="56"/>
  <c r="EY157" i="56"/>
  <c r="EY144" i="56"/>
  <c r="EY151" i="56"/>
  <c r="EY159" i="56"/>
  <c r="EY161" i="56"/>
  <c r="EY163" i="56"/>
  <c r="EY165" i="56"/>
  <c r="EY169" i="56"/>
  <c r="EY173" i="56"/>
  <c r="EY178" i="56"/>
  <c r="EY181" i="56"/>
  <c r="EY182" i="56"/>
  <c r="EY145" i="56"/>
  <c r="EY168" i="56"/>
  <c r="EY172" i="56"/>
  <c r="EY176" i="56"/>
  <c r="EY149" i="56"/>
  <c r="EY156" i="56"/>
  <c r="EY160" i="56"/>
  <c r="EY162" i="56"/>
  <c r="EY164" i="56"/>
  <c r="EY166" i="56"/>
  <c r="EY167" i="56"/>
  <c r="EY171" i="56"/>
  <c r="EY174" i="56"/>
  <c r="EY186" i="56"/>
  <c r="EY155" i="56"/>
  <c r="EY177" i="56"/>
  <c r="EY175" i="56"/>
  <c r="EY187" i="56"/>
  <c r="EY190" i="56"/>
  <c r="EY170" i="56"/>
  <c r="EY179" i="56"/>
  <c r="EY188" i="56"/>
  <c r="EY180" i="56"/>
  <c r="EY191" i="56"/>
  <c r="EY184" i="56"/>
  <c r="EY185" i="56"/>
  <c r="EY193" i="56"/>
  <c r="EY195" i="56"/>
  <c r="EY197" i="56"/>
  <c r="EY199" i="56"/>
  <c r="EY201" i="56"/>
  <c r="EY203" i="56"/>
  <c r="EY205" i="56"/>
  <c r="EY207" i="56"/>
  <c r="EY209" i="56"/>
  <c r="EY211" i="56"/>
  <c r="EY214" i="56"/>
  <c r="EY218" i="56"/>
  <c r="EY222" i="56"/>
  <c r="EY227" i="56"/>
  <c r="EY183" i="56"/>
  <c r="EY189" i="56"/>
  <c r="EY192" i="56"/>
  <c r="EY213" i="56"/>
  <c r="EY217" i="56"/>
  <c r="EY221" i="56"/>
  <c r="EY225" i="56"/>
  <c r="EY229" i="56"/>
  <c r="EY230" i="56"/>
  <c r="EY231" i="56"/>
  <c r="EY232" i="56"/>
  <c r="EY233" i="56"/>
  <c r="EY234" i="56"/>
  <c r="EY235" i="56"/>
  <c r="EY236" i="56"/>
  <c r="EY237" i="56"/>
  <c r="EY238" i="56"/>
  <c r="EY239" i="56"/>
  <c r="EY240" i="56"/>
  <c r="EY241" i="56"/>
  <c r="EY242" i="56"/>
  <c r="EY243" i="56"/>
  <c r="EY244" i="56"/>
  <c r="EY245" i="56"/>
  <c r="EY246" i="56"/>
  <c r="EY247" i="56"/>
  <c r="EY248" i="56"/>
  <c r="EY249" i="56"/>
  <c r="EY250" i="56"/>
  <c r="EY251" i="56"/>
  <c r="EY252" i="56"/>
  <c r="EY253" i="56"/>
  <c r="EY254" i="56"/>
  <c r="EY255" i="56"/>
  <c r="EY256" i="56"/>
  <c r="EY257" i="56"/>
  <c r="EY258" i="56"/>
  <c r="EY228" i="56"/>
  <c r="EY196" i="56"/>
  <c r="EY200" i="56"/>
  <c r="EY204" i="56"/>
  <c r="EY208" i="56"/>
  <c r="EY220" i="56"/>
  <c r="EY212" i="56"/>
  <c r="EY219" i="56"/>
  <c r="EY194" i="56"/>
  <c r="EY198" i="56"/>
  <c r="EY202" i="56"/>
  <c r="EY206" i="56"/>
  <c r="EY210" i="56"/>
  <c r="EY260" i="56"/>
  <c r="EY267" i="56"/>
  <c r="EY261" i="56"/>
  <c r="EY224" i="56"/>
  <c r="EY262" i="56"/>
  <c r="EY215" i="56"/>
  <c r="EY263" i="56"/>
  <c r="EY269" i="56"/>
  <c r="EY223" i="56"/>
  <c r="EY265" i="56"/>
  <c r="EY272" i="56"/>
  <c r="EY216" i="56"/>
  <c r="EY264" i="56"/>
  <c r="EY259" i="56"/>
  <c r="EY270" i="56"/>
  <c r="EY266" i="56"/>
  <c r="EY226" i="56"/>
  <c r="EY271" i="56"/>
  <c r="EY268" i="56"/>
  <c r="EY15" i="56"/>
  <c r="EY21" i="56"/>
  <c r="EZ10" i="56"/>
  <c r="EY40" i="56"/>
  <c r="EY56" i="56"/>
  <c r="EY25" i="56"/>
  <c r="EY38" i="56"/>
  <c r="EY64" i="56"/>
  <c r="EY105" i="56"/>
  <c r="EY69" i="56"/>
  <c r="EY67" i="56"/>
  <c r="EY74" i="56"/>
  <c r="EY104" i="56"/>
  <c r="EY31" i="56"/>
  <c r="EY50" i="56"/>
  <c r="EY81" i="56"/>
  <c r="EY78" i="56"/>
  <c r="EY16" i="56"/>
  <c r="EY52" i="56"/>
  <c r="EY41" i="56"/>
  <c r="EY107" i="56"/>
  <c r="EY39" i="56"/>
  <c r="EY57" i="56"/>
  <c r="EY63" i="56"/>
  <c r="EY98" i="56"/>
  <c r="EY24" i="56"/>
  <c r="EY62" i="56"/>
  <c r="EY28" i="56"/>
  <c r="EY102" i="56"/>
  <c r="EY13" i="56"/>
  <c r="EY42" i="56"/>
  <c r="EY66" i="56"/>
  <c r="EY101" i="56"/>
  <c r="EY92" i="56"/>
  <c r="EY19" i="56"/>
  <c r="EY18" i="56"/>
  <c r="EY49" i="56"/>
  <c r="EY45" i="56"/>
  <c r="EY46" i="56"/>
  <c r="EY44" i="56"/>
  <c r="EY73" i="56"/>
  <c r="EY68" i="56"/>
  <c r="EY89" i="56"/>
  <c r="EY72" i="56"/>
  <c r="EY83" i="56"/>
  <c r="EY79" i="56"/>
  <c r="EY55" i="56"/>
  <c r="EY58" i="56"/>
  <c r="EY90" i="56"/>
  <c r="EY76" i="56"/>
  <c r="EY14" i="56"/>
  <c r="EY33" i="56"/>
  <c r="EY94" i="56"/>
  <c r="EY100" i="56"/>
  <c r="EY29" i="56"/>
  <c r="EY59" i="56"/>
  <c r="EY80" i="56"/>
  <c r="EY86" i="56"/>
  <c r="EY32" i="56"/>
  <c r="EY97" i="56"/>
  <c r="EY82" i="56"/>
  <c r="EY47" i="56"/>
  <c r="EY65" i="56"/>
  <c r="EY53" i="56"/>
  <c r="EY96" i="56"/>
  <c r="EY23" i="56"/>
  <c r="EY26" i="56"/>
  <c r="EY51" i="56"/>
  <c r="EY48" i="56"/>
  <c r="EY22" i="56"/>
  <c r="EY54" i="56"/>
  <c r="EY77" i="56"/>
  <c r="EY70" i="56"/>
  <c r="EY103" i="56"/>
  <c r="EY75" i="56"/>
  <c r="EY84" i="56"/>
  <c r="EY108" i="56"/>
  <c r="EY27" i="56"/>
  <c r="EY30" i="56"/>
  <c r="EY85" i="56"/>
  <c r="EY99" i="56"/>
  <c r="EY35" i="56"/>
  <c r="EY36" i="56"/>
  <c r="EY88" i="56"/>
  <c r="EY87" i="56"/>
  <c r="EY20" i="56"/>
  <c r="EY17" i="56"/>
  <c r="EY93" i="56"/>
  <c r="EY71" i="56"/>
  <c r="EY43" i="56"/>
  <c r="EY34" i="56"/>
  <c r="EY61" i="56"/>
  <c r="EY95" i="56"/>
  <c r="EY91" i="56"/>
  <c r="EY37" i="56"/>
  <c r="EY60" i="56"/>
  <c r="EY106" i="56"/>
  <c r="EX9" i="56"/>
  <c r="EY9" i="56" l="1"/>
  <c r="EZ110" i="56"/>
  <c r="EZ113" i="56"/>
  <c r="EZ114" i="56"/>
  <c r="EZ115" i="56"/>
  <c r="EZ116" i="56"/>
  <c r="EZ109" i="56"/>
  <c r="EZ111" i="56"/>
  <c r="EZ117" i="56"/>
  <c r="EZ120" i="56"/>
  <c r="EZ123" i="56"/>
  <c r="EZ124" i="56"/>
  <c r="EZ125" i="56"/>
  <c r="EZ126" i="56"/>
  <c r="EZ127" i="56"/>
  <c r="EZ128" i="56"/>
  <c r="EZ129" i="56"/>
  <c r="EZ122" i="56"/>
  <c r="EZ132" i="56"/>
  <c r="EZ121" i="56"/>
  <c r="EZ119" i="56"/>
  <c r="EZ130" i="56"/>
  <c r="EZ112" i="56"/>
  <c r="EZ118" i="56"/>
  <c r="EZ140" i="56"/>
  <c r="EZ142" i="56"/>
  <c r="EZ148" i="56"/>
  <c r="EZ133" i="56"/>
  <c r="EZ144" i="56"/>
  <c r="EZ141" i="56"/>
  <c r="EZ135" i="56"/>
  <c r="EZ131" i="56"/>
  <c r="EZ134" i="56"/>
  <c r="EZ138" i="56"/>
  <c r="EZ143" i="56"/>
  <c r="EZ147" i="56"/>
  <c r="EZ139" i="56"/>
  <c r="EZ154" i="56"/>
  <c r="EZ158" i="56"/>
  <c r="EZ137" i="56"/>
  <c r="EZ152" i="56"/>
  <c r="EZ153" i="56"/>
  <c r="EZ157" i="56"/>
  <c r="EZ146" i="56"/>
  <c r="EZ175" i="56"/>
  <c r="EZ151" i="56"/>
  <c r="EZ159" i="56"/>
  <c r="EZ161" i="56"/>
  <c r="EZ163" i="56"/>
  <c r="EZ165" i="56"/>
  <c r="EZ169" i="56"/>
  <c r="EZ173" i="56"/>
  <c r="EZ178" i="56"/>
  <c r="EZ181" i="56"/>
  <c r="EZ182" i="56"/>
  <c r="EZ183" i="56"/>
  <c r="EZ184" i="56"/>
  <c r="EZ136" i="56"/>
  <c r="EZ150" i="56"/>
  <c r="EZ145" i="56"/>
  <c r="EZ172" i="56"/>
  <c r="EZ180" i="56"/>
  <c r="EZ188" i="56"/>
  <c r="EZ149" i="56"/>
  <c r="EZ156" i="56"/>
  <c r="EZ162" i="56"/>
  <c r="EZ166" i="56"/>
  <c r="EZ171" i="56"/>
  <c r="EZ155" i="56"/>
  <c r="EZ170" i="56"/>
  <c r="EZ179" i="56"/>
  <c r="EZ168" i="56"/>
  <c r="EZ177" i="56"/>
  <c r="EZ176" i="56"/>
  <c r="EZ167" i="56"/>
  <c r="EZ186" i="56"/>
  <c r="EZ190" i="56"/>
  <c r="EZ174" i="56"/>
  <c r="EZ187" i="56"/>
  <c r="EZ215" i="56"/>
  <c r="EZ219" i="56"/>
  <c r="EZ223" i="56"/>
  <c r="EZ191" i="56"/>
  <c r="EZ160" i="56"/>
  <c r="EZ185" i="56"/>
  <c r="EZ193" i="56"/>
  <c r="EZ195" i="56"/>
  <c r="EZ197" i="56"/>
  <c r="EZ199" i="56"/>
  <c r="EZ201" i="56"/>
  <c r="EZ203" i="56"/>
  <c r="EZ205" i="56"/>
  <c r="EZ207" i="56"/>
  <c r="EZ209" i="56"/>
  <c r="EZ211" i="56"/>
  <c r="EZ214" i="56"/>
  <c r="EZ218" i="56"/>
  <c r="EZ222" i="56"/>
  <c r="EZ227" i="56"/>
  <c r="EZ189" i="56"/>
  <c r="EZ213" i="56"/>
  <c r="EZ221" i="56"/>
  <c r="EZ230" i="56"/>
  <c r="EZ232" i="56"/>
  <c r="EZ234" i="56"/>
  <c r="EZ254" i="56"/>
  <c r="EZ259" i="56"/>
  <c r="EZ260" i="56"/>
  <c r="EZ261" i="56"/>
  <c r="EZ262" i="56"/>
  <c r="EZ263" i="56"/>
  <c r="EZ228" i="56"/>
  <c r="EZ238" i="56"/>
  <c r="EZ242" i="56"/>
  <c r="EZ246" i="56"/>
  <c r="EZ249" i="56"/>
  <c r="EZ257" i="56"/>
  <c r="EZ196" i="56"/>
  <c r="EZ200" i="56"/>
  <c r="EZ204" i="56"/>
  <c r="EZ208" i="56"/>
  <c r="EZ220" i="56"/>
  <c r="EZ212" i="56"/>
  <c r="EZ237" i="56"/>
  <c r="EZ241" i="56"/>
  <c r="EZ245" i="56"/>
  <c r="EZ247" i="56"/>
  <c r="EZ255" i="56"/>
  <c r="EZ192" i="56"/>
  <c r="EZ217" i="56"/>
  <c r="EZ225" i="56"/>
  <c r="EZ229" i="56"/>
  <c r="EZ231" i="56"/>
  <c r="EZ233" i="56"/>
  <c r="EZ250" i="56"/>
  <c r="EZ164" i="56"/>
  <c r="EZ198" i="56"/>
  <c r="EZ248" i="56"/>
  <c r="EZ235" i="56"/>
  <c r="EZ267" i="56"/>
  <c r="EZ202" i="56"/>
  <c r="EZ258" i="56"/>
  <c r="EZ224" i="56"/>
  <c r="EZ243" i="56"/>
  <c r="EZ244" i="56"/>
  <c r="EZ256" i="56"/>
  <c r="EZ266" i="56"/>
  <c r="EZ206" i="56"/>
  <c r="EZ240" i="56"/>
  <c r="EZ269" i="56"/>
  <c r="EZ251" i="56"/>
  <c r="EZ210" i="56"/>
  <c r="EZ239" i="56"/>
  <c r="EZ252" i="56"/>
  <c r="EZ265" i="56"/>
  <c r="EZ272" i="56"/>
  <c r="EZ264" i="56"/>
  <c r="EZ271" i="56"/>
  <c r="EZ226" i="56"/>
  <c r="EZ270" i="56"/>
  <c r="EZ194" i="56"/>
  <c r="EZ216" i="56"/>
  <c r="EZ253" i="56"/>
  <c r="EZ236" i="56"/>
  <c r="EZ268" i="56"/>
  <c r="EZ38" i="56"/>
  <c r="EZ26" i="56"/>
  <c r="EZ22" i="56"/>
  <c r="EZ40" i="56"/>
  <c r="EZ54" i="56"/>
  <c r="EZ60" i="56"/>
  <c r="EZ88" i="56"/>
  <c r="EZ75" i="56"/>
  <c r="EZ94" i="56"/>
  <c r="EZ69" i="56"/>
  <c r="EZ107" i="56"/>
  <c r="EZ74" i="56"/>
  <c r="EZ13" i="56"/>
  <c r="EZ39" i="56"/>
  <c r="EZ62" i="56"/>
  <c r="EZ77" i="56"/>
  <c r="EZ59" i="56"/>
  <c r="EZ23" i="56"/>
  <c r="EZ55" i="56"/>
  <c r="EZ72" i="56"/>
  <c r="EZ87" i="56"/>
  <c r="EZ27" i="56"/>
  <c r="EZ29" i="56"/>
  <c r="EZ76" i="56"/>
  <c r="EZ63" i="56"/>
  <c r="EZ18" i="56"/>
  <c r="EZ32" i="56"/>
  <c r="EZ80" i="56"/>
  <c r="EZ90" i="56"/>
  <c r="EZ24" i="56"/>
  <c r="EZ53" i="56"/>
  <c r="EZ105" i="56"/>
  <c r="EZ92" i="56"/>
  <c r="FA10" i="56"/>
  <c r="EZ42" i="56"/>
  <c r="EZ31" i="56"/>
  <c r="EZ25" i="56"/>
  <c r="EZ45" i="56"/>
  <c r="EZ41" i="56"/>
  <c r="EZ61" i="56"/>
  <c r="EZ50" i="56"/>
  <c r="EZ106" i="56"/>
  <c r="EZ102" i="56"/>
  <c r="EZ78" i="56"/>
  <c r="EZ99" i="56"/>
  <c r="EZ100" i="56"/>
  <c r="EZ19" i="56"/>
  <c r="EZ33" i="56"/>
  <c r="EZ68" i="56"/>
  <c r="EZ67" i="56"/>
  <c r="EZ21" i="56"/>
  <c r="EZ48" i="56"/>
  <c r="EZ81" i="56"/>
  <c r="EZ86" i="56"/>
  <c r="EZ16" i="56"/>
  <c r="EZ52" i="56"/>
  <c r="EZ79" i="56"/>
  <c r="EZ96" i="56"/>
  <c r="EZ30" i="56"/>
  <c r="EZ44" i="56"/>
  <c r="EZ82" i="56"/>
  <c r="EZ71" i="56"/>
  <c r="EZ20" i="56"/>
  <c r="EZ28" i="56"/>
  <c r="EZ91" i="56"/>
  <c r="EZ108" i="56"/>
  <c r="EZ15" i="56"/>
  <c r="EZ46" i="56"/>
  <c r="EZ35" i="56"/>
  <c r="EZ49" i="56"/>
  <c r="EZ17" i="56"/>
  <c r="EZ57" i="56"/>
  <c r="EZ64" i="56"/>
  <c r="EZ73" i="56"/>
  <c r="EZ70" i="56"/>
  <c r="EZ65" i="56"/>
  <c r="EZ98" i="56"/>
  <c r="EZ104" i="56"/>
  <c r="EZ51" i="56"/>
  <c r="EZ85" i="56"/>
  <c r="EZ89" i="56"/>
  <c r="EZ43" i="56"/>
  <c r="EZ36" i="56"/>
  <c r="EZ93" i="56"/>
  <c r="EZ83" i="56"/>
  <c r="EZ47" i="56"/>
  <c r="EZ56" i="56"/>
  <c r="EZ97" i="56"/>
  <c r="EZ103" i="56"/>
  <c r="EZ14" i="56"/>
  <c r="EZ58" i="56"/>
  <c r="EZ101" i="56"/>
  <c r="EZ95" i="56"/>
  <c r="EZ34" i="56"/>
  <c r="EZ37" i="56"/>
  <c r="EZ84" i="56"/>
  <c r="EZ66" i="56"/>
  <c r="FA112" i="56" l="1"/>
  <c r="FA110" i="56"/>
  <c r="FA113" i="56"/>
  <c r="FA114" i="56"/>
  <c r="FA115" i="56"/>
  <c r="FA116" i="56"/>
  <c r="FA117" i="56"/>
  <c r="FA109" i="56"/>
  <c r="FA111" i="56"/>
  <c r="FA119" i="56"/>
  <c r="FA120" i="56"/>
  <c r="FA121" i="56"/>
  <c r="FA122" i="56"/>
  <c r="FA118" i="56"/>
  <c r="FA123" i="56"/>
  <c r="FA124" i="56"/>
  <c r="FA125" i="56"/>
  <c r="FA126" i="56"/>
  <c r="FA127" i="56"/>
  <c r="FA128" i="56"/>
  <c r="FA129" i="56"/>
  <c r="FA130" i="56"/>
  <c r="FA131" i="56"/>
  <c r="FA132" i="56"/>
  <c r="FA136" i="56"/>
  <c r="FA135" i="56"/>
  <c r="FA139" i="56"/>
  <c r="FA147" i="56"/>
  <c r="FA141" i="56"/>
  <c r="FA143" i="56"/>
  <c r="FA137" i="56"/>
  <c r="FA145" i="56"/>
  <c r="FA149" i="56"/>
  <c r="FA151" i="56"/>
  <c r="FA153" i="56"/>
  <c r="FA154" i="56"/>
  <c r="FA155" i="56"/>
  <c r="FA156" i="56"/>
  <c r="FA157" i="56"/>
  <c r="FA158" i="56"/>
  <c r="FA133" i="56"/>
  <c r="FA148" i="56"/>
  <c r="FA142" i="56"/>
  <c r="FA152" i="56"/>
  <c r="FA138" i="56"/>
  <c r="FA140" i="56"/>
  <c r="FA170" i="56"/>
  <c r="FA180" i="56"/>
  <c r="FA144" i="56"/>
  <c r="FA146" i="56"/>
  <c r="FA175" i="56"/>
  <c r="FA159" i="56"/>
  <c r="FA161" i="56"/>
  <c r="FA163" i="56"/>
  <c r="FA165" i="56"/>
  <c r="FA169" i="56"/>
  <c r="FA173" i="56"/>
  <c r="FA178" i="56"/>
  <c r="FA181" i="56"/>
  <c r="FA182" i="56"/>
  <c r="FA183" i="56"/>
  <c r="FA184" i="56"/>
  <c r="FA185" i="56"/>
  <c r="FA186" i="56"/>
  <c r="FA187" i="56"/>
  <c r="FA188" i="56"/>
  <c r="FA189" i="56"/>
  <c r="FA190" i="56"/>
  <c r="FA191" i="56"/>
  <c r="FA192" i="56"/>
  <c r="FA134" i="56"/>
  <c r="FA168" i="56"/>
  <c r="FA172" i="56"/>
  <c r="FA150" i="56"/>
  <c r="FA176" i="56"/>
  <c r="FA162" i="56"/>
  <c r="FA166" i="56"/>
  <c r="FA179" i="56"/>
  <c r="FA160" i="56"/>
  <c r="FA171" i="56"/>
  <c r="FA167" i="56"/>
  <c r="FA174" i="56"/>
  <c r="FA212" i="56"/>
  <c r="FA226" i="56"/>
  <c r="FA215" i="56"/>
  <c r="FA219" i="56"/>
  <c r="FA223" i="56"/>
  <c r="FA193" i="56"/>
  <c r="FA195" i="56"/>
  <c r="FA197" i="56"/>
  <c r="FA199" i="56"/>
  <c r="FA201" i="56"/>
  <c r="FA203" i="56"/>
  <c r="FA205" i="56"/>
  <c r="FA207" i="56"/>
  <c r="FA209" i="56"/>
  <c r="FA211" i="56"/>
  <c r="FA214" i="56"/>
  <c r="FA218" i="56"/>
  <c r="FA222" i="56"/>
  <c r="FA227" i="56"/>
  <c r="FA235" i="56"/>
  <c r="FA239" i="56"/>
  <c r="FA243" i="56"/>
  <c r="FA251" i="56"/>
  <c r="FA213" i="56"/>
  <c r="FA221" i="56"/>
  <c r="FA230" i="56"/>
  <c r="FA232" i="56"/>
  <c r="FA234" i="56"/>
  <c r="FA254" i="56"/>
  <c r="FA259" i="56"/>
  <c r="FA260" i="56"/>
  <c r="FA261" i="56"/>
  <c r="FA262" i="56"/>
  <c r="FA263" i="56"/>
  <c r="FA264" i="56"/>
  <c r="FA265" i="56"/>
  <c r="FA266" i="56"/>
  <c r="FA267" i="56"/>
  <c r="FA268" i="56"/>
  <c r="FA269" i="56"/>
  <c r="FA270" i="56"/>
  <c r="FA271" i="56"/>
  <c r="FA272" i="56"/>
  <c r="FA228" i="56"/>
  <c r="FA238" i="56"/>
  <c r="FA242" i="56"/>
  <c r="FA196" i="56"/>
  <c r="FA200" i="56"/>
  <c r="FA204" i="56"/>
  <c r="FA208" i="56"/>
  <c r="FA220" i="56"/>
  <c r="FA252" i="56"/>
  <c r="FA177" i="56"/>
  <c r="FA237" i="56"/>
  <c r="FA241" i="56"/>
  <c r="FA245" i="56"/>
  <c r="FA247" i="56"/>
  <c r="FA236" i="56"/>
  <c r="FA253" i="56"/>
  <c r="FA198" i="56"/>
  <c r="FA248" i="56"/>
  <c r="FA225" i="56"/>
  <c r="FA233" i="56"/>
  <c r="FA246" i="56"/>
  <c r="FA249" i="56"/>
  <c r="FA202" i="56"/>
  <c r="FA231" i="56"/>
  <c r="FA250" i="56"/>
  <c r="FA258" i="56"/>
  <c r="FA164" i="56"/>
  <c r="FA224" i="56"/>
  <c r="FA229" i="56"/>
  <c r="FA244" i="56"/>
  <c r="FA256" i="56"/>
  <c r="FA206" i="56"/>
  <c r="FA217" i="56"/>
  <c r="FA240" i="56"/>
  <c r="FA210" i="56"/>
  <c r="FA257" i="56"/>
  <c r="FA216" i="56"/>
  <c r="FA255" i="56"/>
  <c r="FA194" i="56"/>
  <c r="FA23" i="56"/>
  <c r="FA13" i="56"/>
  <c r="FA44" i="56"/>
  <c r="FA51" i="56"/>
  <c r="FA53" i="56"/>
  <c r="FA60" i="56"/>
  <c r="FA67" i="56"/>
  <c r="FA102" i="56"/>
  <c r="FA66" i="56"/>
  <c r="FA97" i="56"/>
  <c r="FA99" i="56"/>
  <c r="FA81" i="56"/>
  <c r="FA34" i="56"/>
  <c r="FA24" i="56"/>
  <c r="FA56" i="56"/>
  <c r="FA78" i="56"/>
  <c r="FA86" i="56"/>
  <c r="FA38" i="56"/>
  <c r="FA52" i="56"/>
  <c r="FA100" i="56"/>
  <c r="FA98" i="56"/>
  <c r="FB10" i="56"/>
  <c r="FA39" i="56"/>
  <c r="FA72" i="56"/>
  <c r="FA70" i="56"/>
  <c r="FA46" i="56"/>
  <c r="FA47" i="56"/>
  <c r="FA76" i="56"/>
  <c r="FA71" i="56"/>
  <c r="FA50" i="56"/>
  <c r="FA55" i="56"/>
  <c r="FA43" i="56"/>
  <c r="FA14" i="56"/>
  <c r="FA27" i="56"/>
  <c r="FA21" i="56"/>
  <c r="FA54" i="56"/>
  <c r="FA16" i="56"/>
  <c r="FA59" i="56"/>
  <c r="FA64" i="56"/>
  <c r="FA40" i="56"/>
  <c r="FA29" i="56"/>
  <c r="FA73" i="56"/>
  <c r="FA101" i="56"/>
  <c r="FA95" i="56"/>
  <c r="FA83" i="56"/>
  <c r="FA22" i="56"/>
  <c r="FA48" i="56"/>
  <c r="FA96" i="56"/>
  <c r="FA90" i="56"/>
  <c r="FA28" i="56"/>
  <c r="FA62" i="56"/>
  <c r="FA94" i="56"/>
  <c r="FA42" i="56"/>
  <c r="FA37" i="56"/>
  <c r="FA104" i="56"/>
  <c r="FA106" i="56"/>
  <c r="FA15" i="56"/>
  <c r="FA35" i="56"/>
  <c r="FA57" i="56"/>
  <c r="FA91" i="56"/>
  <c r="FA85" i="56"/>
  <c r="FA19" i="56"/>
  <c r="FA49" i="56"/>
  <c r="FA80" i="56"/>
  <c r="FA93" i="56"/>
  <c r="FA89" i="56"/>
  <c r="FA18" i="56"/>
  <c r="FA30" i="56"/>
  <c r="FA17" i="56"/>
  <c r="FA20" i="56"/>
  <c r="FA45" i="56"/>
  <c r="FA61" i="56"/>
  <c r="FA68" i="56"/>
  <c r="FA92" i="56"/>
  <c r="FA77" i="56"/>
  <c r="FA75" i="56"/>
  <c r="FA105" i="56"/>
  <c r="FA84" i="56"/>
  <c r="FA25" i="56"/>
  <c r="FA65" i="56"/>
  <c r="FA79" i="56"/>
  <c r="FA26" i="56"/>
  <c r="FA31" i="56"/>
  <c r="FA69" i="56"/>
  <c r="FA82" i="56"/>
  <c r="FA103" i="56"/>
  <c r="FA33" i="56"/>
  <c r="FA32" i="56"/>
  <c r="FA88" i="56"/>
  <c r="FA74" i="56"/>
  <c r="FA36" i="56"/>
  <c r="FA108" i="56"/>
  <c r="FA87" i="56"/>
  <c r="FA41" i="56"/>
  <c r="FA58" i="56"/>
  <c r="FA63" i="56"/>
  <c r="FA107" i="56"/>
  <c r="EZ9" i="56"/>
  <c r="FA9" i="56" l="1"/>
  <c r="FB110" i="56"/>
  <c r="FB112" i="56"/>
  <c r="FB114" i="56"/>
  <c r="FB109" i="56"/>
  <c r="FB115" i="56"/>
  <c r="FB116" i="56"/>
  <c r="FB113" i="56"/>
  <c r="FB119" i="56"/>
  <c r="FB121" i="56"/>
  <c r="FB118" i="56"/>
  <c r="FB120" i="56"/>
  <c r="FB133" i="56"/>
  <c r="FB134" i="56"/>
  <c r="FB135" i="56"/>
  <c r="FB136" i="56"/>
  <c r="FB137" i="56"/>
  <c r="FB123" i="56"/>
  <c r="FB128" i="56"/>
  <c r="FB117" i="56"/>
  <c r="FB124" i="56"/>
  <c r="FB122" i="56"/>
  <c r="FB111" i="56"/>
  <c r="FB127" i="56"/>
  <c r="FB131" i="56"/>
  <c r="FB130" i="56"/>
  <c r="FB138" i="56"/>
  <c r="FB139" i="56"/>
  <c r="FB140" i="56"/>
  <c r="FB141" i="56"/>
  <c r="FB142" i="56"/>
  <c r="FB143" i="56"/>
  <c r="FB144" i="56"/>
  <c r="FB145" i="56"/>
  <c r="FB126" i="56"/>
  <c r="FB129" i="56"/>
  <c r="FB125" i="56"/>
  <c r="FB149" i="56"/>
  <c r="FB148" i="56"/>
  <c r="FB150" i="56"/>
  <c r="FB155" i="56"/>
  <c r="FB154" i="56"/>
  <c r="FB158" i="56"/>
  <c r="FB152" i="56"/>
  <c r="FB153" i="56"/>
  <c r="FB177" i="56"/>
  <c r="FB170" i="56"/>
  <c r="FB180" i="56"/>
  <c r="FB146" i="56"/>
  <c r="FB151" i="56"/>
  <c r="FB175" i="56"/>
  <c r="FB147" i="56"/>
  <c r="FB157" i="56"/>
  <c r="FB132" i="56"/>
  <c r="FB161" i="56"/>
  <c r="FB165" i="56"/>
  <c r="FB173" i="56"/>
  <c r="FB178" i="56"/>
  <c r="FB181" i="56"/>
  <c r="FB183" i="56"/>
  <c r="FB185" i="56"/>
  <c r="FB172" i="56"/>
  <c r="FB176" i="56"/>
  <c r="FB182" i="56"/>
  <c r="FB188" i="56"/>
  <c r="FB156" i="56"/>
  <c r="FB162" i="56"/>
  <c r="FB166" i="56"/>
  <c r="FB171" i="56"/>
  <c r="FB159" i="56"/>
  <c r="FB163" i="56"/>
  <c r="FB169" i="56"/>
  <c r="FB164" i="56"/>
  <c r="FB189" i="56"/>
  <c r="FB192" i="56"/>
  <c r="FB160" i="56"/>
  <c r="FB168" i="56"/>
  <c r="FB179" i="56"/>
  <c r="FB186" i="56"/>
  <c r="FB190" i="56"/>
  <c r="FB167" i="56"/>
  <c r="FB184" i="56"/>
  <c r="FB174" i="56"/>
  <c r="FB187" i="56"/>
  <c r="FB194" i="56"/>
  <c r="FB196" i="56"/>
  <c r="FB198" i="56"/>
  <c r="FB200" i="56"/>
  <c r="FB202" i="56"/>
  <c r="FB204" i="56"/>
  <c r="FB206" i="56"/>
  <c r="FB208" i="56"/>
  <c r="FB210" i="56"/>
  <c r="FB216" i="56"/>
  <c r="FB220" i="56"/>
  <c r="FB224" i="56"/>
  <c r="FB212" i="56"/>
  <c r="FB226" i="56"/>
  <c r="FB191" i="56"/>
  <c r="FB215" i="56"/>
  <c r="FB219" i="56"/>
  <c r="FB223" i="56"/>
  <c r="FB195" i="56"/>
  <c r="FB199" i="56"/>
  <c r="FB203" i="56"/>
  <c r="FB207" i="56"/>
  <c r="FB211" i="56"/>
  <c r="FB214" i="56"/>
  <c r="FB222" i="56"/>
  <c r="FB227" i="56"/>
  <c r="FB248" i="56"/>
  <c r="FB256" i="56"/>
  <c r="FB235" i="56"/>
  <c r="FB239" i="56"/>
  <c r="FB243" i="56"/>
  <c r="FB251" i="56"/>
  <c r="FB213" i="56"/>
  <c r="FB221" i="56"/>
  <c r="FB230" i="56"/>
  <c r="FB232" i="56"/>
  <c r="FB234" i="56"/>
  <c r="FB228" i="56"/>
  <c r="FB238" i="56"/>
  <c r="FB242" i="56"/>
  <c r="FB246" i="56"/>
  <c r="FB249" i="56"/>
  <c r="FB257" i="56"/>
  <c r="FB193" i="56"/>
  <c r="FB197" i="56"/>
  <c r="FB201" i="56"/>
  <c r="FB205" i="56"/>
  <c r="FB209" i="56"/>
  <c r="FB218" i="56"/>
  <c r="FB252" i="56"/>
  <c r="FB255" i="56"/>
  <c r="FB259" i="56"/>
  <c r="FB264" i="56"/>
  <c r="FB236" i="56"/>
  <c r="FB253" i="56"/>
  <c r="FB260" i="56"/>
  <c r="FB261" i="56"/>
  <c r="FB225" i="56"/>
  <c r="FB233" i="56"/>
  <c r="FB245" i="56"/>
  <c r="FB262" i="56"/>
  <c r="FB271" i="56"/>
  <c r="FB231" i="56"/>
  <c r="FB241" i="56"/>
  <c r="FB250" i="56"/>
  <c r="FB254" i="56"/>
  <c r="FB258" i="56"/>
  <c r="FB263" i="56"/>
  <c r="FB266" i="56"/>
  <c r="FB229" i="56"/>
  <c r="FB244" i="56"/>
  <c r="FB269" i="56"/>
  <c r="FB237" i="56"/>
  <c r="FB265" i="56"/>
  <c r="FB272" i="56"/>
  <c r="FB267" i="56"/>
  <c r="FB217" i="56"/>
  <c r="FB240" i="56"/>
  <c r="FB268" i="56"/>
  <c r="FB247" i="56"/>
  <c r="FB270" i="56"/>
  <c r="FB14" i="56"/>
  <c r="FB37" i="56"/>
  <c r="FB42" i="56"/>
  <c r="FB13" i="56"/>
  <c r="FB16" i="56"/>
  <c r="FB35" i="56"/>
  <c r="FB79" i="56"/>
  <c r="FB27" i="56"/>
  <c r="FB86" i="56"/>
  <c r="FB100" i="56"/>
  <c r="FB88" i="56"/>
  <c r="FB106" i="56"/>
  <c r="FB57" i="56"/>
  <c r="FB15" i="56"/>
  <c r="FB25" i="56"/>
  <c r="FB61" i="56"/>
  <c r="FB76" i="56"/>
  <c r="FB73" i="56"/>
  <c r="FB23" i="56"/>
  <c r="FB55" i="56"/>
  <c r="FB80" i="56"/>
  <c r="FB94" i="56"/>
  <c r="FB36" i="56"/>
  <c r="FB47" i="56"/>
  <c r="FB62" i="56"/>
  <c r="FB103" i="56"/>
  <c r="FB29" i="56"/>
  <c r="FB71" i="56"/>
  <c r="FB92" i="56"/>
  <c r="FB98" i="56"/>
  <c r="FB38" i="56"/>
  <c r="FB75" i="56"/>
  <c r="FB96" i="56"/>
  <c r="FB89" i="56"/>
  <c r="FB18" i="56"/>
  <c r="FB41" i="56"/>
  <c r="FB46" i="56"/>
  <c r="FB19" i="56"/>
  <c r="FB48" i="56"/>
  <c r="FB53" i="56"/>
  <c r="FB83" i="56"/>
  <c r="FB58" i="56"/>
  <c r="FB85" i="56"/>
  <c r="FB104" i="56"/>
  <c r="FB97" i="56"/>
  <c r="FB81" i="56"/>
  <c r="FB26" i="56"/>
  <c r="FB31" i="56"/>
  <c r="FB91" i="56"/>
  <c r="FB105" i="56"/>
  <c r="FB95" i="56"/>
  <c r="FB28" i="56"/>
  <c r="FB49" i="56"/>
  <c r="FB63" i="56"/>
  <c r="FB84" i="56"/>
  <c r="FB30" i="56"/>
  <c r="FB56" i="56"/>
  <c r="FB90" i="56"/>
  <c r="FB102" i="56"/>
  <c r="FB44" i="56"/>
  <c r="FB21" i="56"/>
  <c r="FB66" i="56"/>
  <c r="FB99" i="56"/>
  <c r="FB54" i="56"/>
  <c r="FB40" i="56"/>
  <c r="FB74" i="56"/>
  <c r="FB107" i="56"/>
  <c r="FB22" i="56"/>
  <c r="FB45" i="56"/>
  <c r="FB50" i="56"/>
  <c r="FB24" i="56"/>
  <c r="FB52" i="56"/>
  <c r="FB59" i="56"/>
  <c r="FB87" i="56"/>
  <c r="FB72" i="56"/>
  <c r="FB101" i="56"/>
  <c r="FB108" i="56"/>
  <c r="FB69" i="56"/>
  <c r="FB78" i="56"/>
  <c r="FB43" i="56"/>
  <c r="FB70" i="56"/>
  <c r="FC10" i="56"/>
  <c r="FB39" i="56"/>
  <c r="FB60" i="56"/>
  <c r="FB93" i="56"/>
  <c r="FB20" i="56"/>
  <c r="FB67" i="56"/>
  <c r="FB65" i="56"/>
  <c r="FB51" i="56"/>
  <c r="FB34" i="56"/>
  <c r="FB32" i="56"/>
  <c r="FB64" i="56"/>
  <c r="FB77" i="56"/>
  <c r="FB33" i="56"/>
  <c r="FB17" i="56"/>
  <c r="FB68" i="56"/>
  <c r="FB82" i="56"/>
  <c r="FC109" i="56" l="1"/>
  <c r="FC111" i="56"/>
  <c r="FC110" i="56"/>
  <c r="FC118" i="56"/>
  <c r="FC119" i="56"/>
  <c r="FC115" i="56"/>
  <c r="FC114" i="56"/>
  <c r="FC116" i="56"/>
  <c r="FC120" i="56"/>
  <c r="FC121" i="56"/>
  <c r="FC112" i="56"/>
  <c r="FC129" i="56"/>
  <c r="FC131" i="56"/>
  <c r="FC133" i="56"/>
  <c r="FC123" i="56"/>
  <c r="FC128" i="56"/>
  <c r="FC124" i="56"/>
  <c r="FC113" i="56"/>
  <c r="FC122" i="56"/>
  <c r="FC125" i="56"/>
  <c r="FC127" i="56"/>
  <c r="FC135" i="56"/>
  <c r="FC130" i="56"/>
  <c r="FC134" i="56"/>
  <c r="FC117" i="56"/>
  <c r="FC138" i="56"/>
  <c r="FC139" i="56"/>
  <c r="FC140" i="56"/>
  <c r="FC141" i="56"/>
  <c r="FC142" i="56"/>
  <c r="FC143" i="56"/>
  <c r="FC144" i="56"/>
  <c r="FC145" i="56"/>
  <c r="FC146" i="56"/>
  <c r="FC147" i="56"/>
  <c r="FC148" i="56"/>
  <c r="FC149" i="56"/>
  <c r="FC132" i="56"/>
  <c r="FC137" i="56"/>
  <c r="FC150" i="56"/>
  <c r="FC151" i="56"/>
  <c r="FC152" i="56"/>
  <c r="FC136" i="56"/>
  <c r="FC126" i="56"/>
  <c r="FC159" i="56"/>
  <c r="FC160" i="56"/>
  <c r="FC161" i="56"/>
  <c r="FC162" i="56"/>
  <c r="FC163" i="56"/>
  <c r="FC164" i="56"/>
  <c r="FC165" i="56"/>
  <c r="FC166" i="56"/>
  <c r="FC155" i="56"/>
  <c r="FC154" i="56"/>
  <c r="FC158" i="56"/>
  <c r="FC167" i="56"/>
  <c r="FC171" i="56"/>
  <c r="FC174" i="56"/>
  <c r="FC153" i="56"/>
  <c r="FC177" i="56"/>
  <c r="FC170" i="56"/>
  <c r="FC180" i="56"/>
  <c r="FC169" i="56"/>
  <c r="FC173" i="56"/>
  <c r="FC157" i="56"/>
  <c r="FC178" i="56"/>
  <c r="FC181" i="56"/>
  <c r="FC183" i="56"/>
  <c r="FC185" i="56"/>
  <c r="FC156" i="56"/>
  <c r="FC186" i="56"/>
  <c r="FC193" i="56"/>
  <c r="FC194" i="56"/>
  <c r="FC195" i="56"/>
  <c r="FC196" i="56"/>
  <c r="FC197" i="56"/>
  <c r="FC198" i="56"/>
  <c r="FC199" i="56"/>
  <c r="FC200" i="56"/>
  <c r="FC201" i="56"/>
  <c r="FC202" i="56"/>
  <c r="FC203" i="56"/>
  <c r="FC204" i="56"/>
  <c r="FC205" i="56"/>
  <c r="FC206" i="56"/>
  <c r="FC207" i="56"/>
  <c r="FC208" i="56"/>
  <c r="FC209" i="56"/>
  <c r="FC210" i="56"/>
  <c r="FC211" i="56"/>
  <c r="FC172" i="56"/>
  <c r="FC176" i="56"/>
  <c r="FC182" i="56"/>
  <c r="FC189" i="56"/>
  <c r="FC192" i="56"/>
  <c r="FC168" i="56"/>
  <c r="FC175" i="56"/>
  <c r="FC188" i="56"/>
  <c r="FC179" i="56"/>
  <c r="FC190" i="56"/>
  <c r="FC228" i="56"/>
  <c r="FC187" i="56"/>
  <c r="FC216" i="56"/>
  <c r="FC220" i="56"/>
  <c r="FC224" i="56"/>
  <c r="FC212" i="56"/>
  <c r="FC226" i="56"/>
  <c r="FC191" i="56"/>
  <c r="FC215" i="56"/>
  <c r="FC219" i="56"/>
  <c r="FC223" i="56"/>
  <c r="FC236" i="56"/>
  <c r="FC240" i="56"/>
  <c r="FC244" i="56"/>
  <c r="FC253" i="56"/>
  <c r="FC214" i="56"/>
  <c r="FC222" i="56"/>
  <c r="FC227" i="56"/>
  <c r="FC248" i="56"/>
  <c r="FC256" i="56"/>
  <c r="FC184" i="56"/>
  <c r="FC235" i="56"/>
  <c r="FC239" i="56"/>
  <c r="FC243" i="56"/>
  <c r="FC213" i="56"/>
  <c r="FC221" i="56"/>
  <c r="FC230" i="56"/>
  <c r="FC232" i="56"/>
  <c r="FC234" i="56"/>
  <c r="FC254" i="56"/>
  <c r="FC259" i="56"/>
  <c r="FC260" i="56"/>
  <c r="FC261" i="56"/>
  <c r="FC262" i="56"/>
  <c r="FC263" i="56"/>
  <c r="FC264" i="56"/>
  <c r="FC265" i="56"/>
  <c r="FC266" i="56"/>
  <c r="FC267" i="56"/>
  <c r="FC268" i="56"/>
  <c r="FC238" i="56"/>
  <c r="FC242" i="56"/>
  <c r="FC246" i="56"/>
  <c r="FC249" i="56"/>
  <c r="FC237" i="56"/>
  <c r="FC247" i="56"/>
  <c r="FC257" i="56"/>
  <c r="FC255" i="56"/>
  <c r="FC225" i="56"/>
  <c r="FC233" i="56"/>
  <c r="FC245" i="56"/>
  <c r="FC271" i="56"/>
  <c r="FC218" i="56"/>
  <c r="FC231" i="56"/>
  <c r="FC241" i="56"/>
  <c r="FC250" i="56"/>
  <c r="FC258" i="56"/>
  <c r="FC229" i="56"/>
  <c r="FC252" i="56"/>
  <c r="FC269" i="56"/>
  <c r="FC272" i="56"/>
  <c r="FC251" i="56"/>
  <c r="FC270" i="56"/>
  <c r="FC217" i="56"/>
  <c r="FC13" i="56"/>
  <c r="FC20" i="56"/>
  <c r="FC23" i="56"/>
  <c r="FC28" i="56"/>
  <c r="FC57" i="56"/>
  <c r="FC34" i="56"/>
  <c r="FC56" i="56"/>
  <c r="FC76" i="56"/>
  <c r="FC52" i="56"/>
  <c r="FC96" i="56"/>
  <c r="FC93" i="56"/>
  <c r="FC80" i="56"/>
  <c r="FC16" i="56"/>
  <c r="FC54" i="56"/>
  <c r="FC89" i="56"/>
  <c r="FC104" i="56"/>
  <c r="FC98" i="56"/>
  <c r="FC25" i="56"/>
  <c r="FC24" i="56"/>
  <c r="FC79" i="56"/>
  <c r="FC108" i="56"/>
  <c r="FC78" i="56"/>
  <c r="FC30" i="56"/>
  <c r="FC31" i="56"/>
  <c r="FC83" i="56"/>
  <c r="FC58" i="56"/>
  <c r="FC45" i="56"/>
  <c r="FC60" i="56"/>
  <c r="FC62" i="56"/>
  <c r="FC87" i="56"/>
  <c r="FC22" i="56"/>
  <c r="FC40" i="56"/>
  <c r="FC42" i="56"/>
  <c r="FC70" i="56"/>
  <c r="FC26" i="56"/>
  <c r="FC51" i="56"/>
  <c r="FC66" i="56"/>
  <c r="FC92" i="56"/>
  <c r="FC102" i="56"/>
  <c r="FC17" i="56"/>
  <c r="FC29" i="56"/>
  <c r="FC19" i="56"/>
  <c r="FC36" i="56"/>
  <c r="FC59" i="56"/>
  <c r="FC35" i="56"/>
  <c r="FC71" i="56"/>
  <c r="FC81" i="56"/>
  <c r="FC74" i="56"/>
  <c r="FC100" i="56"/>
  <c r="FC97" i="56"/>
  <c r="FC106" i="56"/>
  <c r="FC37" i="56"/>
  <c r="FC61" i="56"/>
  <c r="FC48" i="56"/>
  <c r="FC41" i="56"/>
  <c r="FC43" i="56"/>
  <c r="FC72" i="56"/>
  <c r="FC90" i="56"/>
  <c r="FC38" i="56"/>
  <c r="FC67" i="56"/>
  <c r="FC82" i="56"/>
  <c r="FC49" i="56"/>
  <c r="FC64" i="56"/>
  <c r="FC107" i="56"/>
  <c r="FC84" i="56"/>
  <c r="FC53" i="56"/>
  <c r="FC69" i="56"/>
  <c r="FC94" i="56"/>
  <c r="FC21" i="56"/>
  <c r="FC33" i="56"/>
  <c r="FD10" i="56"/>
  <c r="FC44" i="56"/>
  <c r="FC32" i="56"/>
  <c r="FC75" i="56"/>
  <c r="FC86" i="56"/>
  <c r="FC101" i="56"/>
  <c r="FC27" i="56"/>
  <c r="FC47" i="56"/>
  <c r="FC95" i="56"/>
  <c r="FC50" i="56"/>
  <c r="FC14" i="56"/>
  <c r="FC63" i="56"/>
  <c r="FC99" i="56"/>
  <c r="FC77" i="56"/>
  <c r="FC18" i="56"/>
  <c r="FC39" i="56"/>
  <c r="FC103" i="56"/>
  <c r="FC88" i="56"/>
  <c r="FC73" i="56"/>
  <c r="FC46" i="56"/>
  <c r="FC65" i="56"/>
  <c r="FC91" i="56"/>
  <c r="FC55" i="56"/>
  <c r="FC15" i="56"/>
  <c r="FC68" i="56"/>
  <c r="FC105" i="56"/>
  <c r="FC85" i="56"/>
  <c r="FB9" i="56"/>
  <c r="FC9" i="56" l="1"/>
  <c r="FD109" i="56"/>
  <c r="FD110" i="56"/>
  <c r="FD111" i="56"/>
  <c r="FD115" i="56"/>
  <c r="FD113" i="56"/>
  <c r="FD118" i="56"/>
  <c r="FD114" i="56"/>
  <c r="FD120" i="56"/>
  <c r="FD121" i="56"/>
  <c r="FD119" i="56"/>
  <c r="FD112" i="56"/>
  <c r="FD129" i="56"/>
  <c r="FD131" i="56"/>
  <c r="FD116" i="56"/>
  <c r="FD125" i="56"/>
  <c r="FD123" i="56"/>
  <c r="FD126" i="56"/>
  <c r="FD128" i="56"/>
  <c r="FD122" i="56"/>
  <c r="FD127" i="56"/>
  <c r="FD130" i="56"/>
  <c r="FD132" i="56"/>
  <c r="FD134" i="56"/>
  <c r="FD137" i="56"/>
  <c r="FD135" i="56"/>
  <c r="FD117" i="56"/>
  <c r="FD138" i="56"/>
  <c r="FD139" i="56"/>
  <c r="FD140" i="56"/>
  <c r="FD141" i="56"/>
  <c r="FD142" i="56"/>
  <c r="FD143" i="56"/>
  <c r="FD144" i="56"/>
  <c r="FD145" i="56"/>
  <c r="FD149" i="56"/>
  <c r="FD147" i="56"/>
  <c r="FD133" i="56"/>
  <c r="FD124" i="56"/>
  <c r="FD148" i="56"/>
  <c r="FD153" i="56"/>
  <c r="FD154" i="56"/>
  <c r="FD155" i="56"/>
  <c r="FD156" i="56"/>
  <c r="FD157" i="56"/>
  <c r="FD158" i="56"/>
  <c r="FD150" i="56"/>
  <c r="FD159" i="56"/>
  <c r="FD160" i="56"/>
  <c r="FD161" i="56"/>
  <c r="FD162" i="56"/>
  <c r="FD163" i="56"/>
  <c r="FD164" i="56"/>
  <c r="FD165" i="56"/>
  <c r="FD166" i="56"/>
  <c r="FD179" i="56"/>
  <c r="FD152" i="56"/>
  <c r="FD167" i="56"/>
  <c r="FD171" i="56"/>
  <c r="FD174" i="56"/>
  <c r="FD177" i="56"/>
  <c r="FD136" i="56"/>
  <c r="FD184" i="56"/>
  <c r="FD187" i="56"/>
  <c r="FD173" i="56"/>
  <c r="FD180" i="56"/>
  <c r="FD172" i="56"/>
  <c r="FD176" i="56"/>
  <c r="FD146" i="56"/>
  <c r="FD151" i="56"/>
  <c r="FD170" i="56"/>
  <c r="FD181" i="56"/>
  <c r="FD193" i="56"/>
  <c r="FD194" i="56"/>
  <c r="FD195" i="56"/>
  <c r="FD196" i="56"/>
  <c r="FD197" i="56"/>
  <c r="FD198" i="56"/>
  <c r="FD199" i="56"/>
  <c r="FD200" i="56"/>
  <c r="FD201" i="56"/>
  <c r="FD202" i="56"/>
  <c r="FD203" i="56"/>
  <c r="FD204" i="56"/>
  <c r="FD205" i="56"/>
  <c r="FD206" i="56"/>
  <c r="FD207" i="56"/>
  <c r="FD208" i="56"/>
  <c r="FD209" i="56"/>
  <c r="FD210" i="56"/>
  <c r="FD211" i="56"/>
  <c r="FD212" i="56"/>
  <c r="FD169" i="56"/>
  <c r="FD182" i="56"/>
  <c r="FD189" i="56"/>
  <c r="FD192" i="56"/>
  <c r="FD168" i="56"/>
  <c r="FD175" i="56"/>
  <c r="FD186" i="56"/>
  <c r="FD188" i="56"/>
  <c r="FD178" i="56"/>
  <c r="FD213" i="56"/>
  <c r="FD217" i="56"/>
  <c r="FD221" i="56"/>
  <c r="FD225" i="56"/>
  <c r="FD229" i="56"/>
  <c r="FD230" i="56"/>
  <c r="FD231" i="56"/>
  <c r="FD232" i="56"/>
  <c r="FD233" i="56"/>
  <c r="FD234" i="56"/>
  <c r="FD190" i="56"/>
  <c r="FD228" i="56"/>
  <c r="FD216" i="56"/>
  <c r="FD220" i="56"/>
  <c r="FD224" i="56"/>
  <c r="FD183" i="56"/>
  <c r="FD185" i="56"/>
  <c r="FD226" i="56"/>
  <c r="FD191" i="56"/>
  <c r="FD215" i="56"/>
  <c r="FD223" i="56"/>
  <c r="FD250" i="56"/>
  <c r="FD258" i="56"/>
  <c r="FD236" i="56"/>
  <c r="FD240" i="56"/>
  <c r="FD244" i="56"/>
  <c r="FD253" i="56"/>
  <c r="FD214" i="56"/>
  <c r="FD222" i="56"/>
  <c r="FD227" i="56"/>
  <c r="FD235" i="56"/>
  <c r="FD239" i="56"/>
  <c r="FD243" i="56"/>
  <c r="FD251" i="56"/>
  <c r="FD219" i="56"/>
  <c r="FD252" i="56"/>
  <c r="FD237" i="56"/>
  <c r="FD247" i="56"/>
  <c r="FD257" i="56"/>
  <c r="FD259" i="56"/>
  <c r="FD264" i="56"/>
  <c r="FD268" i="56"/>
  <c r="FD248" i="56"/>
  <c r="FD255" i="56"/>
  <c r="FD260" i="56"/>
  <c r="FD246" i="56"/>
  <c r="FD249" i="56"/>
  <c r="FD261" i="56"/>
  <c r="FD267" i="56"/>
  <c r="FD242" i="56"/>
  <c r="FD262" i="56"/>
  <c r="FD263" i="56"/>
  <c r="FD245" i="56"/>
  <c r="FD254" i="56"/>
  <c r="FD256" i="56"/>
  <c r="FD241" i="56"/>
  <c r="FD266" i="56"/>
  <c r="FD218" i="56"/>
  <c r="FD265" i="56"/>
  <c r="FD269" i="56"/>
  <c r="FD272" i="56"/>
  <c r="FD270" i="56"/>
  <c r="FD271" i="56"/>
  <c r="FD238" i="56"/>
  <c r="FD13" i="56"/>
  <c r="FD40" i="56"/>
  <c r="FD45" i="56"/>
  <c r="FD30" i="56"/>
  <c r="FD51" i="56"/>
  <c r="FD64" i="56"/>
  <c r="FD78" i="56"/>
  <c r="FD66" i="56"/>
  <c r="FD84" i="56"/>
  <c r="FD89" i="56"/>
  <c r="FD31" i="56"/>
  <c r="FD102" i="56"/>
  <c r="FD94" i="56"/>
  <c r="FD24" i="56"/>
  <c r="FD53" i="56"/>
  <c r="FD90" i="56"/>
  <c r="FD103" i="56"/>
  <c r="FE10" i="56"/>
  <c r="FD57" i="56"/>
  <c r="FD52" i="56"/>
  <c r="FD71" i="56"/>
  <c r="FD108" i="56"/>
  <c r="FD87" i="56"/>
  <c r="FD43" i="56"/>
  <c r="FD42" i="56"/>
  <c r="FD54" i="56"/>
  <c r="FD96" i="56"/>
  <c r="FD32" i="56"/>
  <c r="FD18" i="56"/>
  <c r="FD61" i="56"/>
  <c r="FD72" i="56"/>
  <c r="FD36" i="56"/>
  <c r="FD19" i="56"/>
  <c r="FD60" i="56"/>
  <c r="FD83" i="56"/>
  <c r="FD73" i="56"/>
  <c r="FD17" i="56"/>
  <c r="FD44" i="56"/>
  <c r="FD49" i="56"/>
  <c r="FD38" i="56"/>
  <c r="FD59" i="56"/>
  <c r="FD34" i="56"/>
  <c r="FD82" i="56"/>
  <c r="FD67" i="56"/>
  <c r="FD91" i="56"/>
  <c r="FD95" i="56"/>
  <c r="FD100" i="56"/>
  <c r="FD105" i="56"/>
  <c r="FD20" i="56"/>
  <c r="FD47" i="56"/>
  <c r="FD104" i="56"/>
  <c r="FD62" i="56"/>
  <c r="FD29" i="56"/>
  <c r="FD23" i="56"/>
  <c r="FD107" i="56"/>
  <c r="FD28" i="56"/>
  <c r="FD14" i="56"/>
  <c r="FD75" i="56"/>
  <c r="FD85" i="56"/>
  <c r="FD37" i="56"/>
  <c r="FD70" i="56"/>
  <c r="FD76" i="56"/>
  <c r="FD97" i="56"/>
  <c r="FD41" i="56"/>
  <c r="FD65" i="56"/>
  <c r="FD77" i="56"/>
  <c r="FD21" i="56"/>
  <c r="FD48" i="56"/>
  <c r="FD16" i="56"/>
  <c r="FD46" i="56"/>
  <c r="FD39" i="56"/>
  <c r="FD22" i="56"/>
  <c r="FD86" i="56"/>
  <c r="FD56" i="56"/>
  <c r="FD92" i="56"/>
  <c r="FD99" i="56"/>
  <c r="FD63" i="56"/>
  <c r="FD106" i="56"/>
  <c r="FD25" i="56"/>
  <c r="FD26" i="56"/>
  <c r="FD68" i="56"/>
  <c r="FD58" i="56"/>
  <c r="FD35" i="56"/>
  <c r="FD50" i="56"/>
  <c r="FD80" i="56"/>
  <c r="FD33" i="56"/>
  <c r="FD69" i="56"/>
  <c r="FD88" i="56"/>
  <c r="FD101" i="56"/>
  <c r="FD15" i="56"/>
  <c r="FD55" i="56"/>
  <c r="FD79" i="56"/>
  <c r="FD93" i="56"/>
  <c r="FD27" i="56"/>
  <c r="FD74" i="56"/>
  <c r="FD81" i="56"/>
  <c r="FD98" i="56"/>
  <c r="FE109" i="56" l="1"/>
  <c r="FE110" i="56"/>
  <c r="FE111" i="56"/>
  <c r="FE112" i="56"/>
  <c r="FE113" i="56"/>
  <c r="FE116" i="56"/>
  <c r="FE118" i="56"/>
  <c r="FE114" i="56"/>
  <c r="FE115" i="56"/>
  <c r="FE117" i="56"/>
  <c r="FE120" i="56"/>
  <c r="FE122" i="56"/>
  <c r="FE126" i="56"/>
  <c r="FE119" i="56"/>
  <c r="FE129" i="56"/>
  <c r="FE123" i="56"/>
  <c r="FE125" i="56"/>
  <c r="FE124" i="56"/>
  <c r="FE132" i="56"/>
  <c r="FE133" i="56"/>
  <c r="FE128" i="56"/>
  <c r="FE131" i="56"/>
  <c r="FE127" i="56"/>
  <c r="FE135" i="56"/>
  <c r="FE121" i="56"/>
  <c r="FE130" i="56"/>
  <c r="FE134" i="56"/>
  <c r="FE137" i="56"/>
  <c r="FE138" i="56"/>
  <c r="FE146" i="56"/>
  <c r="FE140" i="56"/>
  <c r="FE142" i="56"/>
  <c r="FE136" i="56"/>
  <c r="FE150" i="56"/>
  <c r="FE141" i="56"/>
  <c r="FE145" i="56"/>
  <c r="FE151" i="56"/>
  <c r="FE156" i="56"/>
  <c r="FE148" i="56"/>
  <c r="FE139" i="56"/>
  <c r="FE155" i="56"/>
  <c r="FE159" i="56"/>
  <c r="FE160" i="56"/>
  <c r="FE161" i="56"/>
  <c r="FE162" i="56"/>
  <c r="FE163" i="56"/>
  <c r="FE164" i="56"/>
  <c r="FE165" i="56"/>
  <c r="FE166" i="56"/>
  <c r="FE167" i="56"/>
  <c r="FE168" i="56"/>
  <c r="FE169" i="56"/>
  <c r="FE170" i="56"/>
  <c r="FE171" i="56"/>
  <c r="FE172" i="56"/>
  <c r="FE173" i="56"/>
  <c r="FE143" i="56"/>
  <c r="FE154" i="56"/>
  <c r="FE176" i="56"/>
  <c r="FE179" i="56"/>
  <c r="FE144" i="56"/>
  <c r="FE152" i="56"/>
  <c r="FE153" i="56"/>
  <c r="FE174" i="56"/>
  <c r="FE158" i="56"/>
  <c r="FE147" i="56"/>
  <c r="FE184" i="56"/>
  <c r="FE187" i="56"/>
  <c r="FE149" i="56"/>
  <c r="FE157" i="56"/>
  <c r="FE178" i="56"/>
  <c r="FE182" i="56"/>
  <c r="FE183" i="56"/>
  <c r="FE185" i="56"/>
  <c r="FE191" i="56"/>
  <c r="FE181" i="56"/>
  <c r="FE193" i="56"/>
  <c r="FE194" i="56"/>
  <c r="FE195" i="56"/>
  <c r="FE196" i="56"/>
  <c r="FE197" i="56"/>
  <c r="FE198" i="56"/>
  <c r="FE199" i="56"/>
  <c r="FE200" i="56"/>
  <c r="FE201" i="56"/>
  <c r="FE202" i="56"/>
  <c r="FE203" i="56"/>
  <c r="FE204" i="56"/>
  <c r="FE205" i="56"/>
  <c r="FE206" i="56"/>
  <c r="FE207" i="56"/>
  <c r="FE208" i="56"/>
  <c r="FE209" i="56"/>
  <c r="FE210" i="56"/>
  <c r="FE211" i="56"/>
  <c r="FE212" i="56"/>
  <c r="FE213" i="56"/>
  <c r="FE214" i="56"/>
  <c r="FE215" i="56"/>
  <c r="FE216" i="56"/>
  <c r="FE217" i="56"/>
  <c r="FE218" i="56"/>
  <c r="FE219" i="56"/>
  <c r="FE220" i="56"/>
  <c r="FE221" i="56"/>
  <c r="FE222" i="56"/>
  <c r="FE223" i="56"/>
  <c r="FE224" i="56"/>
  <c r="FE189" i="56"/>
  <c r="FE192" i="56"/>
  <c r="FE175" i="56"/>
  <c r="FE180" i="56"/>
  <c r="FE186" i="56"/>
  <c r="FE225" i="56"/>
  <c r="FE229" i="56"/>
  <c r="FE230" i="56"/>
  <c r="FE231" i="56"/>
  <c r="FE232" i="56"/>
  <c r="FE233" i="56"/>
  <c r="FE234" i="56"/>
  <c r="FE190" i="56"/>
  <c r="FE228" i="56"/>
  <c r="FE226" i="56"/>
  <c r="FE237" i="56"/>
  <c r="FE241" i="56"/>
  <c r="FE245" i="56"/>
  <c r="FE247" i="56"/>
  <c r="FE255" i="56"/>
  <c r="FE250" i="56"/>
  <c r="FE258" i="56"/>
  <c r="FE236" i="56"/>
  <c r="FE240" i="56"/>
  <c r="FE227" i="56"/>
  <c r="FE248" i="56"/>
  <c r="FE256" i="56"/>
  <c r="FE235" i="56"/>
  <c r="FE239" i="56"/>
  <c r="FE243" i="56"/>
  <c r="FE251" i="56"/>
  <c r="FE177" i="56"/>
  <c r="FE188" i="56"/>
  <c r="FE238" i="56"/>
  <c r="FE265" i="56"/>
  <c r="FE252" i="56"/>
  <c r="FE253" i="56"/>
  <c r="FE257" i="56"/>
  <c r="FE259" i="56"/>
  <c r="FE260" i="56"/>
  <c r="FE270" i="56"/>
  <c r="FE246" i="56"/>
  <c r="FE249" i="56"/>
  <c r="FE261" i="56"/>
  <c r="FE267" i="56"/>
  <c r="FE242" i="56"/>
  <c r="FE262" i="56"/>
  <c r="FE266" i="56"/>
  <c r="FE264" i="56"/>
  <c r="FE269" i="56"/>
  <c r="FE268" i="56"/>
  <c r="FE244" i="56"/>
  <c r="FE272" i="56"/>
  <c r="FE254" i="56"/>
  <c r="FE263" i="56"/>
  <c r="FE271" i="56"/>
  <c r="FE13" i="56"/>
  <c r="FE96" i="56"/>
  <c r="FE101" i="56"/>
  <c r="FF10" i="56"/>
  <c r="FE104" i="56"/>
  <c r="FE105" i="56"/>
  <c r="FE106" i="56"/>
  <c r="FE12" i="56"/>
  <c r="FE95" i="56"/>
  <c r="FE97" i="56"/>
  <c r="FE103" i="56"/>
  <c r="FE98" i="56"/>
  <c r="FE100" i="56"/>
  <c r="FE11" i="56"/>
  <c r="FE99" i="56"/>
  <c r="FE94" i="56"/>
  <c r="FE107" i="56"/>
  <c r="FE102" i="56"/>
  <c r="FE108" i="56"/>
  <c r="FE31" i="56"/>
  <c r="FE56" i="56"/>
  <c r="FE66" i="56"/>
  <c r="FE15" i="56"/>
  <c r="FE73" i="56"/>
  <c r="FE62" i="56"/>
  <c r="FE33" i="56"/>
  <c r="FE68" i="56"/>
  <c r="FE81" i="56"/>
  <c r="FE74" i="56"/>
  <c r="FE91" i="56"/>
  <c r="FE75" i="56"/>
  <c r="FE28" i="56"/>
  <c r="FE47" i="56"/>
  <c r="FE40" i="56"/>
  <c r="FE36" i="56"/>
  <c r="FE44" i="56"/>
  <c r="FE46" i="56"/>
  <c r="FE48" i="56"/>
  <c r="FE76" i="56"/>
  <c r="FE86" i="56"/>
  <c r="FE87" i="56"/>
  <c r="FE43" i="56"/>
  <c r="FE93" i="56"/>
  <c r="FE80" i="56"/>
  <c r="FE30" i="56"/>
  <c r="FE59" i="56"/>
  <c r="FE39" i="56"/>
  <c r="FE51" i="56"/>
  <c r="FE41" i="56"/>
  <c r="FE38" i="56"/>
  <c r="FE17" i="56"/>
  <c r="FE63" i="56"/>
  <c r="FE37" i="56"/>
  <c r="FE61" i="56"/>
  <c r="FE83" i="56"/>
  <c r="FE84" i="56"/>
  <c r="FE69" i="56"/>
  <c r="FE20" i="56"/>
  <c r="FE52" i="56"/>
  <c r="FE55" i="56"/>
  <c r="FE60" i="56"/>
  <c r="FE26" i="56"/>
  <c r="FE70" i="56"/>
  <c r="FE50" i="56"/>
  <c r="FE77" i="56"/>
  <c r="FE45" i="56"/>
  <c r="FE16" i="56"/>
  <c r="FE89" i="56"/>
  <c r="FE85" i="56"/>
  <c r="FE22" i="56"/>
  <c r="FE19" i="56"/>
  <c r="FE78" i="56"/>
  <c r="FE53" i="56"/>
  <c r="FE79" i="56"/>
  <c r="FE27" i="56"/>
  <c r="FE71" i="56"/>
  <c r="FE14" i="56"/>
  <c r="FE25" i="56"/>
  <c r="FE18" i="56"/>
  <c r="FE23" i="56"/>
  <c r="FE65" i="56"/>
  <c r="FE72" i="56"/>
  <c r="FE82" i="56"/>
  <c r="FE42" i="56"/>
  <c r="FE57" i="56"/>
  <c r="FE24" i="56"/>
  <c r="FE90" i="56"/>
  <c r="FE29" i="56"/>
  <c r="FE58" i="56"/>
  <c r="FE88" i="56"/>
  <c r="FE32" i="56"/>
  <c r="FE21" i="56"/>
  <c r="FE49" i="56"/>
  <c r="FE34" i="56"/>
  <c r="FE54" i="56"/>
  <c r="FE64" i="56"/>
  <c r="FE35" i="56"/>
  <c r="FE92" i="56"/>
  <c r="FE67" i="56"/>
  <c r="FD9" i="56"/>
  <c r="EX8" i="56" s="1"/>
  <c r="FF109" i="56" l="1"/>
  <c r="FF110" i="56"/>
  <c r="FF112" i="56"/>
  <c r="FF116" i="56"/>
  <c r="FF113" i="56"/>
  <c r="FF118" i="56"/>
  <c r="FF117" i="56"/>
  <c r="FF111" i="56"/>
  <c r="FF115" i="56"/>
  <c r="FF130" i="56"/>
  <c r="FF120" i="56"/>
  <c r="FF122" i="56"/>
  <c r="FF126" i="56"/>
  <c r="FF119" i="56"/>
  <c r="FF121" i="56"/>
  <c r="FF114" i="56"/>
  <c r="FF123" i="56"/>
  <c r="FF124" i="56"/>
  <c r="FF129" i="56"/>
  <c r="FF125" i="56"/>
  <c r="FF132" i="56"/>
  <c r="FF133" i="56"/>
  <c r="FF134" i="56"/>
  <c r="FF128" i="56"/>
  <c r="FF131" i="56"/>
  <c r="FF127" i="56"/>
  <c r="FF135" i="56"/>
  <c r="FF136" i="56"/>
  <c r="FF137" i="56"/>
  <c r="FF139" i="56"/>
  <c r="FF145" i="56"/>
  <c r="FF149" i="56"/>
  <c r="FF141" i="56"/>
  <c r="FF140" i="56"/>
  <c r="FF146" i="56"/>
  <c r="FF142" i="56"/>
  <c r="FF151" i="56"/>
  <c r="FF138" i="56"/>
  <c r="FF156" i="56"/>
  <c r="FF148" i="56"/>
  <c r="FF150" i="56"/>
  <c r="FF155" i="56"/>
  <c r="FF159" i="56"/>
  <c r="FF160" i="56"/>
  <c r="FF161" i="56"/>
  <c r="FF162" i="56"/>
  <c r="FF163" i="56"/>
  <c r="FF164" i="56"/>
  <c r="FF165" i="56"/>
  <c r="FF166" i="56"/>
  <c r="FF167" i="56"/>
  <c r="FF168" i="56"/>
  <c r="FF169" i="56"/>
  <c r="FF170" i="56"/>
  <c r="FF171" i="56"/>
  <c r="FF172" i="56"/>
  <c r="FF173" i="56"/>
  <c r="FF174" i="56"/>
  <c r="FF175" i="56"/>
  <c r="FF176" i="56"/>
  <c r="FF177" i="56"/>
  <c r="FF178" i="56"/>
  <c r="FF179" i="56"/>
  <c r="FF180" i="56"/>
  <c r="FF143" i="56"/>
  <c r="FF154" i="56"/>
  <c r="FF144" i="56"/>
  <c r="FF152" i="56"/>
  <c r="FF189" i="56"/>
  <c r="FF158" i="56"/>
  <c r="FF147" i="56"/>
  <c r="FF157" i="56"/>
  <c r="FF153" i="56"/>
  <c r="FF181" i="56"/>
  <c r="FF183" i="56"/>
  <c r="FF185" i="56"/>
  <c r="FF187" i="56"/>
  <c r="FF191" i="56"/>
  <c r="FF182" i="56"/>
  <c r="FF193" i="56"/>
  <c r="FF194" i="56"/>
  <c r="FF195" i="56"/>
  <c r="FF196" i="56"/>
  <c r="FF197" i="56"/>
  <c r="FF198" i="56"/>
  <c r="FF199" i="56"/>
  <c r="FF200" i="56"/>
  <c r="FF201" i="56"/>
  <c r="FF202" i="56"/>
  <c r="FF203" i="56"/>
  <c r="FF204" i="56"/>
  <c r="FF205" i="56"/>
  <c r="FF206" i="56"/>
  <c r="FF207" i="56"/>
  <c r="FF208" i="56"/>
  <c r="FF209" i="56"/>
  <c r="FF210" i="56"/>
  <c r="FF211" i="56"/>
  <c r="FF212" i="56"/>
  <c r="FF213" i="56"/>
  <c r="FF214" i="56"/>
  <c r="FF215" i="56"/>
  <c r="FF216" i="56"/>
  <c r="FF217" i="56"/>
  <c r="FF218" i="56"/>
  <c r="FF219" i="56"/>
  <c r="FF220" i="56"/>
  <c r="FF221" i="56"/>
  <c r="FF222" i="56"/>
  <c r="FF223" i="56"/>
  <c r="FF224" i="56"/>
  <c r="FF225" i="56"/>
  <c r="FF226" i="56"/>
  <c r="FF227" i="56"/>
  <c r="FF228" i="56"/>
  <c r="FF186" i="56"/>
  <c r="FF229" i="56"/>
  <c r="FF230" i="56"/>
  <c r="FF231" i="56"/>
  <c r="FF232" i="56"/>
  <c r="FF233" i="56"/>
  <c r="FF234" i="56"/>
  <c r="FF235" i="56"/>
  <c r="FF236" i="56"/>
  <c r="FF237" i="56"/>
  <c r="FF238" i="56"/>
  <c r="FF239" i="56"/>
  <c r="FF240" i="56"/>
  <c r="FF241" i="56"/>
  <c r="FF242" i="56"/>
  <c r="FF243" i="56"/>
  <c r="FF244" i="56"/>
  <c r="FF245" i="56"/>
  <c r="FF246" i="56"/>
  <c r="FF190" i="56"/>
  <c r="FF252" i="56"/>
  <c r="FF247" i="56"/>
  <c r="FF255" i="56"/>
  <c r="FF184" i="56"/>
  <c r="FF253" i="56"/>
  <c r="FF248" i="56"/>
  <c r="FF192" i="56"/>
  <c r="FF188" i="56"/>
  <c r="FF265" i="56"/>
  <c r="FF269" i="56"/>
  <c r="FF257" i="56"/>
  <c r="FF259" i="56"/>
  <c r="FF264" i="56"/>
  <c r="FF268" i="56"/>
  <c r="FF260" i="56"/>
  <c r="FF270" i="56"/>
  <c r="FF249" i="56"/>
  <c r="FF261" i="56"/>
  <c r="FF262" i="56"/>
  <c r="FF267" i="56"/>
  <c r="FF258" i="56"/>
  <c r="FF266" i="56"/>
  <c r="FF250" i="56"/>
  <c r="FF256" i="56"/>
  <c r="FF251" i="56"/>
  <c r="FF263" i="56"/>
  <c r="FF272" i="56"/>
  <c r="FF271" i="56"/>
  <c r="FF254" i="56"/>
  <c r="FG10" i="56"/>
  <c r="FF103" i="56"/>
  <c r="FF104" i="56"/>
  <c r="FF13" i="56"/>
  <c r="FF99" i="56"/>
  <c r="FF97" i="56"/>
  <c r="FF96" i="56"/>
  <c r="FF105" i="56"/>
  <c r="FF108" i="56"/>
  <c r="FF107" i="56"/>
  <c r="FF100" i="56"/>
  <c r="FF94" i="56"/>
  <c r="FF101" i="56"/>
  <c r="FF98" i="56"/>
  <c r="FF102" i="56"/>
  <c r="FF106" i="56"/>
  <c r="FF95" i="56"/>
  <c r="FF40" i="56"/>
  <c r="FF44" i="56"/>
  <c r="FF31" i="56"/>
  <c r="FF56" i="56"/>
  <c r="FF66" i="56"/>
  <c r="FF15" i="56"/>
  <c r="FF73" i="56"/>
  <c r="FF62" i="56"/>
  <c r="FF33" i="56"/>
  <c r="FF68" i="56"/>
  <c r="FF81" i="56"/>
  <c r="FF75" i="56"/>
  <c r="FF74" i="56"/>
  <c r="FF36" i="56"/>
  <c r="FF91" i="56"/>
  <c r="FF28" i="56"/>
  <c r="FF47" i="56"/>
  <c r="FF46" i="56"/>
  <c r="FF48" i="56"/>
  <c r="FF76" i="56"/>
  <c r="FF86" i="56"/>
  <c r="FF87" i="56"/>
  <c r="FF43" i="56"/>
  <c r="FF93" i="56"/>
  <c r="FF80" i="56"/>
  <c r="FF30" i="56"/>
  <c r="FF38" i="56"/>
  <c r="FF17" i="56"/>
  <c r="FF63" i="56"/>
  <c r="FF37" i="56"/>
  <c r="FF22" i="56"/>
  <c r="FF85" i="56"/>
  <c r="FF16" i="56"/>
  <c r="FF84" i="56"/>
  <c r="FF19" i="56"/>
  <c r="FF89" i="56"/>
  <c r="FF61" i="56"/>
  <c r="FF83" i="56"/>
  <c r="FF41" i="56"/>
  <c r="FF78" i="56"/>
  <c r="FF53" i="56"/>
  <c r="FF79" i="56"/>
  <c r="FF27" i="56"/>
  <c r="FF71" i="56"/>
  <c r="FF14" i="56"/>
  <c r="FF25" i="56"/>
  <c r="FF18" i="56"/>
  <c r="FF23" i="56"/>
  <c r="FF65" i="56"/>
  <c r="FF59" i="56"/>
  <c r="FF69" i="56"/>
  <c r="FF20" i="56"/>
  <c r="FF52" i="56"/>
  <c r="FF55" i="56"/>
  <c r="FF60" i="56"/>
  <c r="FF26" i="56"/>
  <c r="FF70" i="56"/>
  <c r="FF50" i="56"/>
  <c r="FF77" i="56"/>
  <c r="FF45" i="56"/>
  <c r="FF67" i="56"/>
  <c r="FF51" i="56"/>
  <c r="FF39" i="56"/>
  <c r="FF72" i="56"/>
  <c r="FF82" i="56"/>
  <c r="FF42" i="56"/>
  <c r="FF57" i="56"/>
  <c r="FF24" i="56"/>
  <c r="FF90" i="56"/>
  <c r="FF29" i="56"/>
  <c r="FF58" i="56"/>
  <c r="FF35" i="56"/>
  <c r="FF88" i="56"/>
  <c r="FF32" i="56"/>
  <c r="FF21" i="56"/>
  <c r="FF49" i="56"/>
  <c r="FF34" i="56"/>
  <c r="FF54" i="56"/>
  <c r="FF64" i="56"/>
  <c r="FF92" i="56"/>
  <c r="FE9" i="56"/>
  <c r="FG109" i="56" l="1"/>
  <c r="FG110" i="56"/>
  <c r="FG112" i="56"/>
  <c r="FG117" i="56"/>
  <c r="FG116" i="56"/>
  <c r="FG119" i="56"/>
  <c r="FG122" i="56"/>
  <c r="FG123" i="56"/>
  <c r="FG124" i="56"/>
  <c r="FG125" i="56"/>
  <c r="FG118" i="56"/>
  <c r="FG127" i="56"/>
  <c r="FG111" i="56"/>
  <c r="FG115" i="56"/>
  <c r="FG130" i="56"/>
  <c r="FG120" i="56"/>
  <c r="FG126" i="56"/>
  <c r="FG121" i="56"/>
  <c r="FG113" i="56"/>
  <c r="FG114" i="56"/>
  <c r="FG129" i="56"/>
  <c r="FG128" i="56"/>
  <c r="FG131" i="56"/>
  <c r="FG132" i="56"/>
  <c r="FG136" i="56"/>
  <c r="FG134" i="56"/>
  <c r="FG135" i="56"/>
  <c r="FG144" i="56"/>
  <c r="FG148" i="56"/>
  <c r="FG138" i="56"/>
  <c r="FG146" i="56"/>
  <c r="FG140" i="56"/>
  <c r="FG152" i="56"/>
  <c r="FG137" i="56"/>
  <c r="FG141" i="56"/>
  <c r="FG145" i="56"/>
  <c r="FG133" i="56"/>
  <c r="FG149" i="56"/>
  <c r="FG153" i="56"/>
  <c r="FG157" i="56"/>
  <c r="FG151" i="56"/>
  <c r="FG156" i="56"/>
  <c r="FG139" i="56"/>
  <c r="FG150" i="56"/>
  <c r="FG142" i="56"/>
  <c r="FG155" i="56"/>
  <c r="FG160" i="56"/>
  <c r="FG162" i="56"/>
  <c r="FG164" i="56"/>
  <c r="FG166" i="56"/>
  <c r="FG168" i="56"/>
  <c r="FG172" i="56"/>
  <c r="FG181" i="56"/>
  <c r="FG182" i="56"/>
  <c r="FG176" i="56"/>
  <c r="FG143" i="56"/>
  <c r="FG154" i="56"/>
  <c r="FG167" i="56"/>
  <c r="FG171" i="56"/>
  <c r="FG179" i="56"/>
  <c r="FG159" i="56"/>
  <c r="FG161" i="56"/>
  <c r="FG163" i="56"/>
  <c r="FG165" i="56"/>
  <c r="FG170" i="56"/>
  <c r="FG174" i="56"/>
  <c r="FG175" i="56"/>
  <c r="FG186" i="56"/>
  <c r="FG189" i="56"/>
  <c r="FG158" i="56"/>
  <c r="FG147" i="56"/>
  <c r="FG178" i="56"/>
  <c r="FG177" i="56"/>
  <c r="FG184" i="56"/>
  <c r="FG173" i="56"/>
  <c r="FG183" i="56"/>
  <c r="FG185" i="56"/>
  <c r="FG187" i="56"/>
  <c r="FG191" i="56"/>
  <c r="FG169" i="56"/>
  <c r="FG180" i="56"/>
  <c r="FG227" i="56"/>
  <c r="FG194" i="56"/>
  <c r="FG196" i="56"/>
  <c r="FG198" i="56"/>
  <c r="FG200" i="56"/>
  <c r="FG202" i="56"/>
  <c r="FG204" i="56"/>
  <c r="FG206" i="56"/>
  <c r="FG208" i="56"/>
  <c r="FG210" i="56"/>
  <c r="FG213" i="56"/>
  <c r="FG217" i="56"/>
  <c r="FG221" i="56"/>
  <c r="FG225" i="56"/>
  <c r="FG212" i="56"/>
  <c r="FG216" i="56"/>
  <c r="FG220" i="56"/>
  <c r="FG224" i="56"/>
  <c r="FG228" i="56"/>
  <c r="FG229" i="56"/>
  <c r="FG230" i="56"/>
  <c r="FG231" i="56"/>
  <c r="FG232" i="56"/>
  <c r="FG233" i="56"/>
  <c r="FG234" i="56"/>
  <c r="FG235" i="56"/>
  <c r="FG236" i="56"/>
  <c r="FG237" i="56"/>
  <c r="FG238" i="56"/>
  <c r="FG239" i="56"/>
  <c r="FG240" i="56"/>
  <c r="FG241" i="56"/>
  <c r="FG242" i="56"/>
  <c r="FG243" i="56"/>
  <c r="FG244" i="56"/>
  <c r="FG245" i="56"/>
  <c r="FG246" i="56"/>
  <c r="FG247" i="56"/>
  <c r="FG248" i="56"/>
  <c r="FG249" i="56"/>
  <c r="FG250" i="56"/>
  <c r="FG251" i="56"/>
  <c r="FG252" i="56"/>
  <c r="FG253" i="56"/>
  <c r="FG254" i="56"/>
  <c r="FG255" i="56"/>
  <c r="FG256" i="56"/>
  <c r="FG257" i="56"/>
  <c r="FG258" i="56"/>
  <c r="FG195" i="56"/>
  <c r="FG199" i="56"/>
  <c r="FG203" i="56"/>
  <c r="FG207" i="56"/>
  <c r="FG211" i="56"/>
  <c r="FG215" i="56"/>
  <c r="FG223" i="56"/>
  <c r="FG226" i="56"/>
  <c r="FG214" i="56"/>
  <c r="FG222" i="56"/>
  <c r="FG190" i="56"/>
  <c r="FG193" i="56"/>
  <c r="FG197" i="56"/>
  <c r="FG201" i="56"/>
  <c r="FG205" i="56"/>
  <c r="FG209" i="56"/>
  <c r="FG263" i="56"/>
  <c r="FG266" i="56"/>
  <c r="FG188" i="56"/>
  <c r="FG192" i="56"/>
  <c r="FG272" i="56"/>
  <c r="FG259" i="56"/>
  <c r="FG264" i="56"/>
  <c r="FG268" i="56"/>
  <c r="FG260" i="56"/>
  <c r="FG219" i="56"/>
  <c r="FG270" i="56"/>
  <c r="FG262" i="56"/>
  <c r="FG267" i="56"/>
  <c r="FG218" i="56"/>
  <c r="FG265" i="56"/>
  <c r="FG271" i="56"/>
  <c r="FG269" i="56"/>
  <c r="FG261" i="56"/>
  <c r="FH10" i="56"/>
  <c r="FG94" i="56"/>
  <c r="FG96" i="56"/>
  <c r="FG13" i="56"/>
  <c r="FG98" i="56"/>
  <c r="FG107" i="56"/>
  <c r="FG103" i="56"/>
  <c r="FG108" i="56"/>
  <c r="FG100" i="56"/>
  <c r="FG97" i="56"/>
  <c r="FG102" i="56"/>
  <c r="FG101" i="56"/>
  <c r="FG106" i="56"/>
  <c r="FG105" i="56"/>
  <c r="FG104" i="56"/>
  <c r="FG95" i="56"/>
  <c r="FG99" i="56"/>
  <c r="FG31" i="56"/>
  <c r="FG56" i="56"/>
  <c r="FG66" i="56"/>
  <c r="FG15" i="56"/>
  <c r="FG73" i="56"/>
  <c r="FG62" i="56"/>
  <c r="FG33" i="56"/>
  <c r="FG68" i="56"/>
  <c r="FG81" i="56"/>
  <c r="FG74" i="56"/>
  <c r="FG91" i="56"/>
  <c r="FG75" i="56"/>
  <c r="FG28" i="56"/>
  <c r="FG47" i="56"/>
  <c r="FG40" i="56"/>
  <c r="FG36" i="56"/>
  <c r="FG44" i="56"/>
  <c r="FG41" i="56"/>
  <c r="FG46" i="56"/>
  <c r="FG48" i="56"/>
  <c r="FG76" i="56"/>
  <c r="FG86" i="56"/>
  <c r="FG87" i="56"/>
  <c r="FG43" i="56"/>
  <c r="FG93" i="56"/>
  <c r="FG80" i="56"/>
  <c r="FG30" i="56"/>
  <c r="FG59" i="56"/>
  <c r="FG39" i="56"/>
  <c r="FG51" i="56"/>
  <c r="FG38" i="56"/>
  <c r="FG17" i="56"/>
  <c r="FG63" i="56"/>
  <c r="FG37" i="56"/>
  <c r="FG22" i="56"/>
  <c r="FG85" i="56"/>
  <c r="FG16" i="56"/>
  <c r="FG84" i="56"/>
  <c r="FG19" i="56"/>
  <c r="FG78" i="56"/>
  <c r="FG53" i="56"/>
  <c r="FG79" i="56"/>
  <c r="FG27" i="56"/>
  <c r="FG71" i="56"/>
  <c r="FG14" i="56"/>
  <c r="FG25" i="56"/>
  <c r="FG18" i="56"/>
  <c r="FG23" i="56"/>
  <c r="FG65" i="56"/>
  <c r="FG92" i="56"/>
  <c r="FG61" i="56"/>
  <c r="FG83" i="56"/>
  <c r="FG89" i="56"/>
  <c r="FG69" i="56"/>
  <c r="FG20" i="56"/>
  <c r="FG52" i="56"/>
  <c r="FG55" i="56"/>
  <c r="FG60" i="56"/>
  <c r="FG26" i="56"/>
  <c r="FG67" i="56"/>
  <c r="FG29" i="56"/>
  <c r="FG58" i="56"/>
  <c r="FG72" i="56"/>
  <c r="FG82" i="56"/>
  <c r="FG42" i="56"/>
  <c r="FG57" i="56"/>
  <c r="FG24" i="56"/>
  <c r="FG90" i="56"/>
  <c r="FG45" i="56"/>
  <c r="FG77" i="56"/>
  <c r="FG50" i="56"/>
  <c r="FG70" i="56"/>
  <c r="FG88" i="56"/>
  <c r="FG32" i="56"/>
  <c r="FG21" i="56"/>
  <c r="FG49" i="56"/>
  <c r="FG34" i="56"/>
  <c r="FG54" i="56"/>
  <c r="FG64" i="56"/>
  <c r="FG35" i="56"/>
  <c r="FF9" i="56"/>
  <c r="FH113" i="56" l="1"/>
  <c r="FH114" i="56"/>
  <c r="FH115" i="56"/>
  <c r="FH116" i="56"/>
  <c r="FH109" i="56"/>
  <c r="FH111" i="56"/>
  <c r="FH110" i="56"/>
  <c r="FH112" i="56"/>
  <c r="FH117" i="56"/>
  <c r="FH120" i="56"/>
  <c r="FH119" i="56"/>
  <c r="FH122" i="56"/>
  <c r="FH123" i="56"/>
  <c r="FH124" i="56"/>
  <c r="FH125" i="56"/>
  <c r="FH126" i="56"/>
  <c r="FH127" i="56"/>
  <c r="FH128" i="56"/>
  <c r="FH129" i="56"/>
  <c r="FH132" i="56"/>
  <c r="FH130" i="56"/>
  <c r="FH118" i="56"/>
  <c r="FH133" i="56"/>
  <c r="FH134" i="56"/>
  <c r="FH131" i="56"/>
  <c r="FH121" i="56"/>
  <c r="FH136" i="56"/>
  <c r="FH143" i="56"/>
  <c r="FH137" i="56"/>
  <c r="FH135" i="56"/>
  <c r="FH139" i="56"/>
  <c r="FH145" i="56"/>
  <c r="FH144" i="56"/>
  <c r="FH147" i="56"/>
  <c r="FH140" i="56"/>
  <c r="FH146" i="56"/>
  <c r="FH141" i="56"/>
  <c r="FH150" i="56"/>
  <c r="FH152" i="56"/>
  <c r="FH153" i="56"/>
  <c r="FH157" i="56"/>
  <c r="FH138" i="56"/>
  <c r="FH151" i="56"/>
  <c r="FH148" i="56"/>
  <c r="FH156" i="56"/>
  <c r="FH178" i="56"/>
  <c r="FH142" i="56"/>
  <c r="FH155" i="56"/>
  <c r="FH160" i="56"/>
  <c r="FH162" i="56"/>
  <c r="FH164" i="56"/>
  <c r="FH166" i="56"/>
  <c r="FH168" i="56"/>
  <c r="FH172" i="56"/>
  <c r="FH181" i="56"/>
  <c r="FH182" i="56"/>
  <c r="FH183" i="56"/>
  <c r="FH184" i="56"/>
  <c r="FH176" i="56"/>
  <c r="FH174" i="56"/>
  <c r="FH167" i="56"/>
  <c r="FH177" i="56"/>
  <c r="FH161" i="56"/>
  <c r="FH165" i="56"/>
  <c r="FH175" i="56"/>
  <c r="FH186" i="56"/>
  <c r="FH149" i="56"/>
  <c r="FH158" i="56"/>
  <c r="FH173" i="56"/>
  <c r="FH154" i="56"/>
  <c r="FH171" i="56"/>
  <c r="FH180" i="56"/>
  <c r="FH187" i="56"/>
  <c r="FH159" i="56"/>
  <c r="FH190" i="56"/>
  <c r="FH170" i="56"/>
  <c r="FH185" i="56"/>
  <c r="FH191" i="56"/>
  <c r="FH169" i="56"/>
  <c r="FH179" i="56"/>
  <c r="FH188" i="56"/>
  <c r="FH214" i="56"/>
  <c r="FH218" i="56"/>
  <c r="FH222" i="56"/>
  <c r="FH227" i="56"/>
  <c r="FH194" i="56"/>
  <c r="FH196" i="56"/>
  <c r="FH198" i="56"/>
  <c r="FH200" i="56"/>
  <c r="FH202" i="56"/>
  <c r="FH204" i="56"/>
  <c r="FH206" i="56"/>
  <c r="FH208" i="56"/>
  <c r="FH210" i="56"/>
  <c r="FH213" i="56"/>
  <c r="FH217" i="56"/>
  <c r="FH221" i="56"/>
  <c r="FH163" i="56"/>
  <c r="FH225" i="56"/>
  <c r="FH216" i="56"/>
  <c r="FH224" i="56"/>
  <c r="FH229" i="56"/>
  <c r="FH231" i="56"/>
  <c r="FH233" i="56"/>
  <c r="FH249" i="56"/>
  <c r="FH257" i="56"/>
  <c r="FH259" i="56"/>
  <c r="FH260" i="56"/>
  <c r="FH261" i="56"/>
  <c r="FH262" i="56"/>
  <c r="FH263" i="56"/>
  <c r="FH189" i="56"/>
  <c r="FH237" i="56"/>
  <c r="FH241" i="56"/>
  <c r="FH245" i="56"/>
  <c r="FH252" i="56"/>
  <c r="FH195" i="56"/>
  <c r="FH199" i="56"/>
  <c r="FH203" i="56"/>
  <c r="FH207" i="56"/>
  <c r="FH211" i="56"/>
  <c r="FH215" i="56"/>
  <c r="FH223" i="56"/>
  <c r="FH226" i="56"/>
  <c r="FH236" i="56"/>
  <c r="FH240" i="56"/>
  <c r="FH244" i="56"/>
  <c r="FH250" i="56"/>
  <c r="FH258" i="56"/>
  <c r="FH212" i="56"/>
  <c r="FH220" i="56"/>
  <c r="FH228" i="56"/>
  <c r="FH230" i="56"/>
  <c r="FH232" i="56"/>
  <c r="FH234" i="56"/>
  <c r="FH201" i="56"/>
  <c r="FH251" i="56"/>
  <c r="FH254" i="56"/>
  <c r="FH238" i="56"/>
  <c r="FH266" i="56"/>
  <c r="FH205" i="56"/>
  <c r="FH235" i="56"/>
  <c r="FH247" i="56"/>
  <c r="FH192" i="56"/>
  <c r="FH248" i="56"/>
  <c r="FH253" i="56"/>
  <c r="FH255" i="56"/>
  <c r="FH265" i="56"/>
  <c r="FH269" i="56"/>
  <c r="FH193" i="56"/>
  <c r="FH209" i="56"/>
  <c r="FH243" i="56"/>
  <c r="FH272" i="56"/>
  <c r="FH246" i="56"/>
  <c r="FH264" i="56"/>
  <c r="FH219" i="56"/>
  <c r="FH268" i="56"/>
  <c r="FH271" i="56"/>
  <c r="FH239" i="56"/>
  <c r="FH270" i="56"/>
  <c r="FH267" i="56"/>
  <c r="FH242" i="56"/>
  <c r="FH197" i="56"/>
  <c r="FH256" i="56"/>
  <c r="FI10" i="56"/>
  <c r="FH98" i="56"/>
  <c r="FH95" i="56"/>
  <c r="FH97" i="56"/>
  <c r="FH101" i="56"/>
  <c r="FH103" i="56"/>
  <c r="FH13" i="56"/>
  <c r="FH108" i="56"/>
  <c r="FH104" i="56"/>
  <c r="FH99" i="56"/>
  <c r="FH105" i="56"/>
  <c r="FH102" i="56"/>
  <c r="FH96" i="56"/>
  <c r="FH106" i="56"/>
  <c r="FH100" i="56"/>
  <c r="FH94" i="56"/>
  <c r="FH107" i="56"/>
  <c r="FH41" i="56"/>
  <c r="FH31" i="56"/>
  <c r="FH56" i="56"/>
  <c r="FH66" i="56"/>
  <c r="FH15" i="56"/>
  <c r="FH73" i="56"/>
  <c r="FH62" i="56"/>
  <c r="FH33" i="56"/>
  <c r="FH68" i="56"/>
  <c r="FH81" i="56"/>
  <c r="FH74" i="56"/>
  <c r="FH91" i="56"/>
  <c r="FH75" i="56"/>
  <c r="FH28" i="56"/>
  <c r="FH47" i="56"/>
  <c r="FH40" i="56"/>
  <c r="FH36" i="56"/>
  <c r="FH44" i="56"/>
  <c r="FH38" i="56"/>
  <c r="FH17" i="56"/>
  <c r="FH63" i="56"/>
  <c r="FH37" i="56"/>
  <c r="FH22" i="56"/>
  <c r="FH85" i="56"/>
  <c r="FH16" i="56"/>
  <c r="FH84" i="56"/>
  <c r="FH19" i="56"/>
  <c r="FH89" i="56"/>
  <c r="FH61" i="56"/>
  <c r="FH46" i="56"/>
  <c r="FH48" i="56"/>
  <c r="FH76" i="56"/>
  <c r="FH86" i="56"/>
  <c r="FH87" i="56"/>
  <c r="FH43" i="56"/>
  <c r="FH93" i="56"/>
  <c r="FH80" i="56"/>
  <c r="FH30" i="56"/>
  <c r="FH59" i="56"/>
  <c r="FH39" i="56"/>
  <c r="FH78" i="56"/>
  <c r="FH53" i="56"/>
  <c r="FH79" i="56"/>
  <c r="FH27" i="56"/>
  <c r="FH71" i="56"/>
  <c r="FH14" i="56"/>
  <c r="FH25" i="56"/>
  <c r="FH18" i="56"/>
  <c r="FH23" i="56"/>
  <c r="FH65" i="56"/>
  <c r="FH83" i="56"/>
  <c r="FH51" i="56"/>
  <c r="FH69" i="56"/>
  <c r="FH20" i="56"/>
  <c r="FH52" i="56"/>
  <c r="FH55" i="56"/>
  <c r="FH60" i="56"/>
  <c r="FH26" i="56"/>
  <c r="FH70" i="56"/>
  <c r="FH50" i="56"/>
  <c r="FH77" i="56"/>
  <c r="FH45" i="56"/>
  <c r="FH92" i="56"/>
  <c r="FH88" i="56"/>
  <c r="FH32" i="56"/>
  <c r="FH21" i="56"/>
  <c r="FH49" i="56"/>
  <c r="FH34" i="56"/>
  <c r="FH54" i="56"/>
  <c r="FH64" i="56"/>
  <c r="FH35" i="56"/>
  <c r="FH67" i="56"/>
  <c r="FH72" i="56"/>
  <c r="FH82" i="56"/>
  <c r="FH42" i="56"/>
  <c r="FH57" i="56"/>
  <c r="FH24" i="56"/>
  <c r="FH90" i="56"/>
  <c r="FH29" i="56"/>
  <c r="FH58" i="56"/>
  <c r="FG9" i="56"/>
  <c r="FI112" i="56" l="1"/>
  <c r="FI113" i="56"/>
  <c r="FI114" i="56"/>
  <c r="FI115" i="56"/>
  <c r="FI116" i="56"/>
  <c r="FI117" i="56"/>
  <c r="FI109" i="56"/>
  <c r="FI111" i="56"/>
  <c r="FI110" i="56"/>
  <c r="FI120" i="56"/>
  <c r="FI121" i="56"/>
  <c r="FI122" i="56"/>
  <c r="FI119" i="56"/>
  <c r="FI123" i="56"/>
  <c r="FI124" i="56"/>
  <c r="FI125" i="56"/>
  <c r="FI126" i="56"/>
  <c r="FI127" i="56"/>
  <c r="FI128" i="56"/>
  <c r="FI129" i="56"/>
  <c r="FI130" i="56"/>
  <c r="FI131" i="56"/>
  <c r="FI132" i="56"/>
  <c r="FI118" i="56"/>
  <c r="FI133" i="56"/>
  <c r="FI134" i="56"/>
  <c r="FI142" i="56"/>
  <c r="FI144" i="56"/>
  <c r="FI148" i="56"/>
  <c r="FI138" i="56"/>
  <c r="FI139" i="56"/>
  <c r="FI153" i="56"/>
  <c r="FI154" i="56"/>
  <c r="FI155" i="56"/>
  <c r="FI156" i="56"/>
  <c r="FI157" i="56"/>
  <c r="FI158" i="56"/>
  <c r="FI136" i="56"/>
  <c r="FI147" i="56"/>
  <c r="FI135" i="56"/>
  <c r="FI137" i="56"/>
  <c r="FI140" i="56"/>
  <c r="FI146" i="56"/>
  <c r="FI145" i="56"/>
  <c r="FI149" i="56"/>
  <c r="FI152" i="56"/>
  <c r="FI151" i="56"/>
  <c r="FI141" i="56"/>
  <c r="FI169" i="56"/>
  <c r="FI173" i="56"/>
  <c r="FI175" i="56"/>
  <c r="FI178" i="56"/>
  <c r="FI160" i="56"/>
  <c r="FI162" i="56"/>
  <c r="FI164" i="56"/>
  <c r="FI166" i="56"/>
  <c r="FI168" i="56"/>
  <c r="FI172" i="56"/>
  <c r="FI181" i="56"/>
  <c r="FI182" i="56"/>
  <c r="FI183" i="56"/>
  <c r="FI184" i="56"/>
  <c r="FI185" i="56"/>
  <c r="FI186" i="56"/>
  <c r="FI187" i="56"/>
  <c r="FI188" i="56"/>
  <c r="FI189" i="56"/>
  <c r="FI190" i="56"/>
  <c r="FI191" i="56"/>
  <c r="FI192" i="56"/>
  <c r="FI150" i="56"/>
  <c r="FI167" i="56"/>
  <c r="FI171" i="56"/>
  <c r="FI143" i="56"/>
  <c r="FI179" i="56"/>
  <c r="FI174" i="56"/>
  <c r="FI177" i="56"/>
  <c r="FI161" i="56"/>
  <c r="FI165" i="56"/>
  <c r="FI176" i="56"/>
  <c r="FI163" i="56"/>
  <c r="FI159" i="56"/>
  <c r="FI170" i="56"/>
  <c r="FI214" i="56"/>
  <c r="FI218" i="56"/>
  <c r="FI222" i="56"/>
  <c r="FI180" i="56"/>
  <c r="FI227" i="56"/>
  <c r="FI194" i="56"/>
  <c r="FI196" i="56"/>
  <c r="FI198" i="56"/>
  <c r="FI200" i="56"/>
  <c r="FI202" i="56"/>
  <c r="FI204" i="56"/>
  <c r="FI206" i="56"/>
  <c r="FI208" i="56"/>
  <c r="FI210" i="56"/>
  <c r="FI213" i="56"/>
  <c r="FI217" i="56"/>
  <c r="FI221" i="56"/>
  <c r="FI225" i="56"/>
  <c r="FI238" i="56"/>
  <c r="FI242" i="56"/>
  <c r="FI246" i="56"/>
  <c r="FI254" i="56"/>
  <c r="FI216" i="56"/>
  <c r="FI224" i="56"/>
  <c r="FI229" i="56"/>
  <c r="FI231" i="56"/>
  <c r="FI233" i="56"/>
  <c r="FI249" i="56"/>
  <c r="FI257" i="56"/>
  <c r="FI259" i="56"/>
  <c r="FI260" i="56"/>
  <c r="FI261" i="56"/>
  <c r="FI262" i="56"/>
  <c r="FI263" i="56"/>
  <c r="FI264" i="56"/>
  <c r="FI265" i="56"/>
  <c r="FI266" i="56"/>
  <c r="FI267" i="56"/>
  <c r="FI268" i="56"/>
  <c r="FI269" i="56"/>
  <c r="FI270" i="56"/>
  <c r="FI271" i="56"/>
  <c r="FI272" i="56"/>
  <c r="FI237" i="56"/>
  <c r="FI241" i="56"/>
  <c r="FI195" i="56"/>
  <c r="FI199" i="56"/>
  <c r="FI203" i="56"/>
  <c r="FI207" i="56"/>
  <c r="FI211" i="56"/>
  <c r="FI215" i="56"/>
  <c r="FI223" i="56"/>
  <c r="FI226" i="56"/>
  <c r="FI247" i="56"/>
  <c r="FI255" i="56"/>
  <c r="FI236" i="56"/>
  <c r="FI240" i="56"/>
  <c r="FI244" i="56"/>
  <c r="FI250" i="56"/>
  <c r="FI212" i="56"/>
  <c r="FI239" i="56"/>
  <c r="FI256" i="56"/>
  <c r="FI201" i="56"/>
  <c r="FI251" i="56"/>
  <c r="FI252" i="56"/>
  <c r="FI205" i="56"/>
  <c r="FI234" i="56"/>
  <c r="FI235" i="56"/>
  <c r="FI232" i="56"/>
  <c r="FI248" i="56"/>
  <c r="FI253" i="56"/>
  <c r="FI193" i="56"/>
  <c r="FI209" i="56"/>
  <c r="FI220" i="56"/>
  <c r="FI230" i="56"/>
  <c r="FI243" i="56"/>
  <c r="FI228" i="56"/>
  <c r="FI258" i="56"/>
  <c r="FI219" i="56"/>
  <c r="FI245" i="56"/>
  <c r="FI197" i="56"/>
  <c r="FJ10" i="56"/>
  <c r="FI97" i="56"/>
  <c r="FI99" i="56"/>
  <c r="FI108" i="56"/>
  <c r="FI103" i="56"/>
  <c r="FI13" i="56"/>
  <c r="FI101" i="56"/>
  <c r="FI106" i="56"/>
  <c r="FI107" i="56"/>
  <c r="FI96" i="56"/>
  <c r="FI105" i="56"/>
  <c r="FI104" i="56"/>
  <c r="FI102" i="56"/>
  <c r="FI100" i="56"/>
  <c r="FI98" i="56"/>
  <c r="FI95" i="56"/>
  <c r="FI94" i="56"/>
  <c r="FI81" i="56"/>
  <c r="FI74" i="56"/>
  <c r="FI91" i="56"/>
  <c r="FI75" i="56"/>
  <c r="FI28" i="56"/>
  <c r="FI47" i="56"/>
  <c r="FI40" i="56"/>
  <c r="FI36" i="56"/>
  <c r="FI44" i="56"/>
  <c r="FI31" i="56"/>
  <c r="FI56" i="56"/>
  <c r="FI66" i="56"/>
  <c r="FI15" i="56"/>
  <c r="FI73" i="56"/>
  <c r="FI62" i="56"/>
  <c r="FI33" i="56"/>
  <c r="FI68" i="56"/>
  <c r="FI38" i="56"/>
  <c r="FI17" i="56"/>
  <c r="FI63" i="56"/>
  <c r="FI37" i="56"/>
  <c r="FI22" i="56"/>
  <c r="FI85" i="56"/>
  <c r="FI16" i="56"/>
  <c r="FI84" i="56"/>
  <c r="FI19" i="56"/>
  <c r="FI89" i="56"/>
  <c r="FI61" i="56"/>
  <c r="FI46" i="56"/>
  <c r="FI48" i="56"/>
  <c r="FI76" i="56"/>
  <c r="FI86" i="56"/>
  <c r="FI87" i="56"/>
  <c r="FI41" i="56"/>
  <c r="FI80" i="56"/>
  <c r="FI39" i="56"/>
  <c r="FI93" i="56"/>
  <c r="FI43" i="56"/>
  <c r="FI59" i="56"/>
  <c r="FI78" i="56"/>
  <c r="FI53" i="56"/>
  <c r="FI79" i="56"/>
  <c r="FI27" i="56"/>
  <c r="FI71" i="56"/>
  <c r="FI14" i="56"/>
  <c r="FI25" i="56"/>
  <c r="FI18" i="56"/>
  <c r="FI23" i="56"/>
  <c r="FI65" i="56"/>
  <c r="FI83" i="56"/>
  <c r="FI30" i="56"/>
  <c r="FI51" i="56"/>
  <c r="FI69" i="56"/>
  <c r="FI20" i="56"/>
  <c r="FI52" i="56"/>
  <c r="FI55" i="56"/>
  <c r="FI60" i="56"/>
  <c r="FI26" i="56"/>
  <c r="FI70" i="56"/>
  <c r="FI50" i="56"/>
  <c r="FI77" i="56"/>
  <c r="FI45" i="56"/>
  <c r="FI92" i="56"/>
  <c r="FI88" i="56"/>
  <c r="FI32" i="56"/>
  <c r="FI21" i="56"/>
  <c r="FI49" i="56"/>
  <c r="FI34" i="56"/>
  <c r="FI54" i="56"/>
  <c r="FI64" i="56"/>
  <c r="FI35" i="56"/>
  <c r="FI67" i="56"/>
  <c r="FI72" i="56"/>
  <c r="FI82" i="56"/>
  <c r="FI42" i="56"/>
  <c r="FI57" i="56"/>
  <c r="FI24" i="56"/>
  <c r="FI90" i="56"/>
  <c r="FI29" i="56"/>
  <c r="FI58" i="56"/>
  <c r="FH9" i="56"/>
  <c r="FJ111" i="56" l="1"/>
  <c r="FJ112" i="56"/>
  <c r="FJ113" i="56"/>
  <c r="FJ117" i="56"/>
  <c r="FJ109" i="56"/>
  <c r="FJ114" i="56"/>
  <c r="FJ119" i="56"/>
  <c r="FJ116" i="56"/>
  <c r="FJ110" i="56"/>
  <c r="FJ122" i="56"/>
  <c r="FJ125" i="56"/>
  <c r="FJ133" i="56"/>
  <c r="FJ134" i="56"/>
  <c r="FJ135" i="56"/>
  <c r="FJ136" i="56"/>
  <c r="FJ137" i="56"/>
  <c r="FJ118" i="56"/>
  <c r="FJ127" i="56"/>
  <c r="FJ132" i="56"/>
  <c r="FJ115" i="56"/>
  <c r="FJ120" i="56"/>
  <c r="FJ121" i="56"/>
  <c r="FJ124" i="56"/>
  <c r="FJ123" i="56"/>
  <c r="FJ126" i="56"/>
  <c r="FJ129" i="56"/>
  <c r="FJ128" i="56"/>
  <c r="FJ130" i="56"/>
  <c r="FJ131" i="56"/>
  <c r="FJ138" i="56"/>
  <c r="FJ139" i="56"/>
  <c r="FJ140" i="56"/>
  <c r="FJ141" i="56"/>
  <c r="FJ142" i="56"/>
  <c r="FJ143" i="56"/>
  <c r="FJ144" i="56"/>
  <c r="FJ145" i="56"/>
  <c r="FJ147" i="56"/>
  <c r="FJ151" i="56"/>
  <c r="FJ146" i="56"/>
  <c r="FJ152" i="56"/>
  <c r="FJ154" i="56"/>
  <c r="FJ158" i="56"/>
  <c r="FJ149" i="56"/>
  <c r="FJ153" i="56"/>
  <c r="FJ157" i="56"/>
  <c r="FJ156" i="56"/>
  <c r="FJ180" i="56"/>
  <c r="FJ169" i="56"/>
  <c r="FJ173" i="56"/>
  <c r="FJ175" i="56"/>
  <c r="FJ155" i="56"/>
  <c r="FJ178" i="56"/>
  <c r="FJ148" i="56"/>
  <c r="FJ160" i="56"/>
  <c r="FJ164" i="56"/>
  <c r="FJ168" i="56"/>
  <c r="FJ188" i="56"/>
  <c r="FJ150" i="56"/>
  <c r="FJ167" i="56"/>
  <c r="FJ179" i="56"/>
  <c r="FJ161" i="56"/>
  <c r="FJ165" i="56"/>
  <c r="FJ162" i="56"/>
  <c r="FJ166" i="56"/>
  <c r="FJ172" i="56"/>
  <c r="FJ184" i="56"/>
  <c r="FJ163" i="56"/>
  <c r="FJ177" i="56"/>
  <c r="FJ190" i="56"/>
  <c r="FJ159" i="56"/>
  <c r="FJ171" i="56"/>
  <c r="FJ176" i="56"/>
  <c r="FJ181" i="56"/>
  <c r="FJ183" i="56"/>
  <c r="FJ187" i="56"/>
  <c r="FJ185" i="56"/>
  <c r="FJ182" i="56"/>
  <c r="FJ170" i="56"/>
  <c r="FJ174" i="56"/>
  <c r="FJ192" i="56"/>
  <c r="FJ193" i="56"/>
  <c r="FJ195" i="56"/>
  <c r="FJ197" i="56"/>
  <c r="FJ199" i="56"/>
  <c r="FJ201" i="56"/>
  <c r="FJ203" i="56"/>
  <c r="FJ205" i="56"/>
  <c r="FJ207" i="56"/>
  <c r="FJ209" i="56"/>
  <c r="FJ211" i="56"/>
  <c r="FJ215" i="56"/>
  <c r="FJ219" i="56"/>
  <c r="FJ223" i="56"/>
  <c r="FJ226" i="56"/>
  <c r="FJ186" i="56"/>
  <c r="FJ214" i="56"/>
  <c r="FJ218" i="56"/>
  <c r="FJ222" i="56"/>
  <c r="FJ227" i="56"/>
  <c r="FJ194" i="56"/>
  <c r="FJ198" i="56"/>
  <c r="FJ202" i="56"/>
  <c r="FJ206" i="56"/>
  <c r="FJ210" i="56"/>
  <c r="FJ217" i="56"/>
  <c r="FJ251" i="56"/>
  <c r="FJ191" i="56"/>
  <c r="FJ225" i="56"/>
  <c r="FJ238" i="56"/>
  <c r="FJ242" i="56"/>
  <c r="FJ246" i="56"/>
  <c r="FJ254" i="56"/>
  <c r="FJ189" i="56"/>
  <c r="FJ216" i="56"/>
  <c r="FJ224" i="56"/>
  <c r="FJ229" i="56"/>
  <c r="FJ231" i="56"/>
  <c r="FJ233" i="56"/>
  <c r="FJ237" i="56"/>
  <c r="FJ241" i="56"/>
  <c r="FJ245" i="56"/>
  <c r="FJ252" i="56"/>
  <c r="FJ196" i="56"/>
  <c r="FJ200" i="56"/>
  <c r="FJ204" i="56"/>
  <c r="FJ208" i="56"/>
  <c r="FJ213" i="56"/>
  <c r="FJ221" i="56"/>
  <c r="FJ247" i="56"/>
  <c r="FJ258" i="56"/>
  <c r="FJ262" i="56"/>
  <c r="FJ239" i="56"/>
  <c r="FJ256" i="56"/>
  <c r="FJ263" i="56"/>
  <c r="FJ236" i="56"/>
  <c r="FJ234" i="56"/>
  <c r="FJ235" i="56"/>
  <c r="FJ255" i="56"/>
  <c r="FJ257" i="56"/>
  <c r="FJ265" i="56"/>
  <c r="FJ269" i="56"/>
  <c r="FJ232" i="56"/>
  <c r="FJ248" i="56"/>
  <c r="FJ253" i="56"/>
  <c r="FJ259" i="56"/>
  <c r="FJ230" i="56"/>
  <c r="FJ243" i="56"/>
  <c r="FJ266" i="56"/>
  <c r="FJ228" i="56"/>
  <c r="FJ268" i="56"/>
  <c r="FJ271" i="56"/>
  <c r="FJ249" i="56"/>
  <c r="FJ270" i="56"/>
  <c r="FJ264" i="56"/>
  <c r="FJ267" i="56"/>
  <c r="FJ261" i="56"/>
  <c r="FJ260" i="56"/>
  <c r="FJ212" i="56"/>
  <c r="FJ220" i="56"/>
  <c r="FJ272" i="56"/>
  <c r="FJ240" i="56"/>
  <c r="FJ244" i="56"/>
  <c r="FJ250" i="56"/>
  <c r="FK10" i="56"/>
  <c r="FJ97" i="56"/>
  <c r="FJ102" i="56"/>
  <c r="FJ96" i="56"/>
  <c r="FJ104" i="56"/>
  <c r="FJ13" i="56"/>
  <c r="FJ99" i="56"/>
  <c r="FJ105" i="56"/>
  <c r="FJ98" i="56"/>
  <c r="FJ100" i="56"/>
  <c r="FJ94" i="56"/>
  <c r="FJ103" i="56"/>
  <c r="FJ101" i="56"/>
  <c r="FJ106" i="56"/>
  <c r="FJ95" i="56"/>
  <c r="FJ107" i="56"/>
  <c r="FJ108" i="56"/>
  <c r="FJ73" i="56"/>
  <c r="FJ41" i="56"/>
  <c r="FJ81" i="56"/>
  <c r="FJ74" i="56"/>
  <c r="FJ91" i="56"/>
  <c r="FJ75" i="56"/>
  <c r="FJ28" i="56"/>
  <c r="FJ47" i="56"/>
  <c r="FJ40" i="56"/>
  <c r="FJ36" i="56"/>
  <c r="FJ31" i="56"/>
  <c r="FJ66" i="56"/>
  <c r="FJ15" i="56"/>
  <c r="FJ62" i="56"/>
  <c r="FJ33" i="56"/>
  <c r="FJ68" i="56"/>
  <c r="FJ56" i="56"/>
  <c r="FJ44" i="56"/>
  <c r="FJ38" i="56"/>
  <c r="FJ17" i="56"/>
  <c r="FJ63" i="56"/>
  <c r="FJ37" i="56"/>
  <c r="FJ22" i="56"/>
  <c r="FJ85" i="56"/>
  <c r="FJ16" i="56"/>
  <c r="FJ84" i="56"/>
  <c r="FJ46" i="56"/>
  <c r="FJ48" i="56"/>
  <c r="FJ76" i="56"/>
  <c r="FJ86" i="56"/>
  <c r="FJ87" i="56"/>
  <c r="FJ43" i="56"/>
  <c r="FJ93" i="56"/>
  <c r="FJ80" i="56"/>
  <c r="FJ30" i="56"/>
  <c r="FJ59" i="56"/>
  <c r="FJ39" i="56"/>
  <c r="FJ51" i="56"/>
  <c r="FJ69" i="56"/>
  <c r="FJ20" i="56"/>
  <c r="FJ52" i="56"/>
  <c r="FJ55" i="56"/>
  <c r="FJ60" i="56"/>
  <c r="FJ26" i="56"/>
  <c r="FJ70" i="56"/>
  <c r="FJ50" i="56"/>
  <c r="FJ77" i="56"/>
  <c r="FJ45" i="56"/>
  <c r="FJ67" i="56"/>
  <c r="FJ19" i="56"/>
  <c r="FJ61" i="56"/>
  <c r="FJ78" i="56"/>
  <c r="FJ53" i="56"/>
  <c r="FJ79" i="56"/>
  <c r="FJ27" i="56"/>
  <c r="FJ71" i="56"/>
  <c r="FJ14" i="56"/>
  <c r="FJ25" i="56"/>
  <c r="FJ18" i="56"/>
  <c r="FJ23" i="56"/>
  <c r="FJ65" i="56"/>
  <c r="FJ83" i="56"/>
  <c r="FJ89" i="56"/>
  <c r="FJ92" i="56"/>
  <c r="FJ88" i="56"/>
  <c r="FJ32" i="56"/>
  <c r="FJ21" i="56"/>
  <c r="FJ49" i="56"/>
  <c r="FJ34" i="56"/>
  <c r="FJ54" i="56"/>
  <c r="FJ64" i="56"/>
  <c r="FJ35" i="56"/>
  <c r="FJ58" i="56"/>
  <c r="FJ72" i="56"/>
  <c r="FJ82" i="56"/>
  <c r="FJ42" i="56"/>
  <c r="FJ57" i="56"/>
  <c r="FJ24" i="56"/>
  <c r="FJ90" i="56"/>
  <c r="FJ29" i="56"/>
  <c r="FI9" i="56"/>
  <c r="FJ9" i="56" l="1"/>
  <c r="FK111" i="56"/>
  <c r="FK118" i="56"/>
  <c r="FK119" i="56"/>
  <c r="FK112" i="56"/>
  <c r="FK113" i="56"/>
  <c r="FK114" i="56"/>
  <c r="FK109" i="56"/>
  <c r="FK110" i="56"/>
  <c r="FK117" i="56"/>
  <c r="FK121" i="56"/>
  <c r="FK116" i="56"/>
  <c r="FK124" i="56"/>
  <c r="FK128" i="56"/>
  <c r="FK125" i="56"/>
  <c r="FK133" i="56"/>
  <c r="FK122" i="56"/>
  <c r="FK127" i="56"/>
  <c r="FK126" i="56"/>
  <c r="FK120" i="56"/>
  <c r="FK115" i="56"/>
  <c r="FK123" i="56"/>
  <c r="FK129" i="56"/>
  <c r="FK132" i="56"/>
  <c r="FK136" i="56"/>
  <c r="FK130" i="56"/>
  <c r="FK131" i="56"/>
  <c r="FK138" i="56"/>
  <c r="FK139" i="56"/>
  <c r="FK140" i="56"/>
  <c r="FK141" i="56"/>
  <c r="FK142" i="56"/>
  <c r="FK143" i="56"/>
  <c r="FK144" i="56"/>
  <c r="FK145" i="56"/>
  <c r="FK146" i="56"/>
  <c r="FK147" i="56"/>
  <c r="FK148" i="56"/>
  <c r="FK149" i="56"/>
  <c r="FK150" i="56"/>
  <c r="FK151" i="56"/>
  <c r="FK152" i="56"/>
  <c r="FK137" i="56"/>
  <c r="FK135" i="56"/>
  <c r="FK159" i="56"/>
  <c r="FK160" i="56"/>
  <c r="FK161" i="56"/>
  <c r="FK162" i="56"/>
  <c r="FK163" i="56"/>
  <c r="FK164" i="56"/>
  <c r="FK165" i="56"/>
  <c r="FK166" i="56"/>
  <c r="FK154" i="56"/>
  <c r="FK158" i="56"/>
  <c r="FK153" i="56"/>
  <c r="FK157" i="56"/>
  <c r="FK170" i="56"/>
  <c r="FK177" i="56"/>
  <c r="FK156" i="56"/>
  <c r="FK180" i="56"/>
  <c r="FK169" i="56"/>
  <c r="FK173" i="56"/>
  <c r="FK175" i="56"/>
  <c r="FK168" i="56"/>
  <c r="FK172" i="56"/>
  <c r="FK185" i="56"/>
  <c r="FK188" i="56"/>
  <c r="FK167" i="56"/>
  <c r="FK174" i="56"/>
  <c r="FK155" i="56"/>
  <c r="FK192" i="56"/>
  <c r="FK193" i="56"/>
  <c r="FK194" i="56"/>
  <c r="FK195" i="56"/>
  <c r="FK196" i="56"/>
  <c r="FK197" i="56"/>
  <c r="FK198" i="56"/>
  <c r="FK199" i="56"/>
  <c r="FK200" i="56"/>
  <c r="FK201" i="56"/>
  <c r="FK202" i="56"/>
  <c r="FK203" i="56"/>
  <c r="FK204" i="56"/>
  <c r="FK205" i="56"/>
  <c r="FK206" i="56"/>
  <c r="FK207" i="56"/>
  <c r="FK208" i="56"/>
  <c r="FK209" i="56"/>
  <c r="FK210" i="56"/>
  <c r="FK211" i="56"/>
  <c r="FK184" i="56"/>
  <c r="FK190" i="56"/>
  <c r="FK134" i="56"/>
  <c r="FK171" i="56"/>
  <c r="FK176" i="56"/>
  <c r="FK181" i="56"/>
  <c r="FK183" i="56"/>
  <c r="FK187" i="56"/>
  <c r="FK182" i="56"/>
  <c r="FK179" i="56"/>
  <c r="FK178" i="56"/>
  <c r="FK215" i="56"/>
  <c r="FK219" i="56"/>
  <c r="FK223" i="56"/>
  <c r="FK226" i="56"/>
  <c r="FK186" i="56"/>
  <c r="FK214" i="56"/>
  <c r="FK218" i="56"/>
  <c r="FK222" i="56"/>
  <c r="FK235" i="56"/>
  <c r="FK239" i="56"/>
  <c r="FK243" i="56"/>
  <c r="FK248" i="56"/>
  <c r="FK256" i="56"/>
  <c r="FK217" i="56"/>
  <c r="FK251" i="56"/>
  <c r="FK191" i="56"/>
  <c r="FK225" i="56"/>
  <c r="FK238" i="56"/>
  <c r="FK242" i="56"/>
  <c r="FK189" i="56"/>
  <c r="FK216" i="56"/>
  <c r="FK224" i="56"/>
  <c r="FK229" i="56"/>
  <c r="FK231" i="56"/>
  <c r="FK233" i="56"/>
  <c r="FK249" i="56"/>
  <c r="FK257" i="56"/>
  <c r="FK259" i="56"/>
  <c r="FK260" i="56"/>
  <c r="FK261" i="56"/>
  <c r="FK262" i="56"/>
  <c r="FK263" i="56"/>
  <c r="FK264" i="56"/>
  <c r="FK265" i="56"/>
  <c r="FK266" i="56"/>
  <c r="FK267" i="56"/>
  <c r="FK268" i="56"/>
  <c r="FK227" i="56"/>
  <c r="FK237" i="56"/>
  <c r="FK241" i="56"/>
  <c r="FK245" i="56"/>
  <c r="FK252" i="56"/>
  <c r="FK213" i="56"/>
  <c r="FK228" i="56"/>
  <c r="FK240" i="56"/>
  <c r="FK244" i="56"/>
  <c r="FK250" i="56"/>
  <c r="FK254" i="56"/>
  <c r="FK258" i="56"/>
  <c r="FK236" i="56"/>
  <c r="FK247" i="56"/>
  <c r="FK271" i="56"/>
  <c r="FK221" i="56"/>
  <c r="FK234" i="56"/>
  <c r="FK255" i="56"/>
  <c r="FK232" i="56"/>
  <c r="FK253" i="56"/>
  <c r="FK270" i="56"/>
  <c r="FK230" i="56"/>
  <c r="FK212" i="56"/>
  <c r="FK246" i="56"/>
  <c r="FK220" i="56"/>
  <c r="FK269" i="56"/>
  <c r="FK272" i="56"/>
  <c r="FK13" i="56"/>
  <c r="FK96" i="56"/>
  <c r="FK98" i="56"/>
  <c r="FK106" i="56"/>
  <c r="FL10" i="56"/>
  <c r="FK100" i="56"/>
  <c r="FK97" i="56"/>
  <c r="FK95" i="56"/>
  <c r="FK104" i="56"/>
  <c r="FK103" i="56"/>
  <c r="FK94" i="56"/>
  <c r="FK105" i="56"/>
  <c r="FK99" i="56"/>
  <c r="FK108" i="56"/>
  <c r="FK101" i="56"/>
  <c r="FK107" i="56"/>
  <c r="FK102" i="56"/>
  <c r="FK41" i="56"/>
  <c r="FK81" i="56"/>
  <c r="FK74" i="56"/>
  <c r="FK91" i="56"/>
  <c r="FK75" i="56"/>
  <c r="FK28" i="56"/>
  <c r="FK47" i="56"/>
  <c r="FK40" i="56"/>
  <c r="FK36" i="56"/>
  <c r="FK31" i="56"/>
  <c r="FK56" i="56"/>
  <c r="FK66" i="56"/>
  <c r="FK15" i="56"/>
  <c r="FK73" i="56"/>
  <c r="FK62" i="56"/>
  <c r="FK33" i="56"/>
  <c r="FK68" i="56"/>
  <c r="FK44" i="56"/>
  <c r="FK38" i="56"/>
  <c r="FK17" i="56"/>
  <c r="FK63" i="56"/>
  <c r="FK37" i="56"/>
  <c r="FK22" i="56"/>
  <c r="FK85" i="56"/>
  <c r="FK16" i="56"/>
  <c r="FK84" i="56"/>
  <c r="FK19" i="56"/>
  <c r="FK89" i="56"/>
  <c r="FK61" i="56"/>
  <c r="FK83" i="56"/>
  <c r="FK46" i="56"/>
  <c r="FK48" i="56"/>
  <c r="FK76" i="56"/>
  <c r="FK86" i="56"/>
  <c r="FK87" i="56"/>
  <c r="FK43" i="56"/>
  <c r="FK93" i="56"/>
  <c r="FK80" i="56"/>
  <c r="FK30" i="56"/>
  <c r="FK51" i="56"/>
  <c r="FK39" i="56"/>
  <c r="FK69" i="56"/>
  <c r="FK20" i="56"/>
  <c r="FK52" i="56"/>
  <c r="FK55" i="56"/>
  <c r="FK60" i="56"/>
  <c r="FK26" i="56"/>
  <c r="FK70" i="56"/>
  <c r="FK50" i="56"/>
  <c r="FK77" i="56"/>
  <c r="FK45" i="56"/>
  <c r="FK67" i="56"/>
  <c r="FK59" i="56"/>
  <c r="FK78" i="56"/>
  <c r="FK53" i="56"/>
  <c r="FK79" i="56"/>
  <c r="FK27" i="56"/>
  <c r="FK71" i="56"/>
  <c r="FK65" i="56"/>
  <c r="FK64" i="56"/>
  <c r="FK23" i="56"/>
  <c r="FK18" i="56"/>
  <c r="FK35" i="56"/>
  <c r="FK25" i="56"/>
  <c r="FK92" i="56"/>
  <c r="FK88" i="56"/>
  <c r="FK32" i="56"/>
  <c r="FK21" i="56"/>
  <c r="FK49" i="56"/>
  <c r="FK34" i="56"/>
  <c r="FK54" i="56"/>
  <c r="FK14" i="56"/>
  <c r="FK72" i="56"/>
  <c r="FK82" i="56"/>
  <c r="FK42" i="56"/>
  <c r="FK57" i="56"/>
  <c r="FK24" i="56"/>
  <c r="FK90" i="56"/>
  <c r="FK29" i="56"/>
  <c r="FK58" i="56"/>
  <c r="FK9" i="56" l="1"/>
  <c r="FE8" i="56" s="1"/>
  <c r="FL109" i="56"/>
  <c r="FL110" i="56"/>
  <c r="FL111" i="56"/>
  <c r="FL114" i="56"/>
  <c r="FL112" i="56"/>
  <c r="FL119" i="56"/>
  <c r="FL113" i="56"/>
  <c r="FL121" i="56"/>
  <c r="FL117" i="56"/>
  <c r="FL116" i="56"/>
  <c r="FL123" i="56"/>
  <c r="FL131" i="56"/>
  <c r="FL124" i="56"/>
  <c r="FL128" i="56"/>
  <c r="FL118" i="56"/>
  <c r="FL125" i="56"/>
  <c r="FL120" i="56"/>
  <c r="FL122" i="56"/>
  <c r="FL115" i="56"/>
  <c r="FL135" i="56"/>
  <c r="FL126" i="56"/>
  <c r="FL129" i="56"/>
  <c r="FL127" i="56"/>
  <c r="FL130" i="56"/>
  <c r="FL133" i="56"/>
  <c r="FL138" i="56"/>
  <c r="FL139" i="56"/>
  <c r="FL140" i="56"/>
  <c r="FL141" i="56"/>
  <c r="FL142" i="56"/>
  <c r="FL143" i="56"/>
  <c r="FL144" i="56"/>
  <c r="FL136" i="56"/>
  <c r="FL134" i="56"/>
  <c r="FL132" i="56"/>
  <c r="FL148" i="56"/>
  <c r="FL147" i="56"/>
  <c r="FL137" i="56"/>
  <c r="FL153" i="56"/>
  <c r="FL154" i="56"/>
  <c r="FL155" i="56"/>
  <c r="FL156" i="56"/>
  <c r="FL157" i="56"/>
  <c r="FL158" i="56"/>
  <c r="FL145" i="56"/>
  <c r="FL146" i="56"/>
  <c r="FL159" i="56"/>
  <c r="FL160" i="56"/>
  <c r="FL161" i="56"/>
  <c r="FL162" i="56"/>
  <c r="FL163" i="56"/>
  <c r="FL164" i="56"/>
  <c r="FL165" i="56"/>
  <c r="FL166" i="56"/>
  <c r="FL149" i="56"/>
  <c r="FL152" i="56"/>
  <c r="FL174" i="56"/>
  <c r="FL170" i="56"/>
  <c r="FL177" i="56"/>
  <c r="FL180" i="56"/>
  <c r="FL151" i="56"/>
  <c r="FL169" i="56"/>
  <c r="FL182" i="56"/>
  <c r="FL183" i="56"/>
  <c r="FL168" i="56"/>
  <c r="FL185" i="56"/>
  <c r="FL150" i="56"/>
  <c r="FL167" i="56"/>
  <c r="FL173" i="56"/>
  <c r="FL186" i="56"/>
  <c r="FL188" i="56"/>
  <c r="FL192" i="56"/>
  <c r="FL193" i="56"/>
  <c r="FL194" i="56"/>
  <c r="FL195" i="56"/>
  <c r="FL196" i="56"/>
  <c r="FL197" i="56"/>
  <c r="FL198" i="56"/>
  <c r="FL199" i="56"/>
  <c r="FL200" i="56"/>
  <c r="FL201" i="56"/>
  <c r="FL202" i="56"/>
  <c r="FL203" i="56"/>
  <c r="FL204" i="56"/>
  <c r="FL205" i="56"/>
  <c r="FL206" i="56"/>
  <c r="FL207" i="56"/>
  <c r="FL208" i="56"/>
  <c r="FL209" i="56"/>
  <c r="FL210" i="56"/>
  <c r="FL211" i="56"/>
  <c r="FL212" i="56"/>
  <c r="FL172" i="56"/>
  <c r="FL184" i="56"/>
  <c r="FL190" i="56"/>
  <c r="FL176" i="56"/>
  <c r="FL181" i="56"/>
  <c r="FL187" i="56"/>
  <c r="FL175" i="56"/>
  <c r="FL171" i="56"/>
  <c r="FL189" i="56"/>
  <c r="FL216" i="56"/>
  <c r="FL220" i="56"/>
  <c r="FL224" i="56"/>
  <c r="FL228" i="56"/>
  <c r="FL229" i="56"/>
  <c r="FL230" i="56"/>
  <c r="FL231" i="56"/>
  <c r="FL232" i="56"/>
  <c r="FL233" i="56"/>
  <c r="FL234" i="56"/>
  <c r="FL178" i="56"/>
  <c r="FL215" i="56"/>
  <c r="FL219" i="56"/>
  <c r="FL223" i="56"/>
  <c r="FL226" i="56"/>
  <c r="FL179" i="56"/>
  <c r="FL218" i="56"/>
  <c r="FL253" i="56"/>
  <c r="FL235" i="56"/>
  <c r="FL239" i="56"/>
  <c r="FL243" i="56"/>
  <c r="FL248" i="56"/>
  <c r="FL256" i="56"/>
  <c r="FL217" i="56"/>
  <c r="FL191" i="56"/>
  <c r="FL225" i="56"/>
  <c r="FL238" i="56"/>
  <c r="FL242" i="56"/>
  <c r="FL246" i="56"/>
  <c r="FL254" i="56"/>
  <c r="FL214" i="56"/>
  <c r="FL222" i="56"/>
  <c r="FL249" i="56"/>
  <c r="FL261" i="56"/>
  <c r="FL240" i="56"/>
  <c r="FL244" i="56"/>
  <c r="FL250" i="56"/>
  <c r="FL262" i="56"/>
  <c r="FL267" i="56"/>
  <c r="FL237" i="56"/>
  <c r="FL251" i="56"/>
  <c r="FL258" i="56"/>
  <c r="FL227" i="56"/>
  <c r="FL252" i="56"/>
  <c r="FL266" i="56"/>
  <c r="FL213" i="56"/>
  <c r="FL236" i="56"/>
  <c r="FL247" i="56"/>
  <c r="FL271" i="56"/>
  <c r="FL257" i="56"/>
  <c r="FL263" i="56"/>
  <c r="FL272" i="56"/>
  <c r="FL241" i="56"/>
  <c r="FL259" i="56"/>
  <c r="FL268" i="56"/>
  <c r="FL221" i="56"/>
  <c r="FL264" i="56"/>
  <c r="FL265" i="56"/>
  <c r="FL270" i="56"/>
  <c r="FL255" i="56"/>
  <c r="FL269" i="56"/>
  <c r="FL245" i="56"/>
  <c r="FL260" i="56"/>
  <c r="FL13" i="56"/>
  <c r="FL96" i="56"/>
  <c r="FL105" i="56"/>
  <c r="FL98" i="56"/>
  <c r="FL103" i="56"/>
  <c r="FL12" i="56"/>
  <c r="FL104" i="56"/>
  <c r="FL106" i="56"/>
  <c r="FL94" i="56"/>
  <c r="FL97" i="56"/>
  <c r="FL11" i="56"/>
  <c r="FL108" i="56"/>
  <c r="FL102" i="56"/>
  <c r="FL95" i="56"/>
  <c r="FL101" i="56"/>
  <c r="FM10" i="56"/>
  <c r="FL100" i="56"/>
  <c r="FL99" i="56"/>
  <c r="FL107" i="56"/>
  <c r="FL41" i="56"/>
  <c r="FL81" i="56"/>
  <c r="FL74" i="56"/>
  <c r="FL91" i="56"/>
  <c r="FL75" i="56"/>
  <c r="FL28" i="56"/>
  <c r="FL47" i="56"/>
  <c r="FL40" i="56"/>
  <c r="FL36" i="56"/>
  <c r="FL44" i="56"/>
  <c r="FL31" i="56"/>
  <c r="FL56" i="56"/>
  <c r="FL66" i="56"/>
  <c r="FL15" i="56"/>
  <c r="FL73" i="56"/>
  <c r="FL62" i="56"/>
  <c r="FL33" i="56"/>
  <c r="FL68" i="56"/>
  <c r="FL46" i="56"/>
  <c r="FL48" i="56"/>
  <c r="FL76" i="56"/>
  <c r="FL86" i="56"/>
  <c r="FL87" i="56"/>
  <c r="FL43" i="56"/>
  <c r="FL93" i="56"/>
  <c r="FL80" i="56"/>
  <c r="FL30" i="56"/>
  <c r="FL59" i="56"/>
  <c r="FL39" i="56"/>
  <c r="FL38" i="56"/>
  <c r="FL17" i="56"/>
  <c r="FL63" i="56"/>
  <c r="FL37" i="56"/>
  <c r="FL22" i="56"/>
  <c r="FL85" i="56"/>
  <c r="FL16" i="56"/>
  <c r="FL84" i="56"/>
  <c r="FL19" i="56"/>
  <c r="FL89" i="56"/>
  <c r="FL61" i="56"/>
  <c r="FL51" i="56"/>
  <c r="FL69" i="56"/>
  <c r="FL20" i="56"/>
  <c r="FL52" i="56"/>
  <c r="FL55" i="56"/>
  <c r="FL60" i="56"/>
  <c r="FL26" i="56"/>
  <c r="FL70" i="56"/>
  <c r="FL50" i="56"/>
  <c r="FL77" i="56"/>
  <c r="FL45" i="56"/>
  <c r="FL67" i="56"/>
  <c r="FL83" i="56"/>
  <c r="FL78" i="56"/>
  <c r="FL53" i="56"/>
  <c r="FL79" i="56"/>
  <c r="FL27" i="56"/>
  <c r="FL71" i="56"/>
  <c r="FL14" i="56"/>
  <c r="FL25" i="56"/>
  <c r="FL18" i="56"/>
  <c r="FL23" i="56"/>
  <c r="FL65" i="56"/>
  <c r="FL72" i="56"/>
  <c r="FL82" i="56"/>
  <c r="FL42" i="56"/>
  <c r="FL57" i="56"/>
  <c r="FL24" i="56"/>
  <c r="FL90" i="56"/>
  <c r="FL29" i="56"/>
  <c r="FL58" i="56"/>
  <c r="FL92" i="56"/>
  <c r="FL88" i="56"/>
  <c r="FL32" i="56"/>
  <c r="FL21" i="56"/>
  <c r="FL49" i="56"/>
  <c r="FL34" i="56"/>
  <c r="FL54" i="56"/>
  <c r="FL64" i="56"/>
  <c r="FL35" i="56"/>
  <c r="FM109" i="56" l="1"/>
  <c r="FM110" i="56"/>
  <c r="FM111" i="56"/>
  <c r="FM112" i="56"/>
  <c r="FM114" i="56"/>
  <c r="FM115" i="56"/>
  <c r="FM116" i="56"/>
  <c r="FM118" i="56"/>
  <c r="FM120" i="56"/>
  <c r="FM113" i="56"/>
  <c r="FM121" i="56"/>
  <c r="FM129" i="56"/>
  <c r="FM123" i="56"/>
  <c r="FM131" i="56"/>
  <c r="FM124" i="56"/>
  <c r="FM128" i="56"/>
  <c r="FM119" i="56"/>
  <c r="FM122" i="56"/>
  <c r="FM130" i="56"/>
  <c r="FM125" i="56"/>
  <c r="FM126" i="56"/>
  <c r="FM127" i="56"/>
  <c r="FM132" i="56"/>
  <c r="FM137" i="56"/>
  <c r="FM133" i="56"/>
  <c r="FM141" i="56"/>
  <c r="FM149" i="56"/>
  <c r="FM143" i="56"/>
  <c r="FM147" i="56"/>
  <c r="FM139" i="56"/>
  <c r="FM144" i="56"/>
  <c r="FM148" i="56"/>
  <c r="FM117" i="56"/>
  <c r="FM136" i="56"/>
  <c r="FM140" i="56"/>
  <c r="FM135" i="56"/>
  <c r="FM155" i="56"/>
  <c r="FM145" i="56"/>
  <c r="FM146" i="56"/>
  <c r="FM154" i="56"/>
  <c r="FM158" i="56"/>
  <c r="FM159" i="56"/>
  <c r="FM160" i="56"/>
  <c r="FM161" i="56"/>
  <c r="FM162" i="56"/>
  <c r="FM163" i="56"/>
  <c r="FM164" i="56"/>
  <c r="FM165" i="56"/>
  <c r="FM166" i="56"/>
  <c r="FM167" i="56"/>
  <c r="FM168" i="56"/>
  <c r="FM169" i="56"/>
  <c r="FM170" i="56"/>
  <c r="FM171" i="56"/>
  <c r="FM172" i="56"/>
  <c r="FM173" i="56"/>
  <c r="FM138" i="56"/>
  <c r="FM152" i="56"/>
  <c r="FM157" i="56"/>
  <c r="FM179" i="56"/>
  <c r="FM174" i="56"/>
  <c r="FM142" i="56"/>
  <c r="FM156" i="56"/>
  <c r="FM177" i="56"/>
  <c r="FM153" i="56"/>
  <c r="FM176" i="56"/>
  <c r="FM181" i="56"/>
  <c r="FM187" i="56"/>
  <c r="FM182" i="56"/>
  <c r="FM183" i="56"/>
  <c r="FM150" i="56"/>
  <c r="FM175" i="56"/>
  <c r="FM178" i="56"/>
  <c r="FM186" i="56"/>
  <c r="FM189" i="56"/>
  <c r="FM188" i="56"/>
  <c r="FM192" i="56"/>
  <c r="FM193" i="56"/>
  <c r="FM194" i="56"/>
  <c r="FM195" i="56"/>
  <c r="FM196" i="56"/>
  <c r="FM197" i="56"/>
  <c r="FM198" i="56"/>
  <c r="FM199" i="56"/>
  <c r="FM200" i="56"/>
  <c r="FM201" i="56"/>
  <c r="FM202" i="56"/>
  <c r="FM203" i="56"/>
  <c r="FM204" i="56"/>
  <c r="FM205" i="56"/>
  <c r="FM206" i="56"/>
  <c r="FM207" i="56"/>
  <c r="FM208" i="56"/>
  <c r="FM209" i="56"/>
  <c r="FM210" i="56"/>
  <c r="FM211" i="56"/>
  <c r="FM212" i="56"/>
  <c r="FM213" i="56"/>
  <c r="FM214" i="56"/>
  <c r="FM215" i="56"/>
  <c r="FM216" i="56"/>
  <c r="FM217" i="56"/>
  <c r="FM218" i="56"/>
  <c r="FM219" i="56"/>
  <c r="FM220" i="56"/>
  <c r="FM221" i="56"/>
  <c r="FM222" i="56"/>
  <c r="FM223" i="56"/>
  <c r="FM224" i="56"/>
  <c r="FM151" i="56"/>
  <c r="FM184" i="56"/>
  <c r="FM134" i="56"/>
  <c r="FM185" i="56"/>
  <c r="FM191" i="56"/>
  <c r="FM225" i="56"/>
  <c r="FM228" i="56"/>
  <c r="FM229" i="56"/>
  <c r="FM230" i="56"/>
  <c r="FM231" i="56"/>
  <c r="FM232" i="56"/>
  <c r="FM233" i="56"/>
  <c r="FM234" i="56"/>
  <c r="FM180" i="56"/>
  <c r="FM226" i="56"/>
  <c r="FM236" i="56"/>
  <c r="FM240" i="56"/>
  <c r="FM244" i="56"/>
  <c r="FM250" i="56"/>
  <c r="FM258" i="56"/>
  <c r="FM253" i="56"/>
  <c r="FM235" i="56"/>
  <c r="FM239" i="56"/>
  <c r="FM243" i="56"/>
  <c r="FM251" i="56"/>
  <c r="FM238" i="56"/>
  <c r="FM242" i="56"/>
  <c r="FM246" i="56"/>
  <c r="FM190" i="56"/>
  <c r="FM241" i="56"/>
  <c r="FM245" i="56"/>
  <c r="FM260" i="56"/>
  <c r="FM264" i="56"/>
  <c r="FM261" i="56"/>
  <c r="FM254" i="56"/>
  <c r="FM256" i="56"/>
  <c r="FM262" i="56"/>
  <c r="FM237" i="56"/>
  <c r="FM263" i="56"/>
  <c r="FM227" i="56"/>
  <c r="FM252" i="56"/>
  <c r="FM266" i="56"/>
  <c r="FM247" i="56"/>
  <c r="FM248" i="56"/>
  <c r="FM249" i="56"/>
  <c r="FM259" i="56"/>
  <c r="FM272" i="56"/>
  <c r="FM269" i="56"/>
  <c r="FM271" i="56"/>
  <c r="FM268" i="56"/>
  <c r="FM255" i="56"/>
  <c r="FM257" i="56"/>
  <c r="FM267" i="56"/>
  <c r="FM265" i="56"/>
  <c r="FM270" i="56"/>
  <c r="FM13" i="56"/>
  <c r="FM95" i="56"/>
  <c r="FM97" i="56"/>
  <c r="FM102" i="56"/>
  <c r="FM104" i="56"/>
  <c r="FN10" i="56"/>
  <c r="FM99" i="56"/>
  <c r="FM106" i="56"/>
  <c r="FM96" i="56"/>
  <c r="FM94" i="56"/>
  <c r="FM103" i="56"/>
  <c r="FM100" i="56"/>
  <c r="FM101" i="56"/>
  <c r="FM98" i="56"/>
  <c r="FM107" i="56"/>
  <c r="FM108" i="56"/>
  <c r="FM105" i="56"/>
  <c r="FM31" i="56"/>
  <c r="FM56" i="56"/>
  <c r="FM66" i="56"/>
  <c r="FM15" i="56"/>
  <c r="FM73" i="56"/>
  <c r="FM62" i="56"/>
  <c r="FM33" i="56"/>
  <c r="FM81" i="56"/>
  <c r="FM74" i="56"/>
  <c r="FM91" i="56"/>
  <c r="FM75" i="56"/>
  <c r="FM28" i="56"/>
  <c r="FM47" i="56"/>
  <c r="FM40" i="56"/>
  <c r="FM36" i="56"/>
  <c r="FM44" i="56"/>
  <c r="FM68" i="56"/>
  <c r="FM41" i="56"/>
  <c r="FM46" i="56"/>
  <c r="FM48" i="56"/>
  <c r="FM76" i="56"/>
  <c r="FM86" i="56"/>
  <c r="FM87" i="56"/>
  <c r="FM43" i="56"/>
  <c r="FM93" i="56"/>
  <c r="FM80" i="56"/>
  <c r="FM30" i="56"/>
  <c r="FM59" i="56"/>
  <c r="FM39" i="56"/>
  <c r="FM38" i="56"/>
  <c r="FM17" i="56"/>
  <c r="FM63" i="56"/>
  <c r="FM37" i="56"/>
  <c r="FM19" i="56"/>
  <c r="FM51" i="56"/>
  <c r="FM69" i="56"/>
  <c r="FM20" i="56"/>
  <c r="FM52" i="56"/>
  <c r="FM55" i="56"/>
  <c r="FM60" i="56"/>
  <c r="FM26" i="56"/>
  <c r="FM70" i="56"/>
  <c r="FM50" i="56"/>
  <c r="FM77" i="56"/>
  <c r="FM45" i="56"/>
  <c r="FM84" i="56"/>
  <c r="FM61" i="56"/>
  <c r="FM16" i="56"/>
  <c r="FM85" i="56"/>
  <c r="FM22" i="56"/>
  <c r="FM89" i="56"/>
  <c r="FM83" i="56"/>
  <c r="FM78" i="56"/>
  <c r="FM53" i="56"/>
  <c r="FM79" i="56"/>
  <c r="FM27" i="56"/>
  <c r="FM71" i="56"/>
  <c r="FM14" i="56"/>
  <c r="FM25" i="56"/>
  <c r="FM18" i="56"/>
  <c r="FM23" i="56"/>
  <c r="FM65" i="56"/>
  <c r="FM72" i="56"/>
  <c r="FM82" i="56"/>
  <c r="FM42" i="56"/>
  <c r="FM57" i="56"/>
  <c r="FM24" i="56"/>
  <c r="FM90" i="56"/>
  <c r="FM29" i="56"/>
  <c r="FM58" i="56"/>
  <c r="FM67" i="56"/>
  <c r="FM92" i="56"/>
  <c r="FM88" i="56"/>
  <c r="FM32" i="56"/>
  <c r="FM21" i="56"/>
  <c r="FM49" i="56"/>
  <c r="FM34" i="56"/>
  <c r="FM54" i="56"/>
  <c r="FM64" i="56"/>
  <c r="FM35" i="56"/>
  <c r="FL9" i="56"/>
  <c r="FN109" i="56" l="1"/>
  <c r="FN110" i="56"/>
  <c r="FN111" i="56"/>
  <c r="FN112" i="56"/>
  <c r="FN115" i="56"/>
  <c r="FN116" i="56"/>
  <c r="FN118" i="56"/>
  <c r="FN114" i="56"/>
  <c r="FN120" i="56"/>
  <c r="FN113" i="56"/>
  <c r="FN121" i="56"/>
  <c r="FN129" i="56"/>
  <c r="FN123" i="56"/>
  <c r="FN117" i="56"/>
  <c r="FN126" i="56"/>
  <c r="FN119" i="56"/>
  <c r="FN124" i="56"/>
  <c r="FN130" i="56"/>
  <c r="FN122" i="56"/>
  <c r="FN125" i="56"/>
  <c r="FN135" i="56"/>
  <c r="FN128" i="56"/>
  <c r="FN133" i="56"/>
  <c r="FN134" i="56"/>
  <c r="FN131" i="56"/>
  <c r="FN132" i="56"/>
  <c r="FN137" i="56"/>
  <c r="FN127" i="56"/>
  <c r="FN140" i="56"/>
  <c r="FN145" i="56"/>
  <c r="FN146" i="56"/>
  <c r="FN136" i="56"/>
  <c r="FN142" i="56"/>
  <c r="FN144" i="56"/>
  <c r="FN138" i="56"/>
  <c r="FN143" i="56"/>
  <c r="FN149" i="56"/>
  <c r="FN150" i="56"/>
  <c r="FN139" i="56"/>
  <c r="FN147" i="56"/>
  <c r="FN151" i="56"/>
  <c r="FN155" i="56"/>
  <c r="FN154" i="56"/>
  <c r="FN158" i="56"/>
  <c r="FN159" i="56"/>
  <c r="FN160" i="56"/>
  <c r="FN161" i="56"/>
  <c r="FN162" i="56"/>
  <c r="FN163" i="56"/>
  <c r="FN164" i="56"/>
  <c r="FN165" i="56"/>
  <c r="FN166" i="56"/>
  <c r="FN167" i="56"/>
  <c r="FN168" i="56"/>
  <c r="FN169" i="56"/>
  <c r="FN170" i="56"/>
  <c r="FN171" i="56"/>
  <c r="FN172" i="56"/>
  <c r="FN173" i="56"/>
  <c r="FN174" i="56"/>
  <c r="FN175" i="56"/>
  <c r="FN176" i="56"/>
  <c r="FN177" i="56"/>
  <c r="FN178" i="56"/>
  <c r="FN179" i="56"/>
  <c r="FN180" i="56"/>
  <c r="FN141" i="56"/>
  <c r="FN157" i="56"/>
  <c r="FN152" i="56"/>
  <c r="FN184" i="56"/>
  <c r="FN148" i="56"/>
  <c r="FN181" i="56"/>
  <c r="FN187" i="56"/>
  <c r="FN156" i="56"/>
  <c r="FN153" i="56"/>
  <c r="FN191" i="56"/>
  <c r="FN186" i="56"/>
  <c r="FN189" i="56"/>
  <c r="FN188" i="56"/>
  <c r="FN192" i="56"/>
  <c r="FN193" i="56"/>
  <c r="FN194" i="56"/>
  <c r="FN195" i="56"/>
  <c r="FN196" i="56"/>
  <c r="FN197" i="56"/>
  <c r="FN198" i="56"/>
  <c r="FN199" i="56"/>
  <c r="FN200" i="56"/>
  <c r="FN201" i="56"/>
  <c r="FN202" i="56"/>
  <c r="FN203" i="56"/>
  <c r="FN204" i="56"/>
  <c r="FN205" i="56"/>
  <c r="FN206" i="56"/>
  <c r="FN207" i="56"/>
  <c r="FN208" i="56"/>
  <c r="FN209" i="56"/>
  <c r="FN210" i="56"/>
  <c r="FN211" i="56"/>
  <c r="FN212" i="56"/>
  <c r="FN213" i="56"/>
  <c r="FN214" i="56"/>
  <c r="FN215" i="56"/>
  <c r="FN216" i="56"/>
  <c r="FN217" i="56"/>
  <c r="FN218" i="56"/>
  <c r="FN219" i="56"/>
  <c r="FN220" i="56"/>
  <c r="FN221" i="56"/>
  <c r="FN222" i="56"/>
  <c r="FN223" i="56"/>
  <c r="FN224" i="56"/>
  <c r="FN225" i="56"/>
  <c r="FN226" i="56"/>
  <c r="FN227" i="56"/>
  <c r="FN183" i="56"/>
  <c r="FN185" i="56"/>
  <c r="FN182" i="56"/>
  <c r="FN228" i="56"/>
  <c r="FN229" i="56"/>
  <c r="FN230" i="56"/>
  <c r="FN231" i="56"/>
  <c r="FN232" i="56"/>
  <c r="FN233" i="56"/>
  <c r="FN234" i="56"/>
  <c r="FN235" i="56"/>
  <c r="FN236" i="56"/>
  <c r="FN237" i="56"/>
  <c r="FN238" i="56"/>
  <c r="FN239" i="56"/>
  <c r="FN240" i="56"/>
  <c r="FN241" i="56"/>
  <c r="FN242" i="56"/>
  <c r="FN243" i="56"/>
  <c r="FN244" i="56"/>
  <c r="FN245" i="56"/>
  <c r="FN246" i="56"/>
  <c r="FN247" i="56"/>
  <c r="FN255" i="56"/>
  <c r="FN250" i="56"/>
  <c r="FN258" i="56"/>
  <c r="FN248" i="56"/>
  <c r="FN256" i="56"/>
  <c r="FN251" i="56"/>
  <c r="FN190" i="56"/>
  <c r="FN249" i="56"/>
  <c r="FN259" i="56"/>
  <c r="FN260" i="56"/>
  <c r="FN264" i="56"/>
  <c r="FN268" i="56"/>
  <c r="FN261" i="56"/>
  <c r="FN254" i="56"/>
  <c r="FN262" i="56"/>
  <c r="FN267" i="56"/>
  <c r="FN270" i="56"/>
  <c r="FN263" i="56"/>
  <c r="FN252" i="56"/>
  <c r="FN269" i="56"/>
  <c r="FN253" i="56"/>
  <c r="FN272" i="56"/>
  <c r="FN271" i="56"/>
  <c r="FN266" i="56"/>
  <c r="FN265" i="56"/>
  <c r="FN257" i="56"/>
  <c r="FN13" i="56"/>
  <c r="FN99" i="56"/>
  <c r="FN101" i="56"/>
  <c r="FN100" i="56"/>
  <c r="FN106" i="56"/>
  <c r="FO10" i="56"/>
  <c r="FN107" i="56"/>
  <c r="FN98" i="56"/>
  <c r="FN96" i="56"/>
  <c r="FN103" i="56"/>
  <c r="FN97" i="56"/>
  <c r="FN102" i="56"/>
  <c r="FN105" i="56"/>
  <c r="FN94" i="56"/>
  <c r="FN108" i="56"/>
  <c r="FN104" i="56"/>
  <c r="FN95" i="56"/>
  <c r="FN36" i="56"/>
  <c r="FN31" i="56"/>
  <c r="FN56" i="56"/>
  <c r="FN66" i="56"/>
  <c r="FN15" i="56"/>
  <c r="FN73" i="56"/>
  <c r="FN62" i="56"/>
  <c r="FN33" i="56"/>
  <c r="FN68" i="56"/>
  <c r="FN91" i="56"/>
  <c r="FN81" i="56"/>
  <c r="FN47" i="56"/>
  <c r="FN40" i="56"/>
  <c r="FN75" i="56"/>
  <c r="FN28" i="56"/>
  <c r="FN44" i="56"/>
  <c r="FN74" i="56"/>
  <c r="FN46" i="56"/>
  <c r="FN48" i="56"/>
  <c r="FN76" i="56"/>
  <c r="FN86" i="56"/>
  <c r="FN87" i="56"/>
  <c r="FN43" i="56"/>
  <c r="FN93" i="56"/>
  <c r="FN80" i="56"/>
  <c r="FN41" i="56"/>
  <c r="FN38" i="56"/>
  <c r="FN17" i="56"/>
  <c r="FN63" i="56"/>
  <c r="FN37" i="56"/>
  <c r="FN22" i="56"/>
  <c r="FN85" i="56"/>
  <c r="FN16" i="56"/>
  <c r="FN84" i="56"/>
  <c r="FN19" i="56"/>
  <c r="FN89" i="56"/>
  <c r="FN61" i="56"/>
  <c r="FN30" i="56"/>
  <c r="FN83" i="56"/>
  <c r="FN78" i="56"/>
  <c r="FN53" i="56"/>
  <c r="FN79" i="56"/>
  <c r="FN27" i="56"/>
  <c r="FN71" i="56"/>
  <c r="FN14" i="56"/>
  <c r="FN25" i="56"/>
  <c r="FN18" i="56"/>
  <c r="FN23" i="56"/>
  <c r="FN65" i="56"/>
  <c r="FN39" i="56"/>
  <c r="FN51" i="56"/>
  <c r="FN69" i="56"/>
  <c r="FN20" i="56"/>
  <c r="FN52" i="56"/>
  <c r="FN55" i="56"/>
  <c r="FN60" i="56"/>
  <c r="FN26" i="56"/>
  <c r="FN70" i="56"/>
  <c r="FN50" i="56"/>
  <c r="FN77" i="56"/>
  <c r="FN45" i="56"/>
  <c r="FN67" i="56"/>
  <c r="FN59" i="56"/>
  <c r="FN72" i="56"/>
  <c r="FN82" i="56"/>
  <c r="FN42" i="56"/>
  <c r="FN57" i="56"/>
  <c r="FN24" i="56"/>
  <c r="FN90" i="56"/>
  <c r="FN29" i="56"/>
  <c r="FN58" i="56"/>
  <c r="FN64" i="56"/>
  <c r="FN35" i="56"/>
  <c r="FN92" i="56"/>
  <c r="FN88" i="56"/>
  <c r="FN32" i="56"/>
  <c r="FN21" i="56"/>
  <c r="FN49" i="56"/>
  <c r="FN34" i="56"/>
  <c r="FN54" i="56"/>
  <c r="FM9" i="56"/>
  <c r="FN9" i="56" l="1"/>
  <c r="FO109" i="56"/>
  <c r="FO112" i="56"/>
  <c r="FO115" i="56"/>
  <c r="FO111" i="56"/>
  <c r="FO113" i="56"/>
  <c r="FO110" i="56"/>
  <c r="FO116" i="56"/>
  <c r="FO118" i="56"/>
  <c r="FO123" i="56"/>
  <c r="FO124" i="56"/>
  <c r="FO125" i="56"/>
  <c r="FO114" i="56"/>
  <c r="FO120" i="56"/>
  <c r="FO126" i="56"/>
  <c r="FO130" i="56"/>
  <c r="FO121" i="56"/>
  <c r="FO129" i="56"/>
  <c r="FO117" i="56"/>
  <c r="FO119" i="56"/>
  <c r="FO127" i="56"/>
  <c r="FO131" i="56"/>
  <c r="FO133" i="56"/>
  <c r="FO134" i="56"/>
  <c r="FO122" i="56"/>
  <c r="FO128" i="56"/>
  <c r="FO132" i="56"/>
  <c r="FO137" i="56"/>
  <c r="FO135" i="56"/>
  <c r="FO139" i="56"/>
  <c r="FO141" i="56"/>
  <c r="FO149" i="56"/>
  <c r="FO143" i="56"/>
  <c r="FO138" i="56"/>
  <c r="FO144" i="56"/>
  <c r="FO136" i="56"/>
  <c r="FO148" i="56"/>
  <c r="FO147" i="56"/>
  <c r="FO150" i="56"/>
  <c r="FO156" i="56"/>
  <c r="FO145" i="56"/>
  <c r="FO146" i="56"/>
  <c r="FO155" i="56"/>
  <c r="FO140" i="56"/>
  <c r="FO158" i="56"/>
  <c r="FO159" i="56"/>
  <c r="FO161" i="56"/>
  <c r="FO163" i="56"/>
  <c r="FO165" i="56"/>
  <c r="FO167" i="56"/>
  <c r="FO171" i="56"/>
  <c r="FO176" i="56"/>
  <c r="FO181" i="56"/>
  <c r="FO182" i="56"/>
  <c r="FO179" i="56"/>
  <c r="FO157" i="56"/>
  <c r="FO170" i="56"/>
  <c r="FO174" i="56"/>
  <c r="FO154" i="56"/>
  <c r="FO160" i="56"/>
  <c r="FO162" i="56"/>
  <c r="FO164" i="56"/>
  <c r="FO166" i="56"/>
  <c r="FO169" i="56"/>
  <c r="FO173" i="56"/>
  <c r="FO142" i="56"/>
  <c r="FO178" i="56"/>
  <c r="FO189" i="56"/>
  <c r="FO152" i="56"/>
  <c r="FO184" i="56"/>
  <c r="FO168" i="56"/>
  <c r="FO177" i="56"/>
  <c r="FO175" i="56"/>
  <c r="FO185" i="56"/>
  <c r="FO180" i="56"/>
  <c r="FO153" i="56"/>
  <c r="FO191" i="56"/>
  <c r="FO186" i="56"/>
  <c r="FO172" i="56"/>
  <c r="FO188" i="56"/>
  <c r="FO187" i="56"/>
  <c r="FO151" i="56"/>
  <c r="FO183" i="56"/>
  <c r="FO212" i="56"/>
  <c r="FO192" i="56"/>
  <c r="FO193" i="56"/>
  <c r="FO195" i="56"/>
  <c r="FO197" i="56"/>
  <c r="FO199" i="56"/>
  <c r="FO201" i="56"/>
  <c r="FO203" i="56"/>
  <c r="FO205" i="56"/>
  <c r="FO207" i="56"/>
  <c r="FO209" i="56"/>
  <c r="FO211" i="56"/>
  <c r="FO216" i="56"/>
  <c r="FO220" i="56"/>
  <c r="FO224" i="56"/>
  <c r="FO225" i="56"/>
  <c r="FO215" i="56"/>
  <c r="FO219" i="56"/>
  <c r="FO223" i="56"/>
  <c r="FO228" i="56"/>
  <c r="FO229" i="56"/>
  <c r="FO230" i="56"/>
  <c r="FO231" i="56"/>
  <c r="FO232" i="56"/>
  <c r="FO233" i="56"/>
  <c r="FO234" i="56"/>
  <c r="FO235" i="56"/>
  <c r="FO236" i="56"/>
  <c r="FO237" i="56"/>
  <c r="FO238" i="56"/>
  <c r="FO239" i="56"/>
  <c r="FO240" i="56"/>
  <c r="FO241" i="56"/>
  <c r="FO242" i="56"/>
  <c r="FO243" i="56"/>
  <c r="FO244" i="56"/>
  <c r="FO245" i="56"/>
  <c r="FO246" i="56"/>
  <c r="FO247" i="56"/>
  <c r="FO248" i="56"/>
  <c r="FO249" i="56"/>
  <c r="FO250" i="56"/>
  <c r="FO251" i="56"/>
  <c r="FO252" i="56"/>
  <c r="FO253" i="56"/>
  <c r="FO254" i="56"/>
  <c r="FO255" i="56"/>
  <c r="FO256" i="56"/>
  <c r="FO257" i="56"/>
  <c r="FO258" i="56"/>
  <c r="FO194" i="56"/>
  <c r="FO198" i="56"/>
  <c r="FO202" i="56"/>
  <c r="FO206" i="56"/>
  <c r="FO210" i="56"/>
  <c r="FO218" i="56"/>
  <c r="FO217" i="56"/>
  <c r="FO226" i="56"/>
  <c r="FO196" i="56"/>
  <c r="FO200" i="56"/>
  <c r="FO204" i="56"/>
  <c r="FO208" i="56"/>
  <c r="FO214" i="56"/>
  <c r="FO265" i="56"/>
  <c r="FO190" i="56"/>
  <c r="FO259" i="56"/>
  <c r="FO269" i="56"/>
  <c r="FO260" i="56"/>
  <c r="FO261" i="56"/>
  <c r="FO262" i="56"/>
  <c r="FO267" i="56"/>
  <c r="FO270" i="56"/>
  <c r="FO263" i="56"/>
  <c r="FO213" i="56"/>
  <c r="FO222" i="56"/>
  <c r="FO227" i="56"/>
  <c r="FO272" i="56"/>
  <c r="FO268" i="56"/>
  <c r="FO271" i="56"/>
  <c r="FO221" i="56"/>
  <c r="FO264" i="56"/>
  <c r="FO266" i="56"/>
  <c r="FP10" i="56"/>
  <c r="FO98" i="56"/>
  <c r="FO104" i="56"/>
  <c r="FO95" i="56"/>
  <c r="FO103" i="56"/>
  <c r="FO13" i="56"/>
  <c r="FO102" i="56"/>
  <c r="FO105" i="56"/>
  <c r="FO108" i="56"/>
  <c r="FO97" i="56"/>
  <c r="FO106" i="56"/>
  <c r="FO107" i="56"/>
  <c r="FO94" i="56"/>
  <c r="FO101" i="56"/>
  <c r="FO99" i="56"/>
  <c r="FO100" i="56"/>
  <c r="FO96" i="56"/>
  <c r="FO31" i="56"/>
  <c r="FO56" i="56"/>
  <c r="FO66" i="56"/>
  <c r="FO15" i="56"/>
  <c r="FO73" i="56"/>
  <c r="FO62" i="56"/>
  <c r="FO33" i="56"/>
  <c r="FO68" i="56"/>
  <c r="FO81" i="56"/>
  <c r="FO74" i="56"/>
  <c r="FO91" i="56"/>
  <c r="FO75" i="56"/>
  <c r="FO28" i="56"/>
  <c r="FO47" i="56"/>
  <c r="FO40" i="56"/>
  <c r="FO36" i="56"/>
  <c r="FO44" i="56"/>
  <c r="FO41" i="56"/>
  <c r="FO46" i="56"/>
  <c r="FO48" i="56"/>
  <c r="FO76" i="56"/>
  <c r="FO86" i="56"/>
  <c r="FO87" i="56"/>
  <c r="FO43" i="56"/>
  <c r="FO93" i="56"/>
  <c r="FO80" i="56"/>
  <c r="FO30" i="56"/>
  <c r="FO59" i="56"/>
  <c r="FO39" i="56"/>
  <c r="FO51" i="56"/>
  <c r="FO38" i="56"/>
  <c r="FO17" i="56"/>
  <c r="FO63" i="56"/>
  <c r="FO37" i="56"/>
  <c r="FO22" i="56"/>
  <c r="FO85" i="56"/>
  <c r="FO16" i="56"/>
  <c r="FO84" i="56"/>
  <c r="FO89" i="56"/>
  <c r="FO83" i="56"/>
  <c r="FO78" i="56"/>
  <c r="FO53" i="56"/>
  <c r="FO79" i="56"/>
  <c r="FO27" i="56"/>
  <c r="FO71" i="56"/>
  <c r="FO14" i="56"/>
  <c r="FO25" i="56"/>
  <c r="FO18" i="56"/>
  <c r="FO23" i="56"/>
  <c r="FO65" i="56"/>
  <c r="FO19" i="56"/>
  <c r="FO61" i="56"/>
  <c r="FO69" i="56"/>
  <c r="FO20" i="56"/>
  <c r="FO52" i="56"/>
  <c r="FO55" i="56"/>
  <c r="FO60" i="56"/>
  <c r="FO70" i="56"/>
  <c r="FO58" i="56"/>
  <c r="FO26" i="56"/>
  <c r="FO72" i="56"/>
  <c r="FO82" i="56"/>
  <c r="FO42" i="56"/>
  <c r="FO57" i="56"/>
  <c r="FO24" i="56"/>
  <c r="FO90" i="56"/>
  <c r="FO29" i="56"/>
  <c r="FO67" i="56"/>
  <c r="FO45" i="56"/>
  <c r="FO77" i="56"/>
  <c r="FO50" i="56"/>
  <c r="FO92" i="56"/>
  <c r="FO88" i="56"/>
  <c r="FO32" i="56"/>
  <c r="FO21" i="56"/>
  <c r="FO49" i="56"/>
  <c r="FO34" i="56"/>
  <c r="FO54" i="56"/>
  <c r="FO64" i="56"/>
  <c r="FO35" i="56"/>
  <c r="FO9" i="56" l="1"/>
  <c r="FP110" i="56"/>
  <c r="FP113" i="56"/>
  <c r="FP114" i="56"/>
  <c r="FP115" i="56"/>
  <c r="FP116" i="56"/>
  <c r="FP109" i="56"/>
  <c r="FP112" i="56"/>
  <c r="FP111" i="56"/>
  <c r="FP120" i="56"/>
  <c r="FP122" i="56"/>
  <c r="FP123" i="56"/>
  <c r="FP124" i="56"/>
  <c r="FP125" i="56"/>
  <c r="FP126" i="56"/>
  <c r="FP127" i="56"/>
  <c r="FP128" i="56"/>
  <c r="FP129" i="56"/>
  <c r="FP117" i="56"/>
  <c r="FP130" i="56"/>
  <c r="FP121" i="56"/>
  <c r="FP118" i="56"/>
  <c r="FP132" i="56"/>
  <c r="FP119" i="56"/>
  <c r="FP131" i="56"/>
  <c r="FP133" i="56"/>
  <c r="FP135" i="56"/>
  <c r="FP136" i="56"/>
  <c r="FP138" i="56"/>
  <c r="FP148" i="56"/>
  <c r="FP140" i="56"/>
  <c r="FP145" i="56"/>
  <c r="FP146" i="56"/>
  <c r="FP134" i="56"/>
  <c r="FP142" i="56"/>
  <c r="FP152" i="56"/>
  <c r="FP143" i="56"/>
  <c r="FP149" i="56"/>
  <c r="FP139" i="56"/>
  <c r="FP144" i="56"/>
  <c r="FP147" i="56"/>
  <c r="FP150" i="56"/>
  <c r="FP156" i="56"/>
  <c r="FP155" i="56"/>
  <c r="FP137" i="56"/>
  <c r="FP158" i="56"/>
  <c r="FP159" i="56"/>
  <c r="FP161" i="56"/>
  <c r="FP163" i="56"/>
  <c r="FP165" i="56"/>
  <c r="FP167" i="56"/>
  <c r="FP171" i="56"/>
  <c r="FP176" i="56"/>
  <c r="FP181" i="56"/>
  <c r="FP182" i="56"/>
  <c r="FP183" i="56"/>
  <c r="FP184" i="56"/>
  <c r="FP141" i="56"/>
  <c r="FP179" i="56"/>
  <c r="FP170" i="56"/>
  <c r="FP180" i="56"/>
  <c r="FP186" i="56"/>
  <c r="FP160" i="56"/>
  <c r="FP164" i="56"/>
  <c r="FP169" i="56"/>
  <c r="FP178" i="56"/>
  <c r="FP189" i="56"/>
  <c r="FP168" i="56"/>
  <c r="FP157" i="56"/>
  <c r="FP174" i="56"/>
  <c r="FP177" i="56"/>
  <c r="FP162" i="56"/>
  <c r="FP153" i="56"/>
  <c r="FP173" i="56"/>
  <c r="FP191" i="56"/>
  <c r="FP154" i="56"/>
  <c r="FP172" i="56"/>
  <c r="FP151" i="56"/>
  <c r="FP190" i="56"/>
  <c r="FP213" i="56"/>
  <c r="FP217" i="56"/>
  <c r="FP221" i="56"/>
  <c r="FP227" i="56"/>
  <c r="FP188" i="56"/>
  <c r="FP212" i="56"/>
  <c r="FP187" i="56"/>
  <c r="FP192" i="56"/>
  <c r="FP193" i="56"/>
  <c r="FP195" i="56"/>
  <c r="FP197" i="56"/>
  <c r="FP199" i="56"/>
  <c r="FP201" i="56"/>
  <c r="FP203" i="56"/>
  <c r="FP205" i="56"/>
  <c r="FP207" i="56"/>
  <c r="FP209" i="56"/>
  <c r="FP211" i="56"/>
  <c r="FP216" i="56"/>
  <c r="FP220" i="56"/>
  <c r="FP224" i="56"/>
  <c r="FP225" i="56"/>
  <c r="FP166" i="56"/>
  <c r="FP219" i="56"/>
  <c r="FP228" i="56"/>
  <c r="FP230" i="56"/>
  <c r="FP232" i="56"/>
  <c r="FP234" i="56"/>
  <c r="FP252" i="56"/>
  <c r="FP259" i="56"/>
  <c r="FP260" i="56"/>
  <c r="FP261" i="56"/>
  <c r="FP262" i="56"/>
  <c r="FP263" i="56"/>
  <c r="FP236" i="56"/>
  <c r="FP240" i="56"/>
  <c r="FP244" i="56"/>
  <c r="FP247" i="56"/>
  <c r="FP255" i="56"/>
  <c r="FP175" i="56"/>
  <c r="FP194" i="56"/>
  <c r="FP198" i="56"/>
  <c r="FP202" i="56"/>
  <c r="FP206" i="56"/>
  <c r="FP210" i="56"/>
  <c r="FP218" i="56"/>
  <c r="FP235" i="56"/>
  <c r="FP239" i="56"/>
  <c r="FP243" i="56"/>
  <c r="FP253" i="56"/>
  <c r="FP185" i="56"/>
  <c r="FP215" i="56"/>
  <c r="FP223" i="56"/>
  <c r="FP229" i="56"/>
  <c r="FP231" i="56"/>
  <c r="FP233" i="56"/>
  <c r="FP248" i="56"/>
  <c r="FP204" i="56"/>
  <c r="FP226" i="56"/>
  <c r="FP257" i="56"/>
  <c r="FP241" i="56"/>
  <c r="FP245" i="56"/>
  <c r="FP249" i="56"/>
  <c r="FP265" i="56"/>
  <c r="FP208" i="56"/>
  <c r="FP238" i="56"/>
  <c r="FP250" i="56"/>
  <c r="FP251" i="56"/>
  <c r="FP256" i="56"/>
  <c r="FP258" i="56"/>
  <c r="FP264" i="56"/>
  <c r="FP268" i="56"/>
  <c r="FP272" i="56"/>
  <c r="FP196" i="56"/>
  <c r="FP214" i="56"/>
  <c r="FP237" i="56"/>
  <c r="FP254" i="56"/>
  <c r="FP269" i="56"/>
  <c r="FP222" i="56"/>
  <c r="FP200" i="56"/>
  <c r="FP242" i="56"/>
  <c r="FP246" i="56"/>
  <c r="FP267" i="56"/>
  <c r="FP271" i="56"/>
  <c r="FP266" i="56"/>
  <c r="FP270" i="56"/>
  <c r="FQ10" i="56"/>
  <c r="FP98" i="56"/>
  <c r="FP100" i="56"/>
  <c r="FP101" i="56"/>
  <c r="FP94" i="56"/>
  <c r="FP13" i="56"/>
  <c r="FP103" i="56"/>
  <c r="FP104" i="56"/>
  <c r="FP107" i="56"/>
  <c r="FP106" i="56"/>
  <c r="FP99" i="56"/>
  <c r="FP96" i="56"/>
  <c r="FP102" i="56"/>
  <c r="FP97" i="56"/>
  <c r="FP95" i="56"/>
  <c r="FP105" i="56"/>
  <c r="FP108" i="56"/>
  <c r="FP31" i="56"/>
  <c r="FP56" i="56"/>
  <c r="FP66" i="56"/>
  <c r="FP15" i="56"/>
  <c r="FP73" i="56"/>
  <c r="FP62" i="56"/>
  <c r="FP33" i="56"/>
  <c r="FP68" i="56"/>
  <c r="FP41" i="56"/>
  <c r="FP81" i="56"/>
  <c r="FP74" i="56"/>
  <c r="FP91" i="56"/>
  <c r="FP75" i="56"/>
  <c r="FP28" i="56"/>
  <c r="FP47" i="56"/>
  <c r="FP40" i="56"/>
  <c r="FP36" i="56"/>
  <c r="FP44" i="56"/>
  <c r="FP38" i="56"/>
  <c r="FP17" i="56"/>
  <c r="FP63" i="56"/>
  <c r="FP37" i="56"/>
  <c r="FP22" i="56"/>
  <c r="FP85" i="56"/>
  <c r="FP16" i="56"/>
  <c r="FP84" i="56"/>
  <c r="FP19" i="56"/>
  <c r="FP89" i="56"/>
  <c r="FP61" i="56"/>
  <c r="FP46" i="56"/>
  <c r="FP48" i="56"/>
  <c r="FP76" i="56"/>
  <c r="FP86" i="56"/>
  <c r="FP87" i="56"/>
  <c r="FP43" i="56"/>
  <c r="FP93" i="56"/>
  <c r="FP80" i="56"/>
  <c r="FP30" i="56"/>
  <c r="FP59" i="56"/>
  <c r="FP39" i="56"/>
  <c r="FP83" i="56"/>
  <c r="FP78" i="56"/>
  <c r="FP53" i="56"/>
  <c r="FP79" i="56"/>
  <c r="FP27" i="56"/>
  <c r="FP71" i="56"/>
  <c r="FP14" i="56"/>
  <c r="FP25" i="56"/>
  <c r="FP18" i="56"/>
  <c r="FP23" i="56"/>
  <c r="FP65" i="56"/>
  <c r="FP51" i="56"/>
  <c r="FP69" i="56"/>
  <c r="FP20" i="56"/>
  <c r="FP52" i="56"/>
  <c r="FP55" i="56"/>
  <c r="FP60" i="56"/>
  <c r="FP26" i="56"/>
  <c r="FP70" i="56"/>
  <c r="FP50" i="56"/>
  <c r="FP77" i="56"/>
  <c r="FP45" i="56"/>
  <c r="FP92" i="56"/>
  <c r="FP88" i="56"/>
  <c r="FP32" i="56"/>
  <c r="FP21" i="56"/>
  <c r="FP49" i="56"/>
  <c r="FP34" i="56"/>
  <c r="FP54" i="56"/>
  <c r="FP64" i="56"/>
  <c r="FP35" i="56"/>
  <c r="FP72" i="56"/>
  <c r="FP82" i="56"/>
  <c r="FP42" i="56"/>
  <c r="FP57" i="56"/>
  <c r="FP24" i="56"/>
  <c r="FP90" i="56"/>
  <c r="FP29" i="56"/>
  <c r="FP58" i="56"/>
  <c r="FP67" i="56"/>
  <c r="FQ109" i="56" l="1"/>
  <c r="FQ112" i="56"/>
  <c r="FQ110" i="56"/>
  <c r="FQ113" i="56"/>
  <c r="FQ114" i="56"/>
  <c r="FQ115" i="56"/>
  <c r="FQ116" i="56"/>
  <c r="FQ117" i="56"/>
  <c r="FQ111" i="56"/>
  <c r="FQ120" i="56"/>
  <c r="FQ121" i="56"/>
  <c r="FQ122" i="56"/>
  <c r="FQ118" i="56"/>
  <c r="FQ123" i="56"/>
  <c r="FQ124" i="56"/>
  <c r="FQ125" i="56"/>
  <c r="FQ126" i="56"/>
  <c r="FQ127" i="56"/>
  <c r="FQ128" i="56"/>
  <c r="FQ129" i="56"/>
  <c r="FQ130" i="56"/>
  <c r="FQ131" i="56"/>
  <c r="FQ132" i="56"/>
  <c r="FQ119" i="56"/>
  <c r="FQ134" i="56"/>
  <c r="FQ135" i="56"/>
  <c r="FQ136" i="56"/>
  <c r="FQ133" i="56"/>
  <c r="FQ139" i="56"/>
  <c r="FQ141" i="56"/>
  <c r="FQ142" i="56"/>
  <c r="FQ153" i="56"/>
  <c r="FQ154" i="56"/>
  <c r="FQ155" i="56"/>
  <c r="FQ156" i="56"/>
  <c r="FQ157" i="56"/>
  <c r="FQ158" i="56"/>
  <c r="FQ138" i="56"/>
  <c r="FQ143" i="56"/>
  <c r="FQ150" i="56"/>
  <c r="FQ144" i="56"/>
  <c r="FQ151" i="56"/>
  <c r="FQ147" i="56"/>
  <c r="FQ145" i="56"/>
  <c r="FQ146" i="56"/>
  <c r="FQ149" i="56"/>
  <c r="FQ168" i="56"/>
  <c r="FQ172" i="56"/>
  <c r="FQ178" i="56"/>
  <c r="FQ137" i="56"/>
  <c r="FQ140" i="56"/>
  <c r="FQ159" i="56"/>
  <c r="FQ161" i="56"/>
  <c r="FQ163" i="56"/>
  <c r="FQ165" i="56"/>
  <c r="FQ167" i="56"/>
  <c r="FQ171" i="56"/>
  <c r="FQ176" i="56"/>
  <c r="FQ181" i="56"/>
  <c r="FQ182" i="56"/>
  <c r="FQ183" i="56"/>
  <c r="FQ184" i="56"/>
  <c r="FQ185" i="56"/>
  <c r="FQ186" i="56"/>
  <c r="FQ187" i="56"/>
  <c r="FQ188" i="56"/>
  <c r="FQ189" i="56"/>
  <c r="FQ190" i="56"/>
  <c r="FQ191" i="56"/>
  <c r="FQ192" i="56"/>
  <c r="FQ170" i="56"/>
  <c r="FQ174" i="56"/>
  <c r="FQ180" i="56"/>
  <c r="FQ148" i="56"/>
  <c r="FQ152" i="56"/>
  <c r="FQ160" i="56"/>
  <c r="FQ164" i="56"/>
  <c r="FQ179" i="56"/>
  <c r="FQ166" i="56"/>
  <c r="FQ162" i="56"/>
  <c r="FQ177" i="56"/>
  <c r="FQ173" i="56"/>
  <c r="FQ169" i="56"/>
  <c r="FQ213" i="56"/>
  <c r="FQ217" i="56"/>
  <c r="FQ221" i="56"/>
  <c r="FQ227" i="56"/>
  <c r="FQ212" i="56"/>
  <c r="FQ193" i="56"/>
  <c r="FQ195" i="56"/>
  <c r="FQ197" i="56"/>
  <c r="FQ199" i="56"/>
  <c r="FQ201" i="56"/>
  <c r="FQ203" i="56"/>
  <c r="FQ205" i="56"/>
  <c r="FQ207" i="56"/>
  <c r="FQ209" i="56"/>
  <c r="FQ211" i="56"/>
  <c r="FQ216" i="56"/>
  <c r="FQ220" i="56"/>
  <c r="FQ224" i="56"/>
  <c r="FQ225" i="56"/>
  <c r="FQ237" i="56"/>
  <c r="FQ241" i="56"/>
  <c r="FQ245" i="56"/>
  <c r="FQ249" i="56"/>
  <c r="FQ257" i="56"/>
  <c r="FQ219" i="56"/>
  <c r="FQ228" i="56"/>
  <c r="FQ230" i="56"/>
  <c r="FQ232" i="56"/>
  <c r="FQ234" i="56"/>
  <c r="FQ252" i="56"/>
  <c r="FQ259" i="56"/>
  <c r="FQ260" i="56"/>
  <c r="FQ261" i="56"/>
  <c r="FQ262" i="56"/>
  <c r="FQ263" i="56"/>
  <c r="FQ264" i="56"/>
  <c r="FQ265" i="56"/>
  <c r="FQ266" i="56"/>
  <c r="FQ267" i="56"/>
  <c r="FQ268" i="56"/>
  <c r="FQ269" i="56"/>
  <c r="FQ270" i="56"/>
  <c r="FQ271" i="56"/>
  <c r="FQ272" i="56"/>
  <c r="FQ236" i="56"/>
  <c r="FQ240" i="56"/>
  <c r="FQ175" i="56"/>
  <c r="FQ194" i="56"/>
  <c r="FQ198" i="56"/>
  <c r="FQ202" i="56"/>
  <c r="FQ206" i="56"/>
  <c r="FQ210" i="56"/>
  <c r="FQ218" i="56"/>
  <c r="FQ250" i="56"/>
  <c r="FQ258" i="56"/>
  <c r="FQ235" i="56"/>
  <c r="FQ239" i="56"/>
  <c r="FQ243" i="56"/>
  <c r="FQ215" i="56"/>
  <c r="FQ242" i="56"/>
  <c r="FQ246" i="56"/>
  <c r="FQ253" i="56"/>
  <c r="FQ255" i="56"/>
  <c r="FQ204" i="56"/>
  <c r="FQ226" i="56"/>
  <c r="FQ244" i="56"/>
  <c r="FQ208" i="56"/>
  <c r="FQ238" i="56"/>
  <c r="FQ251" i="56"/>
  <c r="FQ256" i="56"/>
  <c r="FQ196" i="56"/>
  <c r="FQ214" i="56"/>
  <c r="FQ223" i="56"/>
  <c r="FQ233" i="56"/>
  <c r="FQ254" i="56"/>
  <c r="FQ231" i="56"/>
  <c r="FQ229" i="56"/>
  <c r="FQ248" i="56"/>
  <c r="FQ222" i="56"/>
  <c r="FQ247" i="56"/>
  <c r="FQ200" i="56"/>
  <c r="FR10" i="56"/>
  <c r="FQ97" i="56"/>
  <c r="FQ99" i="56"/>
  <c r="FQ104" i="56"/>
  <c r="FQ95" i="56"/>
  <c r="FQ13" i="56"/>
  <c r="FQ101" i="56"/>
  <c r="FQ108" i="56"/>
  <c r="FQ94" i="56"/>
  <c r="FQ96" i="56"/>
  <c r="FQ105" i="56"/>
  <c r="FQ106" i="56"/>
  <c r="FQ102" i="56"/>
  <c r="FQ100" i="56"/>
  <c r="FQ98" i="56"/>
  <c r="FQ107" i="56"/>
  <c r="FQ103" i="56"/>
  <c r="FQ81" i="56"/>
  <c r="FQ74" i="56"/>
  <c r="FQ91" i="56"/>
  <c r="FQ75" i="56"/>
  <c r="FQ28" i="56"/>
  <c r="FQ47" i="56"/>
  <c r="FQ40" i="56"/>
  <c r="FQ36" i="56"/>
  <c r="FQ31" i="56"/>
  <c r="FQ56" i="56"/>
  <c r="FQ66" i="56"/>
  <c r="FQ15" i="56"/>
  <c r="FQ73" i="56"/>
  <c r="FQ62" i="56"/>
  <c r="FQ33" i="56"/>
  <c r="FQ68" i="56"/>
  <c r="FQ44" i="56"/>
  <c r="FQ38" i="56"/>
  <c r="FQ17" i="56"/>
  <c r="FQ63" i="56"/>
  <c r="FQ37" i="56"/>
  <c r="FQ22" i="56"/>
  <c r="FQ85" i="56"/>
  <c r="FQ16" i="56"/>
  <c r="FQ84" i="56"/>
  <c r="FQ19" i="56"/>
  <c r="FQ89" i="56"/>
  <c r="FQ61" i="56"/>
  <c r="FQ46" i="56"/>
  <c r="FQ48" i="56"/>
  <c r="FQ76" i="56"/>
  <c r="FQ86" i="56"/>
  <c r="FQ87" i="56"/>
  <c r="FQ41" i="56"/>
  <c r="FQ80" i="56"/>
  <c r="FQ30" i="56"/>
  <c r="FQ93" i="56"/>
  <c r="FQ43" i="56"/>
  <c r="FQ39" i="56"/>
  <c r="FQ83" i="56"/>
  <c r="FQ78" i="56"/>
  <c r="FQ53" i="56"/>
  <c r="FQ79" i="56"/>
  <c r="FQ27" i="56"/>
  <c r="FQ71" i="56"/>
  <c r="FQ14" i="56"/>
  <c r="FQ25" i="56"/>
  <c r="FQ18" i="56"/>
  <c r="FQ23" i="56"/>
  <c r="FQ65" i="56"/>
  <c r="FQ51" i="56"/>
  <c r="FQ59" i="56"/>
  <c r="FQ69" i="56"/>
  <c r="FQ20" i="56"/>
  <c r="FQ52" i="56"/>
  <c r="FQ55" i="56"/>
  <c r="FQ60" i="56"/>
  <c r="FQ26" i="56"/>
  <c r="FQ70" i="56"/>
  <c r="FQ50" i="56"/>
  <c r="FQ77" i="56"/>
  <c r="FQ45" i="56"/>
  <c r="FQ92" i="56"/>
  <c r="FQ88" i="56"/>
  <c r="FQ32" i="56"/>
  <c r="FQ21" i="56"/>
  <c r="FQ49" i="56"/>
  <c r="FQ34" i="56"/>
  <c r="FQ54" i="56"/>
  <c r="FQ64" i="56"/>
  <c r="FQ35" i="56"/>
  <c r="FQ72" i="56"/>
  <c r="FQ82" i="56"/>
  <c r="FQ42" i="56"/>
  <c r="FQ57" i="56"/>
  <c r="FQ24" i="56"/>
  <c r="FQ90" i="56"/>
  <c r="FQ29" i="56"/>
  <c r="FQ58" i="56"/>
  <c r="FQ67" i="56"/>
  <c r="FP9" i="56"/>
  <c r="FR109" i="56" l="1"/>
  <c r="FR110" i="56"/>
  <c r="FR116" i="56"/>
  <c r="FR113" i="56"/>
  <c r="FR111" i="56"/>
  <c r="FR117" i="56"/>
  <c r="FR115" i="56"/>
  <c r="FR112" i="56"/>
  <c r="FR119" i="56"/>
  <c r="FR118" i="56"/>
  <c r="FR122" i="56"/>
  <c r="FR114" i="56"/>
  <c r="FR132" i="56"/>
  <c r="FR133" i="56"/>
  <c r="FR134" i="56"/>
  <c r="FR135" i="56"/>
  <c r="FR136" i="56"/>
  <c r="FR137" i="56"/>
  <c r="FR126" i="56"/>
  <c r="FR130" i="56"/>
  <c r="FR125" i="56"/>
  <c r="FR120" i="56"/>
  <c r="FR121" i="56"/>
  <c r="FR123" i="56"/>
  <c r="FR127" i="56"/>
  <c r="FR124" i="56"/>
  <c r="FR131" i="56"/>
  <c r="FR129" i="56"/>
  <c r="FR128" i="56"/>
  <c r="FR138" i="56"/>
  <c r="FR139" i="56"/>
  <c r="FR140" i="56"/>
  <c r="FR141" i="56"/>
  <c r="FR142" i="56"/>
  <c r="FR143" i="56"/>
  <c r="FR144" i="56"/>
  <c r="FR145" i="56"/>
  <c r="FR148" i="56"/>
  <c r="FR146" i="56"/>
  <c r="FR149" i="56"/>
  <c r="FR153" i="56"/>
  <c r="FR157" i="56"/>
  <c r="FR151" i="56"/>
  <c r="FR150" i="56"/>
  <c r="FR156" i="56"/>
  <c r="FR147" i="56"/>
  <c r="FR175" i="56"/>
  <c r="FR168" i="56"/>
  <c r="FR172" i="56"/>
  <c r="FR178" i="56"/>
  <c r="FR158" i="56"/>
  <c r="FR155" i="56"/>
  <c r="FR159" i="56"/>
  <c r="FR163" i="56"/>
  <c r="FR171" i="56"/>
  <c r="FR170" i="56"/>
  <c r="FR176" i="56"/>
  <c r="FR186" i="56"/>
  <c r="FR152" i="56"/>
  <c r="FR160" i="56"/>
  <c r="FR164" i="56"/>
  <c r="FR169" i="56"/>
  <c r="FR161" i="56"/>
  <c r="FR165" i="56"/>
  <c r="FR167" i="56"/>
  <c r="FR183" i="56"/>
  <c r="FR187" i="56"/>
  <c r="FR190" i="56"/>
  <c r="FR166" i="56"/>
  <c r="FR180" i="56"/>
  <c r="FR162" i="56"/>
  <c r="FR189" i="56"/>
  <c r="FR177" i="56"/>
  <c r="FR191" i="56"/>
  <c r="FR181" i="56"/>
  <c r="FR173" i="56"/>
  <c r="FR184" i="56"/>
  <c r="FR154" i="56"/>
  <c r="FR174" i="56"/>
  <c r="FR194" i="56"/>
  <c r="FR196" i="56"/>
  <c r="FR198" i="56"/>
  <c r="FR200" i="56"/>
  <c r="FR202" i="56"/>
  <c r="FR204" i="56"/>
  <c r="FR206" i="56"/>
  <c r="FR208" i="56"/>
  <c r="FR210" i="56"/>
  <c r="FR214" i="56"/>
  <c r="FR218" i="56"/>
  <c r="FR222" i="56"/>
  <c r="FR188" i="56"/>
  <c r="FR213" i="56"/>
  <c r="FR217" i="56"/>
  <c r="FR221" i="56"/>
  <c r="FR227" i="56"/>
  <c r="FR182" i="56"/>
  <c r="FR192" i="56"/>
  <c r="FR212" i="56"/>
  <c r="FR193" i="56"/>
  <c r="FR197" i="56"/>
  <c r="FR201" i="56"/>
  <c r="FR205" i="56"/>
  <c r="FR209" i="56"/>
  <c r="FR220" i="56"/>
  <c r="FR254" i="56"/>
  <c r="FR179" i="56"/>
  <c r="FR237" i="56"/>
  <c r="FR241" i="56"/>
  <c r="FR245" i="56"/>
  <c r="FR249" i="56"/>
  <c r="FR257" i="56"/>
  <c r="FR219" i="56"/>
  <c r="FR228" i="56"/>
  <c r="FR230" i="56"/>
  <c r="FR232" i="56"/>
  <c r="FR234" i="56"/>
  <c r="FR236" i="56"/>
  <c r="FR240" i="56"/>
  <c r="FR244" i="56"/>
  <c r="FR247" i="56"/>
  <c r="FR255" i="56"/>
  <c r="FR195" i="56"/>
  <c r="FR199" i="56"/>
  <c r="FR203" i="56"/>
  <c r="FR207" i="56"/>
  <c r="FR211" i="56"/>
  <c r="FR216" i="56"/>
  <c r="FR224" i="56"/>
  <c r="FR225" i="56"/>
  <c r="FR250" i="56"/>
  <c r="FR185" i="56"/>
  <c r="FR229" i="56"/>
  <c r="FR248" i="56"/>
  <c r="FR266" i="56"/>
  <c r="FR242" i="56"/>
  <c r="FR246" i="56"/>
  <c r="FR253" i="56"/>
  <c r="FR226" i="56"/>
  <c r="FR239" i="56"/>
  <c r="FR259" i="56"/>
  <c r="FR260" i="56"/>
  <c r="FR269" i="56"/>
  <c r="FR215" i="56"/>
  <c r="FR238" i="56"/>
  <c r="FR258" i="56"/>
  <c r="FR261" i="56"/>
  <c r="FR264" i="56"/>
  <c r="FR268" i="56"/>
  <c r="FR272" i="56"/>
  <c r="FR262" i="56"/>
  <c r="FR235" i="56"/>
  <c r="FR251" i="56"/>
  <c r="FR256" i="56"/>
  <c r="FR223" i="56"/>
  <c r="FR233" i="56"/>
  <c r="FR270" i="56"/>
  <c r="FR231" i="56"/>
  <c r="FR243" i="56"/>
  <c r="FR263" i="56"/>
  <c r="FR265" i="56"/>
  <c r="FR252" i="56"/>
  <c r="FR271" i="56"/>
  <c r="FR267" i="56"/>
  <c r="FR13" i="56"/>
  <c r="FR102" i="56"/>
  <c r="FR94" i="56"/>
  <c r="FR108" i="56"/>
  <c r="FR101" i="56"/>
  <c r="FR95" i="56"/>
  <c r="FR100" i="56"/>
  <c r="FR99" i="56"/>
  <c r="FR105" i="56"/>
  <c r="FR98" i="56"/>
  <c r="FR104" i="56"/>
  <c r="FR97" i="56"/>
  <c r="FR96" i="56"/>
  <c r="FR107" i="56"/>
  <c r="FR103" i="56"/>
  <c r="FR106" i="56"/>
  <c r="FR44" i="56"/>
  <c r="FR81" i="56"/>
  <c r="FR74" i="56"/>
  <c r="FR91" i="56"/>
  <c r="FR75" i="56"/>
  <c r="FR28" i="56"/>
  <c r="FR47" i="56"/>
  <c r="FR40" i="56"/>
  <c r="FR36" i="56"/>
  <c r="FR62" i="56"/>
  <c r="FR33" i="56"/>
  <c r="FR56" i="56"/>
  <c r="FR41" i="56"/>
  <c r="FR31" i="56"/>
  <c r="FR15" i="56"/>
  <c r="FR73" i="56"/>
  <c r="FR66" i="56"/>
  <c r="FR68" i="56"/>
  <c r="FR38" i="56"/>
  <c r="FR17" i="56"/>
  <c r="FR63" i="56"/>
  <c r="FR37" i="56"/>
  <c r="FR22" i="56"/>
  <c r="FR85" i="56"/>
  <c r="FR16" i="56"/>
  <c r="FR84" i="56"/>
  <c r="FR46" i="56"/>
  <c r="FR48" i="56"/>
  <c r="FR76" i="56"/>
  <c r="FR86" i="56"/>
  <c r="FR87" i="56"/>
  <c r="FR43" i="56"/>
  <c r="FR93" i="56"/>
  <c r="FR80" i="56"/>
  <c r="FR30" i="56"/>
  <c r="FR59" i="56"/>
  <c r="FR39" i="56"/>
  <c r="FR51" i="56"/>
  <c r="FR69" i="56"/>
  <c r="FR20" i="56"/>
  <c r="FR52" i="56"/>
  <c r="FR55" i="56"/>
  <c r="FR60" i="56"/>
  <c r="FR26" i="56"/>
  <c r="FR70" i="56"/>
  <c r="FR50" i="56"/>
  <c r="FR77" i="56"/>
  <c r="FR45" i="56"/>
  <c r="FR67" i="56"/>
  <c r="FR89" i="56"/>
  <c r="FR19" i="56"/>
  <c r="FR83" i="56"/>
  <c r="FR78" i="56"/>
  <c r="FR53" i="56"/>
  <c r="FR79" i="56"/>
  <c r="FR27" i="56"/>
  <c r="FR71" i="56"/>
  <c r="FR14" i="56"/>
  <c r="FR25" i="56"/>
  <c r="FR18" i="56"/>
  <c r="FR23" i="56"/>
  <c r="FR65" i="56"/>
  <c r="FR61" i="56"/>
  <c r="FR35" i="56"/>
  <c r="FR92" i="56"/>
  <c r="FR88" i="56"/>
  <c r="FR32" i="56"/>
  <c r="FR21" i="56"/>
  <c r="FR49" i="56"/>
  <c r="FR34" i="56"/>
  <c r="FR54" i="56"/>
  <c r="FR64" i="56"/>
  <c r="FR58" i="56"/>
  <c r="FR29" i="56"/>
  <c r="FR72" i="56"/>
  <c r="FR82" i="56"/>
  <c r="FR42" i="56"/>
  <c r="FR57" i="56"/>
  <c r="FR24" i="56"/>
  <c r="FR90" i="56"/>
  <c r="FQ9" i="56"/>
  <c r="FR9" i="56" l="1"/>
  <c r="FL8" i="5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ROBSON PELISSARI DRUN</author>
  </authors>
  <commentList>
    <comment ref="R7" authorId="0" shapeId="0" xr:uid="{6B7CA690-EDF8-41D2-8C20-604A4B1E6314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de 130 ha</t>
        </r>
      </text>
    </comment>
    <comment ref="R10" authorId="0" shapeId="0" xr:uid="{78752B7A-03C7-4046-8D9A-FF5EC2579FD0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AG12" authorId="0" shapeId="0" xr:uid="{EF2735E8-28F8-48C2-920C-3DDA3165F757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parte da área com muitas ervas daninhas </t>
        </r>
      </text>
    </comment>
    <comment ref="R13" authorId="0" shapeId="0" xr:uid="{C4BA9EF0-33E4-4BC6-A14D-3C7FC39FD276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AG13" authorId="0" shapeId="0" xr:uid="{F2A3CC47-7F2A-4ACE-835C-2E79AEC76137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muita competição com erva de santa luzia, capim amargoso e picão preto</t>
        </r>
      </text>
    </comment>
    <comment ref="AG14" authorId="0" shapeId="0" xr:uid="{DE46B09E-20AC-445F-B4DB-A33031FA2D41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muita competição com erva de santa luzia, capim amargoso e picão preto</t>
        </r>
      </text>
    </comment>
    <comment ref="AG15" authorId="0" shapeId="0" xr:uid="{CAD133D8-2891-4E6B-98B9-DF8A769436DA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morrendo na área com sintomas de escaldadura devido ao periodo sem chuva atrelado ao solo arenoso e sem palha
</t>
        </r>
      </text>
    </comment>
    <comment ref="AG16" authorId="0" shapeId="0" xr:uid="{50469149-715C-4B24-8E49-ADC06E33CED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Incidencia alta de capim amargoso na área e baixo ataque de torrãozinho em reboleiras</t>
        </r>
      </text>
    </comment>
    <comment ref="AG17" authorId="0" shapeId="0" xr:uid="{94670AC3-248B-4C8E-BB6B-E91F505363D1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Incidencia alta de capim amargoso e erva de santa luzia na área</t>
        </r>
      </text>
    </comment>
    <comment ref="AG18" authorId="0" shapeId="0" xr:uid="{A064375D-42D0-4AB8-B97A-2329B0DFE67F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morrendo na área com sintomas de escaldadura devido ao periodo sem chuva atrelado ao solo arenoso e sem palha
</t>
        </r>
      </text>
    </comment>
    <comment ref="AG19" authorId="0" shapeId="0" xr:uid="{1E6BF5EE-97DE-4E16-B345-CBDE13F73079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morrendo por escaldadura, causando redução de estande. Plantas desuniformes, em diferentes estágios de desenvolvimento</t>
        </r>
      </text>
    </comment>
    <comment ref="R20" authorId="0" shapeId="0" xr:uid="{31535FB9-0121-47B4-897F-2F14E2CED92F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R21" authorId="0" shapeId="0" xr:uid="{44A97A8A-E385-4040-8674-9F48DDA22C71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R24" authorId="0" shapeId="0" xr:uid="{135A859A-772C-406E-B20B-975156380F09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27" authorId="0" shapeId="0" xr:uid="{FEFFB537-EE87-4075-83C8-DD5AD308BAF7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R34" authorId="0" shapeId="0" xr:uid="{1B2D88A3-01A0-41D1-8C3A-10248624BDB0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37" authorId="0" shapeId="0" xr:uid="{F8CF9099-B35C-4F27-8532-F7A254263F2B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R42" authorId="0" shapeId="0" xr:uid="{A86A4DE2-17E1-4820-8942-F428E706E91A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AG42" authorId="0" shapeId="0" xr:uid="{72AD3204-BA90-49FB-9714-43C6BEA1E8DA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plantas morrendo por escaldadura</t>
        </r>
      </text>
    </comment>
    <comment ref="R43" authorId="0" shapeId="0" xr:uid="{CAA28FF8-2153-4A6D-91AD-CFFBA7BBD28E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AG43" authorId="0" shapeId="0" xr:uid="{7CE7D6A0-F3CB-4DCC-A8B4-5EB2BEDCFFF0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plantas morrendo por escaldadura</t>
        </r>
      </text>
    </comment>
    <comment ref="R44" authorId="0" shapeId="0" xr:uid="{79CE62BD-E419-4768-8E05-D2C026B069B5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R45" authorId="0" shapeId="0" xr:uid="{5381E164-440D-4FD5-8B88-DF06F5FB8CD4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AG61" authorId="0" shapeId="0" xr:uid="{7F7CF57F-D153-4547-AE04-0800B1A64AB4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Solo bem arenoso, com plantas morrendo por escaldadura, causando redução de estande</t>
        </r>
      </text>
    </comment>
    <comment ref="AG62" authorId="0" shapeId="0" xr:uid="{93A48130-E135-4872-BF0B-72009E98F42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Parte da área com erva quente e erva de santa luzia; encontrado plantas mortas por escaldadura em baixa intensidade</t>
        </r>
      </text>
    </comment>
    <comment ref="R63" authorId="0" shapeId="0" xr:uid="{5EF62E98-CCAF-4F0D-AF32-1D8013578BC5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de 130 há em nome de gerson (campo R 27) e 120 há em nome de gilmar (campo R 27B)</t>
        </r>
      </text>
    </comment>
    <comment ref="AG63" authorId="0" shapeId="0" xr:uid="{3BAE2DD5-6F9E-4880-B490-550ADBB8A7B9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Parte da área com erva quente e erva de santa luzia; encontrado plantas mortas por escaldadura em baixa intensidade</t>
        </r>
      </text>
    </comment>
    <comment ref="AG64" authorId="0" shapeId="0" xr:uid="{1D075939-8851-4F1A-BA7D-127167A7AD4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bom estabelecimento de plantas, encontrado poucas plantas com escaldadura</t>
        </r>
      </text>
    </comment>
    <comment ref="AG65" authorId="0" shapeId="0" xr:uid="{6B74EAF1-5E98-424D-B752-491BCFABFC86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ataque de torrãozinho e plantas com sinais de escaldadura</t>
        </r>
      </text>
    </comment>
    <comment ref="AG66" authorId="0" shapeId="0" xr:uid="{6E127165-4A71-444A-971E-68B9C733FA4B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pequena para a produção de sementes</t>
        </r>
      </text>
    </comment>
    <comment ref="AG67" authorId="0" shapeId="0" xr:uid="{A27D0B5E-BF9C-4702-B033-E95B4EE94B3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plantas com ataque de torrãozinho; incidencia de erva quente na área</t>
        </r>
      </text>
    </comment>
    <comment ref="AG68" authorId="0" shapeId="0" xr:uid="{9E6B71E7-773D-4F82-9DCF-81DC0FA68CA4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pequena para a produção de sementes</t>
        </r>
      </text>
    </comment>
    <comment ref="R69" authorId="0" shapeId="0" xr:uid="{40374878-6E4F-4113-8399-D3C4150A26D9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R70" authorId="0" shapeId="0" xr:uid="{CA579F2A-C7FB-4E69-AEE6-417452560AA3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AG70" authorId="0" shapeId="0" xr:uid="{3390DDF3-690F-4CD2-BEBB-72BB38FF7C1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em pé, mas está secando </t>
        </r>
      </text>
    </comment>
    <comment ref="R71" authorId="0" shapeId="0" xr:uid="{AAF083E4-A121-40C0-8DBF-99D153BC3904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AG71" authorId="0" shapeId="0" xr:uid="{FC18939E-55B5-4563-97EE-9B6426854B3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pequena para a produção de sementes</t>
        </r>
      </text>
    </comment>
    <comment ref="AG72" authorId="0" shapeId="0" xr:uid="{E174A6E6-8F79-4E7B-A6EA-7EA0E14F459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secando na área; plantas em diferentes estágios fenologicos</t>
        </r>
      </text>
    </comment>
    <comment ref="AG73" authorId="0" shapeId="0" xr:uid="{C90CD05E-F04C-4B9E-B23D-BC92B5A2EA22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há no meio do talhão uma área com replante de outra cultivar, foi marcada a área no Fields area para poder isolar no momento da colheita</t>
        </r>
      </text>
    </comment>
    <comment ref="R76" authorId="0" shapeId="0" xr:uid="{C7BF3DF1-7F01-4F96-90B5-3F1D09DB6C11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de basica em nome de Gerson e registro de S1 em nome de gilmar
</t>
        </r>
      </text>
    </comment>
    <comment ref="AG76" authorId="0" shapeId="0" xr:uid="{6C66CFF6-BFE0-4EA9-A5B9-D65CEEC665E2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Soja um pouco travada; erva de santa luzia e trapoeraba pela área em baixa incidência</t>
        </r>
      </text>
    </comment>
    <comment ref="R77" authorId="0" shapeId="0" xr:uid="{3C758EF0-E6A0-4E9F-ADD1-57058C165944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R78" authorId="0" shapeId="0" xr:uid="{68EE1487-07C4-4674-B47F-420932589B3B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AG82" authorId="0" shapeId="0" xr:uid="{966C553D-2C16-488D-BDC8-976858FE720F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com ataques de torrãozinho; bom estabelecimento de estande</t>
        </r>
      </text>
    </comment>
    <comment ref="AG83" authorId="0" shapeId="0" xr:uid="{A3702BAE-4D0D-4681-9F5A-9D001974DF75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com ataques de torrãozinho; bom estabelecimento de estande</t>
        </r>
      </text>
    </comment>
    <comment ref="AG84" authorId="0" shapeId="0" xr:uid="{C2E71E4A-2535-4F40-972F-DFFC84FAFC66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pequena para a produção de sementes
</t>
        </r>
      </text>
    </comment>
    <comment ref="AG85" authorId="0" shapeId="0" xr:uid="{6ED496CD-8942-44D4-974E-6D121321118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plantas mortas por escaldadura em baixa ocorrencia; encontrado torrãozinho em baixa presença</t>
        </r>
      </text>
    </comment>
    <comment ref="AG86" authorId="0" shapeId="0" xr:uid="{7A7A5E70-F29F-4E6E-A87A-0C814EDB4854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com fito causado por oleo; incidencia baixa de torrãozinho; milho tiguera ainda em pé em alta ocorrência, já estão secando</t>
        </r>
      </text>
    </comment>
    <comment ref="AG87" authorId="0" shapeId="0" xr:uid="{A9EA4499-D3C8-456A-992D-44BBE0E565C4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presença baixa de torrãozinho; bom estabelecimento de plantas</t>
        </r>
      </text>
    </comment>
    <comment ref="AG88" authorId="0" shapeId="0" xr:uid="{E3CF6A06-B175-4118-8346-49B8F0DD440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alto indice de torrãozinho em reboleiras causando redução de estande</t>
        </r>
      </text>
    </comment>
    <comment ref="AG89" authorId="0" shapeId="0" xr:uid="{7C3063E9-3E9A-497C-B4FC-4BF07EED3E0B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Alta incidencia de capim carapicho em parte da área proximo a divisa da cultivar Ataque; encontrado plantas atacadas por torrãozinho em baixa ocorrência </t>
        </r>
      </text>
    </comment>
    <comment ref="AG90" authorId="0" shapeId="0" xr:uid="{AA1ADC21-0B2A-484B-83AB-3BD6D0535B6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plantas desuniformes e alta incidência de capim amargoso</t>
        </r>
      </text>
    </comment>
    <comment ref="AG91" authorId="0" shapeId="0" xr:uid="{122A30A9-F92D-4583-A8CF-93369AD82384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capim amargoso rebrotando; plantas em diferentes estágios fenologicos</t>
        </r>
      </text>
    </comment>
    <comment ref="R92" authorId="0" shapeId="0" xr:uid="{B5F9DCFF-20E3-4D48-9E8D-FA2F68FB0D34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AG92" authorId="0" shapeId="0" xr:uid="{5D436981-E640-44A8-8E0D-44272907E1FF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Mancha de milho tiguera ainda em pé e já secando, nesse mesmo local a soja ficou com fito de oleo com maior intensidade; bom estabelecimento de estande</t>
        </r>
      </text>
    </comment>
    <comment ref="R93" authorId="0" shapeId="0" xr:uid="{7C3FCDE4-A885-4524-8B69-0E1A025DD7BB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Reigstro de 88 ha</t>
        </r>
      </text>
    </comment>
    <comment ref="AG93" authorId="0" shapeId="0" xr:uid="{DDE0BDC6-0FB7-4AC7-B171-13B28DBFD29E}">
      <text>
        <r>
          <rPr>
            <b/>
            <sz val="9"/>
            <color indexed="81"/>
            <rFont val="Segoe UI"/>
            <family val="2"/>
          </rPr>
          <t>ROBSON PELISSARI DRUN:
área com alta incidência de capim amargoso rebrotando distribuidos em todo o talhão, o que dificultaria uma possível colheita; plantas de soja em diferentes estágios de desenvolvimento</t>
        </r>
      </text>
    </comment>
    <comment ref="R94" authorId="0" shapeId="0" xr:uid="{D672AD51-4D83-4FE5-819D-262DA616C23E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AG94" authorId="0" shapeId="0" xr:uid="{443E4B7F-EEAC-4273-A125-51E4E2A90EE5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Campo bom, apenas com alguns ataques de Ema cortando as plantas
</t>
        </r>
      </text>
    </comment>
    <comment ref="AG95" authorId="0" shapeId="0" xr:uid="{F49B5109-2AD0-4AAD-8F03-BC66BE2AAAFE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Campo bom, apenas com alguns ataques de Ema cortando as plantas
</t>
        </r>
      </text>
    </comment>
    <comment ref="AG96" authorId="0" shapeId="0" xr:uid="{8F13A668-478E-44D7-AA95-F6413E7BDD2F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Campo bom, apenas com alguns ataques de Ema cortando as plantas
</t>
        </r>
      </text>
    </comment>
    <comment ref="AG97" authorId="0" shapeId="0" xr:uid="{69580C4D-42DA-44CE-BC32-D1E367B25B53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Parte mais baixa do talhão com rebrota de capim amargoso pela área</t>
        </r>
      </text>
    </comment>
    <comment ref="R103" authorId="0" shapeId="0" xr:uid="{DDF7058C-32D8-4ED7-B10A-E7A7577422E3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de 130 ha</t>
        </r>
      </text>
    </comment>
    <comment ref="R114" authorId="0" shapeId="0" xr:uid="{9D839978-16BE-469B-B031-EDAE709156EF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R115" authorId="0" shapeId="0" xr:uid="{61E39403-D549-46D6-8012-00F5E7DFD645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R116" authorId="0" shapeId="0" xr:uid="{6708937A-A23C-4188-8654-7B3F3FDCC37D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R117" authorId="0" shapeId="0" xr:uid="{D3E602FC-1225-4AE2-8CFF-AAFE944129FE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R124" authorId="0" shapeId="0" xr:uid="{03BF01B4-5367-4912-A9F0-BF9A00577B96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Reigstro de 88 ha</t>
        </r>
      </text>
    </comment>
    <comment ref="AG124" authorId="0" shapeId="0" xr:uid="{423E841D-F6C3-4FD6-ABB3-55B4C7B61120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parte da área com muitas ervas daninhas </t>
        </r>
      </text>
    </comment>
    <comment ref="AG125" authorId="0" shapeId="0" xr:uid="{8B399E4E-0C38-4D40-9432-863548022297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muita competição com erva de santa luzia, capim amargoso e picão preto</t>
        </r>
      </text>
    </comment>
    <comment ref="AG126" authorId="0" shapeId="0" xr:uid="{E7B8E704-09C8-4631-9093-07CDC956F942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muita competição com erva de santa luzia, capim amargoso e picão preto</t>
        </r>
      </text>
    </comment>
    <comment ref="AG127" authorId="0" shapeId="0" xr:uid="{6A114687-CDF4-4F2F-B9A1-264F1A7A339F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morrendo na área com sintomas de escaldadura devido ao periodo sem chuva atrelado ao solo arenoso e sem palha
</t>
        </r>
      </text>
    </comment>
    <comment ref="AG130" authorId="0" shapeId="0" xr:uid="{024BD511-FAA7-42B9-8835-2C1B42641AA1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Incidencia alta de capim amargoso na área e baixo ataque de torrãozinho em reboleiras</t>
        </r>
      </text>
    </comment>
    <comment ref="AG131" authorId="0" shapeId="0" xr:uid="{078C9133-85F2-419C-B5E8-F8965E965B7E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Incidencia alta de capim amargoso e erva de santa luzia na área</t>
        </r>
      </text>
    </comment>
    <comment ref="R132" authorId="0" shapeId="0" xr:uid="{784BF53A-070A-4DB7-81FC-10FCF1715321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AG132" authorId="0" shapeId="0" xr:uid="{B5B201D8-58F6-4789-AAEF-501E79CB9972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morrendo por escaldadura, causando redução de estande. Plantas desuniformes, em diferentes estágios de desenvolvimento</t>
        </r>
      </text>
    </comment>
    <comment ref="R133" authorId="0" shapeId="0" xr:uid="{F35A538C-9D11-4CA0-A9EE-114A33C57AD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44" authorId="0" shapeId="0" xr:uid="{E4091137-82AC-4C60-BF43-29E8422F934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170 ha</t>
        </r>
      </text>
    </comment>
    <comment ref="R147" authorId="0" shapeId="0" xr:uid="{9F7C94B6-4510-441E-8E5C-341E4FDFA6D0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48" authorId="0" shapeId="0" xr:uid="{9D4D8901-6B1A-44ED-8209-B6C38EA38B3B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49" authorId="0" shapeId="0" xr:uid="{4EA23503-90B4-46FD-937C-CE898FD70C3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50" authorId="0" shapeId="0" xr:uid="{4490FA50-8785-467E-8BC3-22781FF3E875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51" authorId="0" shapeId="0" xr:uid="{2D89434E-A365-474C-9D08-DD19048B136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52" authorId="0" shapeId="0" xr:uid="{C01C6C04-A8CC-4102-AD67-7DC0C12D43A9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53" authorId="0" shapeId="0" xr:uid="{5ABCCEE0-C214-4334-B83D-4BBB6FD72C09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54" authorId="0" shapeId="0" xr:uid="{B00DBD1A-BCD0-4A0F-B1C9-CF87D6BFABA0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55" authorId="0" shapeId="0" xr:uid="{C61B6F6D-9539-4E06-8B12-42B063D3B3E2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56" authorId="0" shapeId="0" xr:uid="{4DFDADE7-B84E-469C-80AE-38AD2644F093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57" authorId="0" shapeId="0" xr:uid="{49B6C431-FAAD-4E2F-B40F-F67191FCD057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58" authorId="0" shapeId="0" xr:uid="{D2A85B1F-B420-4F56-8B0E-9CD9AE40E1E0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59" authorId="0" shapeId="0" xr:uid="{83BC5B32-9852-42AA-BF16-9C6DD69B2D1F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160" authorId="0" shapeId="0" xr:uid="{CA0ABAC9-6635-4728-B30D-1E93F412CF85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R161" authorId="0" shapeId="0" xr:uid="{0B36F20E-EE9B-462F-A197-E7BCA26035FD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R162" authorId="0" shapeId="0" xr:uid="{23D9EDAF-0CE0-48D6-ACC4-2DC576B61B6E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R163" authorId="0" shapeId="0" xr:uid="{6943FD21-AE40-48D7-B2A1-129C2990943B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R164" authorId="0" shapeId="0" xr:uid="{87B9E982-6BFC-4947-9D05-63C89D35DB14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R165" authorId="0" shapeId="0" xr:uid="{8EB945E0-095D-40EA-8DEF-47C5DD52791E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AG168" authorId="0" shapeId="0" xr:uid="{0FF22A08-A441-4BA7-B949-73987115791A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plantas morrendo por escaldadura</t>
        </r>
      </text>
    </comment>
    <comment ref="AG169" authorId="0" shapeId="0" xr:uid="{1F96A4E5-2026-4549-81CA-691A6165872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plantas morrendo por escaldadura</t>
        </r>
      </text>
    </comment>
    <comment ref="R171" authorId="0" shapeId="0" xr:uid="{7A65D959-B88F-4E84-9AB1-F449037F6270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R172" authorId="0" shapeId="0" xr:uid="{56EE5A55-C08F-4B72-84D3-D4D2A198839A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R187" authorId="0" shapeId="0" xr:uid="{B440C1F2-7DF1-434B-A2F4-D90A151C9EDC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AG193" authorId="0" shapeId="0" xr:uid="{105DBD63-6CD0-4ADA-9ECC-E02455A7CD1A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pequena para a produção de sementes</t>
        </r>
      </text>
    </comment>
    <comment ref="AG194" authorId="0" shapeId="0" xr:uid="{8C260814-814D-498C-BD5D-F9A3AF859DF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em pé, mas está secando </t>
        </r>
      </text>
    </comment>
    <comment ref="AG195" authorId="0" shapeId="0" xr:uid="{FEBDA80A-CC06-4BF3-8E77-F830ECBABD21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em pé, mas está secando </t>
        </r>
      </text>
    </comment>
    <comment ref="AG196" authorId="0" shapeId="0" xr:uid="{E6953A04-1272-452C-8A8A-AD7B7C14125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em pé, mas está secando </t>
        </r>
      </text>
    </comment>
    <comment ref="AG197" authorId="0" shapeId="0" xr:uid="{B553292D-4FCE-4A65-A697-EC4099641D5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em pé, mas está secando </t>
        </r>
      </text>
    </comment>
    <comment ref="R202" authorId="0" shapeId="0" xr:uid="{82D54D9A-538A-4819-9FE4-B241FDA2B2CB}">
      <text>
        <r>
          <rPr>
            <b/>
            <sz val="9"/>
            <color indexed="81"/>
            <rFont val="Segoe UI"/>
            <family val="2"/>
          </rPr>
          <t>ROBSON PELISSARI DRUN:
Registro de 158 ha</t>
        </r>
      </text>
    </comment>
    <comment ref="R205" authorId="0" shapeId="0" xr:uid="{36956807-FFA3-4960-B888-250783A15F0B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AG205" authorId="0" shapeId="0" xr:uid="{C304898D-08AE-437D-AB10-44F3C01D1F84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secando na área; plantas em diferentes estágios fenologicos</t>
        </r>
      </text>
    </comment>
    <comment ref="R206" authorId="0" shapeId="0" xr:uid="{162B6FE9-9E87-4302-95DD-7A351DEFD363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AG206" authorId="0" shapeId="0" xr:uid="{44E32D15-26D8-40B4-8988-33BAFCAF92ED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secando na área; plantas em diferentes estágios fenologicos</t>
        </r>
      </text>
    </comment>
    <comment ref="AG207" authorId="0" shapeId="0" xr:uid="{1011AF74-468E-4CF8-8ADD-643B5190C89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secando na área; plantas em diferentes estágios fenologicos</t>
        </r>
      </text>
    </comment>
    <comment ref="R208" authorId="0" shapeId="0" xr:uid="{8CE9333E-788C-4540-BB04-486CA594EC11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AG208" authorId="0" shapeId="0" xr:uid="{5278EAF6-A5F0-407F-AD13-1B41F04927DF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secando na área; plantas em diferentes estágios fenologicos</t>
        </r>
      </text>
    </comment>
    <comment ref="R209" authorId="0" shapeId="0" xr:uid="{60A56E92-F4BD-4FDD-BBAE-F654A3AD96D3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210" authorId="0" shapeId="0" xr:uid="{71869168-6206-4C13-9EF2-58E4AB46B9BB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211" authorId="0" shapeId="0" xr:uid="{C297E325-3202-48BA-8229-D6B7CE9E9DD2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212" authorId="0" shapeId="0" xr:uid="{F13ECF6C-7B14-4B46-9916-CCB112FE451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213" authorId="0" shapeId="0" xr:uid="{D2271AF6-5580-45A2-A30D-66A85A58C63E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AG216" authorId="0" shapeId="0" xr:uid="{29FC6396-EBAB-449A-A454-83C30356B4C2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parte da área com muitas ervas daninhas </t>
        </r>
      </text>
    </comment>
    <comment ref="AG217" authorId="0" shapeId="0" xr:uid="{DAA2411D-8E08-4DB4-BA1B-B7FEEF649330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muita competição com erva de santa luzia, capim amargoso e picão preto</t>
        </r>
      </text>
    </comment>
    <comment ref="AG218" authorId="0" shapeId="0" xr:uid="{EECFE8E7-7FD7-4984-A5F7-40F38F3CC16D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muita competição com erva de santa luzia, capim amargoso e picão preto</t>
        </r>
      </text>
    </comment>
    <comment ref="AG219" authorId="0" shapeId="0" xr:uid="{25AE2E82-EA6A-4EE1-9D0D-A2F5C6BC583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morrendo na área com sintomas de escaldadura devido ao periodo sem chuva atrelado ao solo arenoso e sem palha
</t>
        </r>
      </text>
    </comment>
    <comment ref="AG220" authorId="0" shapeId="0" xr:uid="{726098B7-098B-46F9-A3C1-E05A2364024B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Incidencia alta de capim amargoso na área e baixo ataque de torrãozinho em reboleiras</t>
        </r>
      </text>
    </comment>
    <comment ref="AG221" authorId="0" shapeId="0" xr:uid="{E326CFED-744F-4F00-AE6E-17BE607CB2D5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Incidencia alta de capim amargoso e erva de santa luzia na área</t>
        </r>
      </text>
    </comment>
    <comment ref="AG222" authorId="0" shapeId="0" xr:uid="{4B99E47C-1376-4FA3-8B8C-0C1649A0317F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morrendo na área com sintomas de escaldadura devido ao periodo sem chuva atrelado ao solo arenoso e sem palha
</t>
        </r>
      </text>
    </comment>
    <comment ref="AG223" authorId="0" shapeId="0" xr:uid="{4C1BA4B9-429C-47AE-8CC5-F10826754C7A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morrendo por escaldadura, causando redução de estande. Plantas desuniformes, em diferentes estágios de desenvolvimento</t>
        </r>
      </text>
    </comment>
    <comment ref="R228" authorId="0" shapeId="0" xr:uid="{9F17993F-A7FF-43E2-9805-BC1E9C9EA11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170 ha</t>
        </r>
      </text>
    </comment>
    <comment ref="R231" authorId="0" shapeId="0" xr:uid="{4FF43BCE-3E91-4A67-BD6C-C5C69003CCF1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627 ha</t>
        </r>
      </text>
    </comment>
    <comment ref="R232" authorId="0" shapeId="0" xr:uid="{1EA4B9C4-999D-4AEE-8284-3FCE940488F5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registrar 166 há </t>
        </r>
      </text>
    </comment>
    <comment ref="R237" authorId="0" shapeId="0" xr:uid="{65AEBE18-7C5C-4573-A93E-255CFA67658B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registo no nome de gilmar
</t>
        </r>
      </text>
    </comment>
    <comment ref="AG237" authorId="0" shapeId="0" xr:uid="{CA5AE1E1-32D9-46D8-8D1B-27DD26A1F5C2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plantas morrendo por escaldadura</t>
        </r>
      </text>
    </comment>
    <comment ref="R238" authorId="0" shapeId="0" xr:uid="{B1A0AE8F-AB7D-4F61-8708-ECE642A428E1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em nome de Gilmar
</t>
        </r>
      </text>
    </comment>
    <comment ref="AG238" authorId="0" shapeId="0" xr:uid="{3690E014-6614-4EAB-ACD5-EF3110247D1F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plantas morrendo por escaldadura</t>
        </r>
      </text>
    </comment>
    <comment ref="R239" authorId="0" shapeId="0" xr:uid="{FE153B56-6167-47E2-AEAF-54090965825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de Gerson</t>
        </r>
      </text>
    </comment>
    <comment ref="AG239" authorId="0" shapeId="0" xr:uid="{0244B5D5-EC75-4ADE-AF20-DCECCD274F82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plantas morrendo por escaldadura</t>
        </r>
      </text>
    </comment>
    <comment ref="R240" authorId="0" shapeId="0" xr:uid="{A51832C6-3050-49AC-9AEE-6E91C17191B9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de Gerson</t>
        </r>
      </text>
    </comment>
    <comment ref="AG241" authorId="0" shapeId="0" xr:uid="{66DD90B7-33CB-44CF-8EA4-0EA3C0AF2EF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Solo bem arenoso, com plantas morrendo por escaldadura, causando redução de estande</t>
        </r>
      </text>
    </comment>
    <comment ref="R242" authorId="0" shapeId="0" xr:uid="{D8B3CB5C-0481-4529-AE12-66C38F3646D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de 130 há em nome de gerson (campo R 27) e 120 há em nome de gilmar (campo R 27B)</t>
        </r>
      </text>
    </comment>
    <comment ref="AG242" authorId="0" shapeId="0" xr:uid="{8A9E8A26-FB88-469C-90E8-61981FF14585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Parte da área com erva quente e erva de santa luzia; encontrado plantas mortas por escaldadura em baixa intensidade</t>
        </r>
      </text>
    </comment>
    <comment ref="R243" authorId="0" shapeId="0" xr:uid="{572A6736-EC23-4DE7-9733-78406A501DAB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de 130 há em nome de gerson (campo R 27) e 120 há em nome de gilmar (campo R 27B)</t>
        </r>
      </text>
    </comment>
    <comment ref="AG243" authorId="0" shapeId="0" xr:uid="{1BFCC2C7-935F-439D-8671-0E327561E51D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Parte da área com erva quente e erva de santa luzia; encontrado plantas mortas por escaldadura em baixa intensidade</t>
        </r>
      </text>
    </comment>
    <comment ref="AG244" authorId="0" shapeId="0" xr:uid="{8C80D6D6-B61A-4B3B-AA5D-1B661EDCCA73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bom estabelecimento de plantas, encontrado poucas plantas com escaldadura</t>
        </r>
      </text>
    </comment>
    <comment ref="AG245" authorId="0" shapeId="0" xr:uid="{107680EE-C8A5-4FF6-AAEF-A0C87834AF9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pequena para a produção de sementes</t>
        </r>
      </text>
    </comment>
    <comment ref="AG246" authorId="0" shapeId="0" xr:uid="{EF3D6097-B034-441B-9839-BCD1094372B2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plantas com ataque de torrãozinho; incidencia de erva quente na área</t>
        </r>
      </text>
    </comment>
    <comment ref="AG247" authorId="0" shapeId="0" xr:uid="{5762B797-A182-4C8A-B39D-A14BA12B15B9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pequena para a produção de sementes</t>
        </r>
      </text>
    </comment>
    <comment ref="AG248" authorId="0" shapeId="0" xr:uid="{98CE9481-1C8F-4FDA-84DD-16D512AA79BF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em pé, mas está secando </t>
        </r>
      </text>
    </comment>
    <comment ref="AG249" authorId="0" shapeId="0" xr:uid="{D87C1E18-1FF1-4C9C-ADE3-3BDD1592407D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emergência desuniforme, com plantas em diferentes estágios fenologicos; alta incidencia de milho tiguera secando na área onde o mesmo já competiu com a soja no momento da emergência</t>
        </r>
      </text>
    </comment>
    <comment ref="AG250" authorId="0" shapeId="0" xr:uid="{C6B1F43D-3853-4939-9554-BA04D2CC15A9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pequena para a produção de sementes</t>
        </r>
      </text>
    </comment>
    <comment ref="AG251" authorId="0" shapeId="0" xr:uid="{24C9749E-AA0D-45E4-98D1-4D5EFE7EEE14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muito milho tiguera secando na área; plantas em diferentes estágios fenologicos</t>
        </r>
      </text>
    </comment>
    <comment ref="AG252" authorId="0" shapeId="0" xr:uid="{144858C5-EF8A-4893-BC7D-1CBC088A5D5D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há no meio do talhão uma área com replante de outra cultivar, foi marcada a área no Fields area para poder isolar no momento da colheita</t>
        </r>
      </text>
    </comment>
    <comment ref="AG255" authorId="0" shapeId="0" xr:uid="{26C927A7-99BC-4B79-A911-2EDF9A4B25A6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Soja um pouco travada; erva de santa luzia e trapoeraba pela área em baixa incidência</t>
        </r>
      </text>
    </comment>
    <comment ref="R260" authorId="0" shapeId="0" xr:uid="{363B2F1C-581A-4B33-94BF-03B3CC294BF3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de basica em nome de Gerson e registro de S1 em nome de gilmar
</t>
        </r>
      </text>
    </comment>
    <comment ref="AG261" authorId="0" shapeId="0" xr:uid="{517F82C4-7542-4203-83DD-1EF4CD5F1193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com ataques de torrãozinho; bom estabelecimento de estande</t>
        </r>
      </text>
    </comment>
    <comment ref="AG262" authorId="0" shapeId="0" xr:uid="{52B1C2F2-51C5-428F-A533-A262ACACBB47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com ataques de torrãozinho; bom estabelecimento de estande</t>
        </r>
      </text>
    </comment>
    <comment ref="AG263" authorId="0" shapeId="0" xr:uid="{DBBC9C79-F827-4C58-97BC-EBFA1AF7EC9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pequena para a produção de sementes
</t>
        </r>
      </text>
    </comment>
    <comment ref="AG264" authorId="0" shapeId="0" xr:uid="{10F5C7CD-24AC-4FDC-897C-CA77018FD9CC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Encontrado plantas mortas por escaldadura em baixa ocorrencia; encontrado torrãozinho em baixa presença</t>
        </r>
      </text>
    </comment>
    <comment ref="AG265" authorId="0" shapeId="0" xr:uid="{0B8D6684-C19D-4EB5-B3E5-FAD988C37277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Plantas com fito causado por oleo; incidencia baixa de torrãozinho; milho tiguera ainda em pé em alta ocorrência, já estão secando</t>
        </r>
      </text>
    </comment>
    <comment ref="AG266" authorId="0" shapeId="0" xr:uid="{8E5FBD86-7A08-49D0-8D9B-C600A0FA89A5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presença baixa de torrãozinho; bom estabelecimento de plantas</t>
        </r>
      </text>
    </comment>
    <comment ref="AG267" authorId="0" shapeId="0" xr:uid="{8E070E67-933B-4050-9F5A-153115D15906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alto indice de torrãozinho em reboleiras causando redução de estande</t>
        </r>
      </text>
    </comment>
    <comment ref="R268" authorId="0" shapeId="0" xr:uid="{2F2B3D07-C35C-4BBE-B911-5EFC969F00D8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Registro de basica em nome de Gerson e registro de S1 em nome de gilmar
</t>
        </r>
      </text>
    </comment>
    <comment ref="AG268" authorId="0" shapeId="0" xr:uid="{A4297681-3C23-4DA9-B953-A2E00461B45D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Alta incidencia de capim carapicho em parte da área proximo a divisa da cultivar Ataque; encontrado plantas atacadas por torrãozinho em baixa ocorrência </t>
        </r>
      </text>
    </comment>
    <comment ref="AG269" authorId="0" shapeId="0" xr:uid="{DF02B0E5-8813-4FB4-8D4F-12E0A8D69737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área com capim amargoso rebrotando; plantas em diferentes estágios fenologicos</t>
        </r>
      </text>
    </comment>
    <comment ref="AG270" authorId="0" shapeId="0" xr:uid="{75BA9318-FFA4-40A1-9E6E-DF0E2ED42269}">
      <text>
        <r>
          <rPr>
            <b/>
            <sz val="9"/>
            <color indexed="81"/>
            <rFont val="Segoe UI"/>
            <family val="2"/>
          </rPr>
          <t>ROBSON PELISSARI DRUN:</t>
        </r>
        <r>
          <rPr>
            <sz val="9"/>
            <color indexed="81"/>
            <rFont val="Segoe UI"/>
            <family val="2"/>
          </rPr>
          <t xml:space="preserve">
Mancha de milho tiguera ainda em pé e já secando, nesse mesmo local a soja ficou com fito de oleo com maior intensidade; bom estabelecimento de estande</t>
        </r>
      </text>
    </comment>
    <comment ref="AG271" authorId="0" shapeId="0" xr:uid="{7D0206E2-7C14-41AA-A4DF-5F21490C52B4}">
      <text>
        <r>
          <rPr>
            <b/>
            <sz val="9"/>
            <color indexed="81"/>
            <rFont val="Segoe UI"/>
            <family val="2"/>
          </rPr>
          <t>ROBSON PELISSARI DRUN:
área com alta incidência de capim amargoso rebrotando distribuidos em todo o talhão, o que dificultaria uma possível colheita; plantas de soja em diferentes estágios de desenvolvimento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<sst xmlns="http://schemas.openxmlformats.org/spreadsheetml/2006/main" count="5655" uniqueCount="816">
  <si>
    <t>Fazenda</t>
  </si>
  <si>
    <t>Coordenada da Sede - Latitude (S)</t>
  </si>
  <si>
    <t xml:space="preserve">Coordenada da Sede - Longitude (W) </t>
  </si>
  <si>
    <t>Coordenada do talhão - Latitude (S)</t>
  </si>
  <si>
    <t xml:space="preserve">Coordenada do talhão - Longitude (W) </t>
  </si>
  <si>
    <t xml:space="preserve">Cultivar </t>
  </si>
  <si>
    <t>Área (hectares)</t>
  </si>
  <si>
    <t>Cultura anterior</t>
  </si>
  <si>
    <t xml:space="preserve">Município </t>
  </si>
  <si>
    <t>Cooperado</t>
  </si>
  <si>
    <t>Data da Semeadura</t>
  </si>
  <si>
    <t xml:space="preserve">Data Florescimento </t>
  </si>
  <si>
    <t>Laudo de Pré Colheita (Produtividade esperada)</t>
  </si>
  <si>
    <t>Check list – Registro de campo de sementes</t>
  </si>
  <si>
    <r>
      <t>1.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Dados do Produtor</t>
    </r>
  </si>
  <si>
    <t>1.1 Plantio Próprio</t>
  </si>
  <si>
    <t>1.2 Cooperado</t>
  </si>
  <si>
    <t>Contrato de cooperação</t>
  </si>
  <si>
    <r>
      <t>2.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Nota fiscal de aquisição da semente</t>
    </r>
  </si>
  <si>
    <r>
      <t>3.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Termo de conformidade da semente (Para categoria S1)</t>
    </r>
  </si>
  <si>
    <r>
      <t>4.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Certificado de Semente (Básica, C1 ou C2)</t>
    </r>
  </si>
  <si>
    <r>
      <t>5.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Coordenadas do Talhão</t>
    </r>
  </si>
  <si>
    <r>
      <t>6.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Histórico da área</t>
    </r>
  </si>
  <si>
    <t>Qual o cultivo anterior?</t>
  </si>
  <si>
    <t>Espécie</t>
  </si>
  <si>
    <t>Variedade</t>
  </si>
  <si>
    <t>Tecnologia</t>
  </si>
  <si>
    <r>
      <t>7.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Data da semeadura</t>
    </r>
  </si>
  <si>
    <r>
      <t>8.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Previsão de Produção</t>
    </r>
  </si>
  <si>
    <t>Laudo de Florescimento</t>
  </si>
  <si>
    <t>Laudo de Pré-Colheita</t>
  </si>
  <si>
    <t>Colheita</t>
  </si>
  <si>
    <t>Data da colheita</t>
  </si>
  <si>
    <t>Colheita bruta</t>
  </si>
  <si>
    <t>Qual o volume enviado para o beneficiamento</t>
  </si>
  <si>
    <t>Rendimento</t>
  </si>
  <si>
    <t>Mapa de produção de semente</t>
  </si>
  <si>
    <t>CELSO GRIESANG E OUTRO</t>
  </si>
  <si>
    <t>GILMAR ANTONIO MATTEI</t>
  </si>
  <si>
    <t>JULIANA GLAUCIA XAVIER</t>
  </si>
  <si>
    <t>THAIS MICHELE GULART E OUTRAS</t>
  </si>
  <si>
    <t>HELIO ANTONIO FILIPIN GOULART E OUTRAS</t>
  </si>
  <si>
    <t>DORAIR ANDRE DOGNANI</t>
  </si>
  <si>
    <t xml:space="preserve">Cooperado </t>
  </si>
  <si>
    <t xml:space="preserve">Municipio </t>
  </si>
  <si>
    <t xml:space="preserve">Endereço </t>
  </si>
  <si>
    <t xml:space="preserve">Fazenda </t>
  </si>
  <si>
    <t>FAZENDA MINEIRINHO</t>
  </si>
  <si>
    <t>ITIQUIRA</t>
  </si>
  <si>
    <t>CAETANO POLATO</t>
  </si>
  <si>
    <t>FAZENDA GRAVATAI</t>
  </si>
  <si>
    <t>FAZENDA RINCAO GAUCHO</t>
  </si>
  <si>
    <t>ROD. MT 299 KM 140 MAIS 35 KM</t>
  </si>
  <si>
    <t>FAZENDA RECANTO</t>
  </si>
  <si>
    <t xml:space="preserve">FAZENDA IMBU </t>
  </si>
  <si>
    <t>RONDONOPOLIS</t>
  </si>
  <si>
    <t>CONDOMINIO GOULART II - RODOVIA MT 110 A 7KM TESOURO</t>
  </si>
  <si>
    <t>TESOURO</t>
  </si>
  <si>
    <t>FAZENDA SÃO SEBASTIÃO</t>
  </si>
  <si>
    <t>FAZENDA MESA VERMELHA</t>
  </si>
  <si>
    <t xml:space="preserve"> A 55 KM DE GUIRATINGA + 200 MTS</t>
  </si>
  <si>
    <t>RODOVIA BR 163 KM 10 + 19 KM A DIREITA</t>
  </si>
  <si>
    <t>ROD BR 163 KM 77 A ESQUERDA</t>
  </si>
  <si>
    <t>GUIRATINGA</t>
  </si>
  <si>
    <t>DOM AQUINO</t>
  </si>
  <si>
    <t>ALTO GARCAS</t>
  </si>
  <si>
    <t>PEDRA PRETA</t>
  </si>
  <si>
    <t>FAZENDA ANTARES</t>
  </si>
  <si>
    <t>FAZENDA ARIZONA</t>
  </si>
  <si>
    <t>FAZENDA PONTE DE PEDRA</t>
  </si>
  <si>
    <t>FAZENDA TROPICAL</t>
  </si>
  <si>
    <t xml:space="preserve">ROD. BR 070 KM 313.5 </t>
  </si>
  <si>
    <t xml:space="preserve">ROD. BR 364 KM 106 </t>
  </si>
  <si>
    <t>MT 370 A 4,8 KM - MINEIRINHO</t>
  </si>
  <si>
    <t xml:space="preserve">ROD. BR 364 KM 120 </t>
  </si>
  <si>
    <t>FAZENDA SANTA MARIA</t>
  </si>
  <si>
    <t>FAZENDA SANTA FÉ</t>
  </si>
  <si>
    <t xml:space="preserve">FAZENDA SANTA HELENA </t>
  </si>
  <si>
    <t xml:space="preserve">FAZENDA SÃO JORGE </t>
  </si>
  <si>
    <t xml:space="preserve">FAZENDA MATÃO </t>
  </si>
  <si>
    <t>GASPARELLI</t>
  </si>
  <si>
    <t>J.XAVIER</t>
  </si>
  <si>
    <t>MATTEI</t>
  </si>
  <si>
    <t>DORAIR</t>
  </si>
  <si>
    <t>HELIO.GOULART</t>
  </si>
  <si>
    <t>CELSO</t>
  </si>
  <si>
    <t>Pimenta</t>
  </si>
  <si>
    <t>Raul.Amaral</t>
  </si>
  <si>
    <t>Nome Completo</t>
  </si>
  <si>
    <t>53°32'34,53"</t>
  </si>
  <si>
    <t>54°36'28,36"</t>
  </si>
  <si>
    <t>17° 05' 58,82"</t>
  </si>
  <si>
    <t>17° 29' 47,96"</t>
  </si>
  <si>
    <t>17° 19' 41,05"</t>
  </si>
  <si>
    <t>17° 29' 39,13"</t>
  </si>
  <si>
    <t>17° 18' 11,93"</t>
  </si>
  <si>
    <t>17° 19' 58,85"</t>
  </si>
  <si>
    <t>16° 55' 02,39"</t>
  </si>
  <si>
    <t>17° 01' 15,88"</t>
  </si>
  <si>
    <t>16° 00' 35,85"</t>
  </si>
  <si>
    <t>16° 17' 43,23"</t>
  </si>
  <si>
    <t>54°50 '54,85"</t>
  </si>
  <si>
    <t>54° 55' 43,42"</t>
  </si>
  <si>
    <t>54° 50' 33,13"</t>
  </si>
  <si>
    <t>54° 09' 01,48"</t>
  </si>
  <si>
    <t>54°26'37,94"</t>
  </si>
  <si>
    <t>54°40'15,24"</t>
  </si>
  <si>
    <t>54°39'54,19"</t>
  </si>
  <si>
    <t>53°26'49,78"</t>
  </si>
  <si>
    <t>Talhão (original)</t>
  </si>
  <si>
    <t>Nome do talhão (registro)</t>
  </si>
  <si>
    <t>CAETANO.POLATO</t>
  </si>
  <si>
    <t xml:space="preserve">MICHELE.GULART </t>
  </si>
  <si>
    <t>401F</t>
  </si>
  <si>
    <t>405F</t>
  </si>
  <si>
    <t>FAZENDA AG</t>
  </si>
  <si>
    <t>16° 50' 09"</t>
  </si>
  <si>
    <t>54° 04' 17"</t>
  </si>
  <si>
    <t>17° 06' 17"</t>
  </si>
  <si>
    <t>54° 42' 55"</t>
  </si>
  <si>
    <t>16° 52' 45"</t>
  </si>
  <si>
    <t>53° 56' 21"</t>
  </si>
  <si>
    <t>16° 45' 31"</t>
  </si>
  <si>
    <t>54° 00' 15"</t>
  </si>
  <si>
    <t>15° 27' 54"</t>
  </si>
  <si>
    <t>54° 33' 22"</t>
  </si>
  <si>
    <t>Cultivar</t>
  </si>
  <si>
    <t xml:space="preserve">Fim da semeadura </t>
  </si>
  <si>
    <t xml:space="preserve">Ciclo </t>
  </si>
  <si>
    <t xml:space="preserve">Status da área </t>
  </si>
  <si>
    <t>Previsão de Colheita</t>
  </si>
  <si>
    <t>M8372 IPRO</t>
  </si>
  <si>
    <t>M7739 IPRO</t>
  </si>
  <si>
    <t>M7110 IPRO</t>
  </si>
  <si>
    <t>LOTE</t>
  </si>
  <si>
    <t>16° 44' 27"</t>
  </si>
  <si>
    <t>54° 01' 01"</t>
  </si>
  <si>
    <t>16° 44' 16"</t>
  </si>
  <si>
    <t>54° 00' 41"</t>
  </si>
  <si>
    <t>16° 45' 37"</t>
  </si>
  <si>
    <t>53° 59' 38"</t>
  </si>
  <si>
    <t>16° 45' 43"</t>
  </si>
  <si>
    <t>53° 59' 24"</t>
  </si>
  <si>
    <t>16° 52' 31"</t>
  </si>
  <si>
    <t>53° 56' 41"</t>
  </si>
  <si>
    <t>16° 53' 24"</t>
  </si>
  <si>
    <t>53° 57' 15"</t>
  </si>
  <si>
    <t>16° 53' 26"</t>
  </si>
  <si>
    <t>53° 57' 38"</t>
  </si>
  <si>
    <t>16° 53' 30"</t>
  </si>
  <si>
    <t>53° 57' 05"</t>
  </si>
  <si>
    <t>16° 53' 33"</t>
  </si>
  <si>
    <t>53° 56' 39"</t>
  </si>
  <si>
    <t>16° 53' 29"</t>
  </si>
  <si>
    <t>53° 56' 46"</t>
  </si>
  <si>
    <t xml:space="preserve">Ínicio da semeadura  </t>
  </si>
  <si>
    <t/>
  </si>
  <si>
    <t>GERSON MATTEI</t>
  </si>
  <si>
    <t xml:space="preserve">RAUL AMARAL </t>
  </si>
  <si>
    <t>CULTIVAR</t>
  </si>
  <si>
    <t>CATEGORIA SEMEADA</t>
  </si>
  <si>
    <t xml:space="preserve">BÁSICA </t>
  </si>
  <si>
    <t xml:space="preserve">Destino do campo </t>
  </si>
  <si>
    <t xml:space="preserve">REGISTRO DE CAMPO </t>
  </si>
  <si>
    <t>ÁREA ASSISTIDA</t>
  </si>
  <si>
    <t>TMG1180 RR</t>
  </si>
  <si>
    <t>TMG2383 IPRO</t>
  </si>
  <si>
    <t>TMG2381 IPRO</t>
  </si>
  <si>
    <t>TMG2379 IPRO</t>
  </si>
  <si>
    <t>TMG7067 IPRO</t>
  </si>
  <si>
    <t>TMG7061 IPRO</t>
  </si>
  <si>
    <t>ULTRA - 75I77RSF IPRO</t>
  </si>
  <si>
    <t>EXTREMA - 81I81RSF IPRO</t>
  </si>
  <si>
    <t>BÔNUS - 8579RSF IPRO</t>
  </si>
  <si>
    <t>DESAFIO - 8473RSF</t>
  </si>
  <si>
    <t>FOCO - 74I77RSF IPRO</t>
  </si>
  <si>
    <t>VORAZ - 77I79RSF IPRO</t>
  </si>
  <si>
    <t>OLIMPO - 80I82RSF IPRO</t>
  </si>
  <si>
    <t>ORIGEM - 83I85RSF IPRO</t>
  </si>
  <si>
    <t>C 1</t>
  </si>
  <si>
    <t>C 2</t>
  </si>
  <si>
    <t>S 1</t>
  </si>
  <si>
    <t>S 2</t>
  </si>
  <si>
    <t xml:space="preserve">Hectares semados </t>
  </si>
  <si>
    <t>Nº sementes/metro</t>
  </si>
  <si>
    <t>Nº plantas/metro</t>
  </si>
  <si>
    <t>PARECER SOBRE O ESTABELECIMENTO DO STAND</t>
  </si>
  <si>
    <t xml:space="preserve"> ANTARES</t>
  </si>
  <si>
    <t xml:space="preserve"> ARIZONA</t>
  </si>
  <si>
    <t xml:space="preserve"> PONTE DE PEDRA</t>
  </si>
  <si>
    <t xml:space="preserve"> TROPICAL</t>
  </si>
  <si>
    <t xml:space="preserve"> AG</t>
  </si>
  <si>
    <t>Categoria Semeada</t>
  </si>
  <si>
    <t>TALHÃO (Id Original do campo)</t>
  </si>
  <si>
    <t>15° 27' 28"</t>
  </si>
  <si>
    <t>54° 33' 16"</t>
  </si>
  <si>
    <t>15° 27' 22"</t>
  </si>
  <si>
    <t xml:space="preserve"> 15° 26' 57,0"</t>
  </si>
  <si>
    <t xml:space="preserve"> 54° 33' 07,0"</t>
  </si>
  <si>
    <t xml:space="preserve"> 15° 26' 26,0"</t>
  </si>
  <si>
    <t xml:space="preserve"> 54° 32' 59,0"</t>
  </si>
  <si>
    <t xml:space="preserve"> 15° 27' 48,0"</t>
  </si>
  <si>
    <t xml:space="preserve"> 54° 33' 08,0"</t>
  </si>
  <si>
    <t xml:space="preserve"> 15° 28' 08,0"</t>
  </si>
  <si>
    <t xml:space="preserve"> 54° 32' 57,0"</t>
  </si>
  <si>
    <t xml:space="preserve"> 15° 27' 40,0"</t>
  </si>
  <si>
    <t xml:space="preserve"> 54° 32' 50,0"</t>
  </si>
  <si>
    <t xml:space="preserve"> 15° 27' 24,0"</t>
  </si>
  <si>
    <t xml:space="preserve"> 54° 32' 43,0"</t>
  </si>
  <si>
    <t xml:space="preserve"> 15° 26' 28,0"</t>
  </si>
  <si>
    <t xml:space="preserve"> 54° 33' 39,0"</t>
  </si>
  <si>
    <t xml:space="preserve"> 15° 28' 20,0"</t>
  </si>
  <si>
    <t xml:space="preserve"> 54° 32' 46,0"</t>
  </si>
  <si>
    <t>Consumo (kg)</t>
  </si>
  <si>
    <t>203//204</t>
  </si>
  <si>
    <t>16° 44' 48"</t>
  </si>
  <si>
    <t>54° 00' 44"</t>
  </si>
  <si>
    <t xml:space="preserve"> 16° 44' 48,0"</t>
  </si>
  <si>
    <t xml:space="preserve"> 54° 00' 44,0"</t>
  </si>
  <si>
    <t xml:space="preserve"> 16° 44' 35,0"</t>
  </si>
  <si>
    <t xml:space="preserve"> 54° 00' 23,0"</t>
  </si>
  <si>
    <t xml:space="preserve"> 16° 45' 08,0"</t>
  </si>
  <si>
    <t xml:space="preserve"> 54° 00' 25,0"</t>
  </si>
  <si>
    <t xml:space="preserve"> 16° 45' 00,0"</t>
  </si>
  <si>
    <t xml:space="preserve"> 54° 00' 00,0"</t>
  </si>
  <si>
    <t>16° 45' 32"</t>
  </si>
  <si>
    <t>53° 59' 59"</t>
  </si>
  <si>
    <t>16° 45' 20"</t>
  </si>
  <si>
    <t>53° 59' 34"</t>
  </si>
  <si>
    <t xml:space="preserve"> 16° 45' 59,0"</t>
  </si>
  <si>
    <t xml:space="preserve"> 53° 59' 14,0"</t>
  </si>
  <si>
    <t>16° 45' 51"</t>
  </si>
  <si>
    <t>53° 59' 18"</t>
  </si>
  <si>
    <t xml:space="preserve"> 16° 49' 55,0"</t>
  </si>
  <si>
    <t xml:space="preserve"> 54° 04' 13,0"</t>
  </si>
  <si>
    <t xml:space="preserve"> 16° 49' 58,0"</t>
  </si>
  <si>
    <t xml:space="preserve"> 54° 04' 32,0"</t>
  </si>
  <si>
    <t xml:space="preserve"> 16° 50' 20,0"</t>
  </si>
  <si>
    <t xml:space="preserve"> 54° 04' 53,0"</t>
  </si>
  <si>
    <t xml:space="preserve"> 16° 50' 49,0"</t>
  </si>
  <si>
    <t xml:space="preserve"> 54° 05' 10,0"</t>
  </si>
  <si>
    <t xml:space="preserve"> 16° 51' 02,0"</t>
  </si>
  <si>
    <t xml:space="preserve"> 54° 05' 34,0"</t>
  </si>
  <si>
    <t xml:space="preserve"> 16° 51' 18,0"</t>
  </si>
  <si>
    <t xml:space="preserve"> 54° 05' 25,0"</t>
  </si>
  <si>
    <t xml:space="preserve"> 16° 51' 05,0"</t>
  </si>
  <si>
    <t xml:space="preserve"> 54° 05' 01,0"</t>
  </si>
  <si>
    <t xml:space="preserve"> 16° 50' 40,0"</t>
  </si>
  <si>
    <t xml:space="preserve"> 54° 04' 39,0"</t>
  </si>
  <si>
    <t xml:space="preserve"> 16° 50' 26,0"</t>
  </si>
  <si>
    <t xml:space="preserve"> 54° 04' 29,0"</t>
  </si>
  <si>
    <t xml:space="preserve"> 16° 49' 42,0"</t>
  </si>
  <si>
    <t xml:space="preserve"> 54° 03' 59,0"</t>
  </si>
  <si>
    <t>306 A</t>
  </si>
  <si>
    <t>306 B</t>
  </si>
  <si>
    <t>a plantar</t>
  </si>
  <si>
    <t>9U66260371</t>
  </si>
  <si>
    <t xml:space="preserve"> 16° 53' 23,0"</t>
  </si>
  <si>
    <t xml:space="preserve"> 53° 57' 32,0"</t>
  </si>
  <si>
    <t xml:space="preserve"> 16° 52' 38,0"</t>
  </si>
  <si>
    <t xml:space="preserve"> 53° 56' 11,0"</t>
  </si>
  <si>
    <t xml:space="preserve"> 16° 52' 45,0"</t>
  </si>
  <si>
    <t xml:space="preserve"> 53° 56' 13,0"</t>
  </si>
  <si>
    <t xml:space="preserve"> 16° 53' 26,0"</t>
  </si>
  <si>
    <t xml:space="preserve"> 53° 56' 24,0"</t>
  </si>
  <si>
    <t xml:space="preserve"> 16° 53' 34,0"</t>
  </si>
  <si>
    <t xml:space="preserve"> 53° 56' 09,0"</t>
  </si>
  <si>
    <t>501/BS</t>
  </si>
  <si>
    <t>7067504002/TMG7067IPRO/S1/4</t>
  </si>
  <si>
    <t>7067503008/TMG7067IPRO/S1/3</t>
  </si>
  <si>
    <t>7067504003/TMG7067IPRO/S1/4</t>
  </si>
  <si>
    <t xml:space="preserve"> 17° 07' 25,5"</t>
  </si>
  <si>
    <t xml:space="preserve"> 54° 41' 29,6"</t>
  </si>
  <si>
    <t>17° 05' 43"</t>
  </si>
  <si>
    <t>54° 42' 29"</t>
  </si>
  <si>
    <t xml:space="preserve"> 17° 05' 56,1"</t>
  </si>
  <si>
    <t xml:space="preserve"> 54° 42' 07,8"</t>
  </si>
  <si>
    <t xml:space="preserve"> 17° 05' 22,4"</t>
  </si>
  <si>
    <t xml:space="preserve"> 54° 42' 06,9"</t>
  </si>
  <si>
    <t xml:space="preserve"> 17° 05' 60,0"</t>
  </si>
  <si>
    <t xml:space="preserve"> 54° 41' 27,9"</t>
  </si>
  <si>
    <t>17° 05' 42"</t>
  </si>
  <si>
    <t>54° 41' 30"</t>
  </si>
  <si>
    <t>17° 06' 21"</t>
  </si>
  <si>
    <t>54° 40' 52"</t>
  </si>
  <si>
    <t>9U66200265</t>
  </si>
  <si>
    <t>9U66200170</t>
  </si>
  <si>
    <t>0M65073270</t>
  </si>
  <si>
    <t>9U66240770</t>
  </si>
  <si>
    <t>0M65071470</t>
  </si>
  <si>
    <t>SEMEADURA SIGEF</t>
  </si>
  <si>
    <t>Tigueras</t>
  </si>
  <si>
    <t xml:space="preserve">Pragas e Doenças </t>
  </si>
  <si>
    <t>mm / tempo</t>
  </si>
  <si>
    <t>Cultura Antecessora</t>
  </si>
  <si>
    <t xml:space="preserve">Nº plantas por metro </t>
  </si>
  <si>
    <t>Mato Competição</t>
  </si>
  <si>
    <t>Estresse Hídrico 1</t>
  </si>
  <si>
    <t>2ª avaliação</t>
  </si>
  <si>
    <t>Plantas atípicas 2</t>
  </si>
  <si>
    <t>Uniformidade Floração</t>
  </si>
  <si>
    <t>Reboleira de Solo</t>
  </si>
  <si>
    <t>3ª avaliação</t>
  </si>
  <si>
    <t>plantas atípicas 3</t>
  </si>
  <si>
    <t>uniformidade maturação</t>
  </si>
  <si>
    <t>4ª avaliação</t>
  </si>
  <si>
    <t>Data Dessecação</t>
  </si>
  <si>
    <t>1° dia</t>
  </si>
  <si>
    <t>2° dia</t>
  </si>
  <si>
    <t>3° dia</t>
  </si>
  <si>
    <t>4° dia</t>
  </si>
  <si>
    <t>5° dia</t>
  </si>
  <si>
    <t>6° dia</t>
  </si>
  <si>
    <t>7° dia</t>
  </si>
  <si>
    <t xml:space="preserve"> Data Colheita</t>
  </si>
  <si>
    <t>Status campo</t>
  </si>
  <si>
    <t>Observações</t>
  </si>
  <si>
    <t>Status Colheita</t>
  </si>
  <si>
    <t>Motivo</t>
  </si>
  <si>
    <t>Nível Fertilidade? Tipo de solo? Teor:?</t>
  </si>
  <si>
    <t>1ª avaliação</t>
  </si>
  <si>
    <t>Previsão de Colheita*</t>
  </si>
  <si>
    <t>Nº LOTE</t>
  </si>
  <si>
    <t xml:space="preserve">Percevejos </t>
  </si>
  <si>
    <t xml:space="preserve">DATA      1ª Avaliação </t>
  </si>
  <si>
    <t>Plantas atípicas</t>
  </si>
  <si>
    <t>Quais doenças vamos focar na avaliação? Mofo branco, ferrugem, mosca branca ...?</t>
  </si>
  <si>
    <t>DATA     2ª Avaliação (Florescimento)</t>
  </si>
  <si>
    <t xml:space="preserve">DATA     3ª Avaliação (Enchimento - R5?) </t>
  </si>
  <si>
    <t>Estresse Hídrico 2</t>
  </si>
  <si>
    <t>DATA     4ª Avaliação (Maturação)</t>
  </si>
  <si>
    <t>Data Coleta da amostra de Pré Colheita</t>
  </si>
  <si>
    <t>Tz Vigor</t>
  </si>
  <si>
    <t>Tz Viabilidade</t>
  </si>
  <si>
    <t>Pluviometria</t>
  </si>
  <si>
    <t>Hectares de aproveitamento de semente</t>
  </si>
  <si>
    <t xml:space="preserve">PREVISÃO   1ª Avaliação </t>
  </si>
  <si>
    <t xml:space="preserve">PREVISÃO   2ª Avaliação </t>
  </si>
  <si>
    <t xml:space="preserve">PARECER </t>
  </si>
  <si>
    <t xml:space="preserve">Ótimo </t>
  </si>
  <si>
    <t xml:space="preserve">Ruim </t>
  </si>
  <si>
    <t>Bom/médio</t>
  </si>
  <si>
    <t xml:space="preserve">Presença </t>
  </si>
  <si>
    <t xml:space="preserve">Não </t>
  </si>
  <si>
    <t xml:space="preserve">Sim, médio </t>
  </si>
  <si>
    <t>Sim, baixo</t>
  </si>
  <si>
    <t xml:space="preserve">Sim, alto </t>
  </si>
  <si>
    <t xml:space="preserve">Aprovado </t>
  </si>
  <si>
    <t xml:space="preserve">Reprovado </t>
  </si>
  <si>
    <t>Sim</t>
  </si>
  <si>
    <t xml:space="preserve">Presença, alta </t>
  </si>
  <si>
    <t xml:space="preserve">Presença, média </t>
  </si>
  <si>
    <t xml:space="preserve">Presença, baixa </t>
  </si>
  <si>
    <t xml:space="preserve">PREVISÃO   3ª Avaliação </t>
  </si>
  <si>
    <t>Estresse Hídrico 3</t>
  </si>
  <si>
    <t xml:space="preserve">Doenças de finais de ciclo </t>
  </si>
  <si>
    <t>Presença &gt; 1</t>
  </si>
  <si>
    <t xml:space="preserve">Ausência </t>
  </si>
  <si>
    <t xml:space="preserve">Data </t>
  </si>
  <si>
    <t>Percevejo</t>
  </si>
  <si>
    <t>Observação</t>
  </si>
  <si>
    <t xml:space="preserve">PARECER FINAL </t>
  </si>
  <si>
    <t xml:space="preserve">Esverdeada </t>
  </si>
  <si>
    <t xml:space="preserve">2 dias </t>
  </si>
  <si>
    <t>3R</t>
  </si>
  <si>
    <t xml:space="preserve">Aproveitamento de campo </t>
  </si>
  <si>
    <t>Produtividade esperada (Bruta)</t>
  </si>
  <si>
    <t>Rendimento de UBS*</t>
  </si>
  <si>
    <t>Produção de Sementes</t>
  </si>
  <si>
    <t>ANALISE VISUAL (LAB)</t>
  </si>
  <si>
    <t>ANÁLISE VISUAL (AMOSTRADOR)</t>
  </si>
  <si>
    <t>Coluna1</t>
  </si>
  <si>
    <t xml:space="preserve">Data da Semeadura </t>
  </si>
  <si>
    <t>ORIGEM DA SEMENTE</t>
  </si>
  <si>
    <t xml:space="preserve">COLETA DE DADOS - INFORMATIVO </t>
  </si>
  <si>
    <t xml:space="preserve">1a AVALIAÇÃO - ESTABELECIMENTO DE STAND </t>
  </si>
  <si>
    <t xml:space="preserve">2a AVALIAÇÃO - FLORESCIMENTO </t>
  </si>
  <si>
    <t>3a AVALIAÇÃO - ENCHIMENTO DE GRÃOS</t>
  </si>
  <si>
    <t>ATENÇÃO - REANÁLISE</t>
  </si>
  <si>
    <t xml:space="preserve">4a AVALIAÇÃO - MATURAÇÃO </t>
  </si>
  <si>
    <t>PRÉ COLHEITA</t>
  </si>
  <si>
    <t>Reboleira de Solo2</t>
  </si>
  <si>
    <t>Percevejos 3</t>
  </si>
  <si>
    <t>Quais doenças vamos focar na avaliação? Mofo branco, ferrugem, mosca branca ...?4</t>
  </si>
  <si>
    <t>Quais doenças vamos focar na avaliação? Mofo branco, ferrugem, mosca branca ...?5</t>
  </si>
  <si>
    <t>Data 5</t>
  </si>
  <si>
    <t>Percevejo6</t>
  </si>
  <si>
    <t>Observação7</t>
  </si>
  <si>
    <t>DATA     4ª Avaliação (Maturação)8</t>
  </si>
  <si>
    <t>Percevejos 9</t>
  </si>
  <si>
    <t>Coluna10</t>
  </si>
  <si>
    <t>Estresse hídrico 311</t>
  </si>
  <si>
    <t>Coluna12</t>
  </si>
  <si>
    <t>TALHÃO (Id Original do campo)*</t>
  </si>
  <si>
    <t xml:space="preserve">OURO BRANCO </t>
  </si>
  <si>
    <t xml:space="preserve">MISSÕES </t>
  </si>
  <si>
    <t xml:space="preserve">IMBÚ </t>
  </si>
  <si>
    <t xml:space="preserve">MATÃO </t>
  </si>
  <si>
    <t>GRAVATAI</t>
  </si>
  <si>
    <t>SANTA FÉ</t>
  </si>
  <si>
    <t xml:space="preserve">SANTA HELENA </t>
  </si>
  <si>
    <t xml:space="preserve">SÃO JORGE </t>
  </si>
  <si>
    <t xml:space="preserve">MESA VERMELHA </t>
  </si>
  <si>
    <t xml:space="preserve">SÃO SEBASTIÃO </t>
  </si>
  <si>
    <t xml:space="preserve">RINCÃO GAUCHO </t>
  </si>
  <si>
    <t xml:space="preserve">FURNINHA </t>
  </si>
  <si>
    <t xml:space="preserve">PORTO SEGURO </t>
  </si>
  <si>
    <t>RECANTO</t>
  </si>
  <si>
    <t>Nfe</t>
  </si>
  <si>
    <t>KG</t>
  </si>
  <si>
    <t>3184 e 3244</t>
  </si>
  <si>
    <t xml:space="preserve">1825,9 + 2138,3+  3651,8 </t>
  </si>
  <si>
    <t>7067503006 e 003 (7067504003/TMG7067IPRO/S1/4)</t>
  </si>
  <si>
    <t xml:space="preserve">1200 e 8000 </t>
  </si>
  <si>
    <t>7061304 e 7061300</t>
  </si>
  <si>
    <t>lote 013</t>
  </si>
  <si>
    <t>3464 e 3494</t>
  </si>
  <si>
    <t xml:space="preserve">lote 043 e 028 </t>
  </si>
  <si>
    <t>?</t>
  </si>
  <si>
    <t>0M65061370</t>
  </si>
  <si>
    <t>3292 e 3326 e 3333</t>
  </si>
  <si>
    <t xml:space="preserve">10229,25 e 682 e 682 </t>
  </si>
  <si>
    <t>3325 e 3390</t>
  </si>
  <si>
    <t>9540 e 2858</t>
  </si>
  <si>
    <t>3486 e 3488</t>
  </si>
  <si>
    <t>3734 e 6648,25</t>
  </si>
  <si>
    <t>2381302085 e 2381302084</t>
  </si>
  <si>
    <t>0M70031155</t>
  </si>
  <si>
    <t xml:space="preserve">1300 e 2000 </t>
  </si>
  <si>
    <t>0M70031155 e 0M70031255</t>
  </si>
  <si>
    <t>NFE</t>
  </si>
  <si>
    <t xml:space="preserve">KG </t>
  </si>
  <si>
    <t xml:space="preserve">LOTE </t>
  </si>
  <si>
    <t>105ET4024</t>
  </si>
  <si>
    <t>0M70030260</t>
  </si>
  <si>
    <t>JOÃO MARIA DE ALMEIDA</t>
  </si>
  <si>
    <t>54°44' 57,22"</t>
  </si>
  <si>
    <t>17° 05' 08,61"</t>
  </si>
  <si>
    <t>ROD BR 163 KM 48, LADO DIREITO</t>
  </si>
  <si>
    <t>FAZENDA SANTA TERESINHA</t>
  </si>
  <si>
    <t>ANTENOR MICHEL GASPARELLI E OUTRO</t>
  </si>
  <si>
    <t>54° 44' 19,62"</t>
  </si>
  <si>
    <t>17° 06' 08,83"</t>
  </si>
  <si>
    <t xml:space="preserve">Atualizado em 29.11.2020 </t>
  </si>
  <si>
    <t>Origem da semente (Produtor)</t>
  </si>
  <si>
    <t>Uniforme</t>
  </si>
  <si>
    <t>CELSO GRIESANG</t>
  </si>
  <si>
    <t>Desuniforme</t>
  </si>
  <si>
    <t>Sim, alto (≥50%)</t>
  </si>
  <si>
    <t>Presença 0,5</t>
  </si>
  <si>
    <t>NÃO VAMOS ASSISTIR</t>
  </si>
  <si>
    <t xml:space="preserve">Pegar o percentual aceitavel conforme a cultivar </t>
  </si>
  <si>
    <t>Sim, médio (≥25%)</t>
  </si>
  <si>
    <t xml:space="preserve">Presença 1,0 </t>
  </si>
  <si>
    <t>Sim, baixo (≤10%)</t>
  </si>
  <si>
    <t>RINCAO GAUCHO</t>
  </si>
  <si>
    <t>ANTARES</t>
  </si>
  <si>
    <t>ARIZONA</t>
  </si>
  <si>
    <t>PONTE DE PEDRA</t>
  </si>
  <si>
    <t>TROPICAL</t>
  </si>
  <si>
    <t>AG</t>
  </si>
  <si>
    <t>ATENÇÃO - Stress Hídrico</t>
  </si>
  <si>
    <t>ATENÇÃO - Percevejos</t>
  </si>
  <si>
    <r>
      <t xml:space="preserve">TALHÃO                 </t>
    </r>
    <r>
      <rPr>
        <sz val="8"/>
        <rFont val="Calibri Light"/>
        <family val="2"/>
        <scheme val="major"/>
      </rPr>
      <t xml:space="preserve"> (Id Original do campo)*</t>
    </r>
  </si>
  <si>
    <t>Nível Fertilidade? Tipo de solo? Teor?</t>
  </si>
  <si>
    <t>3 Stress Hídrico</t>
  </si>
  <si>
    <t>Percevejo'</t>
  </si>
  <si>
    <t>Observação'</t>
  </si>
  <si>
    <t>4 Plantas atípicas</t>
  </si>
  <si>
    <t>Uniformidade maturação</t>
  </si>
  <si>
    <t>Hectares semados</t>
  </si>
  <si>
    <t xml:space="preserve">DATA        1ªAvaliação </t>
  </si>
  <si>
    <t>DATA     2ªAvaliação (Florescimento)</t>
  </si>
  <si>
    <t>2 Plantas atípicas</t>
  </si>
  <si>
    <t>2 Reboleira de Solo</t>
  </si>
  <si>
    <t xml:space="preserve">2 Percevejos </t>
  </si>
  <si>
    <t xml:space="preserve">2 Doenças Fitopatogênicas </t>
  </si>
  <si>
    <t>2 Stress Hídrico</t>
  </si>
  <si>
    <t>3 Plantas atípicas</t>
  </si>
  <si>
    <t>3 Reboleira de Solo</t>
  </si>
  <si>
    <t>3 Percevejos</t>
  </si>
  <si>
    <t>3 Doenças Fitopatogênicas</t>
  </si>
  <si>
    <t>4 Stress hídrico</t>
  </si>
  <si>
    <t>Percevejos</t>
  </si>
  <si>
    <t xml:space="preserve"> Tigueras</t>
  </si>
  <si>
    <t xml:space="preserve"> Mato Competição</t>
  </si>
  <si>
    <t xml:space="preserve"> Stress Hídrico</t>
  </si>
  <si>
    <t>Observações'</t>
  </si>
  <si>
    <t>Observação''</t>
  </si>
  <si>
    <t>Alto</t>
  </si>
  <si>
    <t>Baixo</t>
  </si>
  <si>
    <t xml:space="preserve">Médio </t>
  </si>
  <si>
    <t>Aprovado, com ressalvas</t>
  </si>
  <si>
    <t>PREVISÃO DATA     4ª Avaliação (Maturação)</t>
  </si>
  <si>
    <t xml:space="preserve"> 17°17'54.74"</t>
  </si>
  <si>
    <t xml:space="preserve"> 54°37'55.00"</t>
  </si>
  <si>
    <t xml:space="preserve"> 17°14'17.37"</t>
  </si>
  <si>
    <t xml:space="preserve"> 54°50'47.95"</t>
  </si>
  <si>
    <t xml:space="preserve"> 17° 7'57.59"</t>
  </si>
  <si>
    <t xml:space="preserve"> 54°19'10.77"</t>
  </si>
  <si>
    <t xml:space="preserve">Ausente </t>
  </si>
  <si>
    <t>Sim, reprovado</t>
  </si>
  <si>
    <t>Sim, aprovado</t>
  </si>
  <si>
    <t>Mistura//Bordadura</t>
  </si>
  <si>
    <t xml:space="preserve">Sem mistura </t>
  </si>
  <si>
    <t>ATENÇÃO - BORDADURA COM REPLANTE</t>
  </si>
  <si>
    <t>REPROVADO - MISTURA/REPLANTE</t>
  </si>
  <si>
    <t>ROD MT 370 KM 23 MAIS 4 KM A DIREITA</t>
  </si>
  <si>
    <t>FAZENDA MISSÕES</t>
  </si>
  <si>
    <t xml:space="preserve"> 17°33'40.76"</t>
  </si>
  <si>
    <t xml:space="preserve"> 54°52'18.24"</t>
  </si>
  <si>
    <t>RODOVIA BR 163 KM 10 + 25 KM A ESQUERDA</t>
  </si>
  <si>
    <t>Reprovado</t>
  </si>
  <si>
    <t>Aprovado</t>
  </si>
  <si>
    <t>Mês Colheita</t>
  </si>
  <si>
    <t>Semana Colheita</t>
  </si>
  <si>
    <t>Inicio Semana</t>
  </si>
  <si>
    <t>Fim Semana</t>
  </si>
  <si>
    <t>Ref</t>
  </si>
  <si>
    <t>ANTENOR MICHEL GASPARELLI</t>
  </si>
  <si>
    <t>SANTA MARIA</t>
  </si>
  <si>
    <t>Última Atualização</t>
  </si>
  <si>
    <t>Data de Início:</t>
  </si>
  <si>
    <t>Início</t>
  </si>
  <si>
    <t>FIM</t>
  </si>
  <si>
    <t>Duração em Dias</t>
  </si>
  <si>
    <t>%
Concluído</t>
  </si>
  <si>
    <t>Final Colh.</t>
  </si>
  <si>
    <t>Inicio Colh.</t>
  </si>
  <si>
    <t>Ref2</t>
  </si>
  <si>
    <t>Rótulos de Linha</t>
  </si>
  <si>
    <t>Total Geral</t>
  </si>
  <si>
    <t xml:space="preserve">ROD BR 163 KM 48 A DIREITA 30 KM </t>
  </si>
  <si>
    <t>ROD BR 163 KM 48 + 15 KM A ESQUERDA</t>
  </si>
  <si>
    <t>BR 163 Km 21 + 10 km a direita</t>
  </si>
  <si>
    <t>Apetidão do campo para a semente</t>
  </si>
  <si>
    <t>Alta</t>
  </si>
  <si>
    <t>Média</t>
  </si>
  <si>
    <t>Baixa</t>
  </si>
  <si>
    <t>PONTE ALTA</t>
  </si>
  <si>
    <t>ROD. GUIRATINGA MORO ALTO KM 65 A ESQUERDA</t>
  </si>
  <si>
    <t xml:space="preserve"> ATAQUE 81IX82I2X</t>
  </si>
  <si>
    <t>GILMAR DOMINGOS MOCELLIN</t>
  </si>
  <si>
    <t>FAZENDA PONTE ALTA</t>
  </si>
  <si>
    <t>FAZENDA SÃO JORGE G.D.M</t>
  </si>
  <si>
    <t>SÃO JORGE G.D.M</t>
  </si>
  <si>
    <t>SANTA RITA</t>
  </si>
  <si>
    <t>SÃO JERONIMO</t>
  </si>
  <si>
    <t>CAPÃO VERDE</t>
  </si>
  <si>
    <t>PONTE ALTA G.D.M</t>
  </si>
  <si>
    <t>DAP</t>
  </si>
  <si>
    <t>hoje</t>
  </si>
  <si>
    <t>Estágio fenologico</t>
  </si>
  <si>
    <t>Estágio fenologico2</t>
  </si>
  <si>
    <t xml:space="preserve">Estágio fenologico </t>
  </si>
  <si>
    <t>f</t>
  </si>
  <si>
    <t>Ref3</t>
  </si>
  <si>
    <t>TMG 2370 IPRO</t>
  </si>
  <si>
    <t>TANQUE 74IX75 RSF I2X</t>
  </si>
  <si>
    <t>GUEPARDO 67I68RSF IPRO</t>
  </si>
  <si>
    <t xml:space="preserve">TORMENTA 74k76RSF </t>
  </si>
  <si>
    <t xml:space="preserve">SPARTA 80IX81 RSF I2X </t>
  </si>
  <si>
    <t>TMG22E70 CE</t>
  </si>
  <si>
    <t>TMG22X77 I2X</t>
  </si>
  <si>
    <t>76EA72</t>
  </si>
  <si>
    <t>78KA42 CE</t>
  </si>
  <si>
    <t>TMG 430 HB4</t>
  </si>
  <si>
    <t>Estágio fenologico3</t>
  </si>
  <si>
    <t>Estágio fenológico4</t>
  </si>
  <si>
    <t>REC 28C</t>
  </si>
  <si>
    <t>AGRIL 01</t>
  </si>
  <si>
    <t>S-JUDAS 04</t>
  </si>
  <si>
    <t>AGRIL 02</t>
  </si>
  <si>
    <t>AGRIL 03</t>
  </si>
  <si>
    <t>AGRIL 35</t>
  </si>
  <si>
    <t>AGRIL 36</t>
  </si>
  <si>
    <t>AGRIL 35B</t>
  </si>
  <si>
    <t>AGRIL 36B</t>
  </si>
  <si>
    <t>AGRIL 15</t>
  </si>
  <si>
    <t>AGRIL 17</t>
  </si>
  <si>
    <t>AGRIL 19</t>
  </si>
  <si>
    <t>AGRIL 23</t>
  </si>
  <si>
    <t>AGRIL 22</t>
  </si>
  <si>
    <t>AGRIL 33</t>
  </si>
  <si>
    <t>AGRIL 34</t>
  </si>
  <si>
    <t>AGRIL 26</t>
  </si>
  <si>
    <t>AGRIL 28</t>
  </si>
  <si>
    <t>AGRIL29</t>
  </si>
  <si>
    <t>AGRIL 30</t>
  </si>
  <si>
    <t>AGRIL 29</t>
  </si>
  <si>
    <t>AGRIL 04 B</t>
  </si>
  <si>
    <t>AGRIL 04</t>
  </si>
  <si>
    <t>VIDELVIC 06</t>
  </si>
  <si>
    <t>MV23</t>
  </si>
  <si>
    <t>MV17</t>
  </si>
  <si>
    <t>SF25</t>
  </si>
  <si>
    <t>SF26</t>
  </si>
  <si>
    <t>AGRIL 32</t>
  </si>
  <si>
    <t>VIDELVIC 07</t>
  </si>
  <si>
    <t>JULIO 12</t>
  </si>
  <si>
    <t>SM11</t>
  </si>
  <si>
    <t>VC-V1</t>
  </si>
  <si>
    <t>GALEGO</t>
  </si>
  <si>
    <t>ARRENDAMENTO</t>
  </si>
  <si>
    <t>L01</t>
  </si>
  <si>
    <t>L03</t>
  </si>
  <si>
    <t>L02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</si>
  <si>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</si>
  <si>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</si>
  <si>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</si>
  <si>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</si>
  <si>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</si>
  <si>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</si>
  <si>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</si>
  <si>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</si>
  <si>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</si>
  <si>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</si>
  <si>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</si>
  <si>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</si>
  <si>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ARR 16</t>
  </si>
  <si>
    <t>ARR17</t>
  </si>
  <si>
    <t>ARR 18</t>
  </si>
  <si>
    <t>SH06</t>
  </si>
  <si>
    <t>SH07</t>
  </si>
  <si>
    <t>SH08</t>
  </si>
  <si>
    <t>SH24</t>
  </si>
  <si>
    <t>MAURICIO MICHELS</t>
  </si>
  <si>
    <t>FAZ. VERDURA</t>
  </si>
  <si>
    <t>CARAJAS 02</t>
  </si>
  <si>
    <t>Arenoso fert. Média/baixa</t>
  </si>
  <si>
    <t>Arenoso fert. Baixa</t>
  </si>
  <si>
    <t>V1-V2</t>
  </si>
  <si>
    <t>Arenoso fert.baixa</t>
  </si>
  <si>
    <t>Textura média, fert. Boa</t>
  </si>
  <si>
    <t>Textura média, fert. Média/boa</t>
  </si>
  <si>
    <t xml:space="preserve">TUGORE </t>
  </si>
  <si>
    <t>02 MV</t>
  </si>
  <si>
    <t>03 MV</t>
  </si>
  <si>
    <t>01 BU</t>
  </si>
  <si>
    <t>MAGNOS EVALDO LINDORFER</t>
  </si>
  <si>
    <t>ÊSTANCIA MONTE ALEGRE</t>
  </si>
  <si>
    <t>1 EMA</t>
  </si>
  <si>
    <t>2 EMA</t>
  </si>
  <si>
    <t>3 EMA</t>
  </si>
  <si>
    <t xml:space="preserve">IRINEU AFONSO BRAGAGNOLO </t>
  </si>
  <si>
    <t>ALTO ALEGRE</t>
  </si>
  <si>
    <t>OU 01</t>
  </si>
  <si>
    <t>OU 02</t>
  </si>
  <si>
    <t>OU 03</t>
  </si>
  <si>
    <t>OU 04</t>
  </si>
  <si>
    <t>M17/16/15 basica</t>
  </si>
  <si>
    <t>M17/16/15 C2</t>
  </si>
  <si>
    <t>M 6/7</t>
  </si>
  <si>
    <t>CAFUBIRA</t>
  </si>
  <si>
    <t>JAIME</t>
  </si>
  <si>
    <t>IM 28/29</t>
  </si>
  <si>
    <t>IM30/31</t>
  </si>
  <si>
    <t>SUCURI</t>
  </si>
  <si>
    <t>SECADOR</t>
  </si>
  <si>
    <t>SEDE A</t>
  </si>
  <si>
    <t>SEDE</t>
  </si>
  <si>
    <t>REDE</t>
  </si>
  <si>
    <t>DO MEIO</t>
  </si>
  <si>
    <t>DIVISA</t>
  </si>
  <si>
    <t>DO MEIO B</t>
  </si>
  <si>
    <t>PEDREIRA</t>
  </si>
  <si>
    <t>DIVISA B</t>
  </si>
  <si>
    <t>GRILLO</t>
  </si>
  <si>
    <t>BRANCO</t>
  </si>
  <si>
    <t>SHALOM 2</t>
  </si>
  <si>
    <t>SHALOM 3</t>
  </si>
  <si>
    <t>SÃO JORGE B</t>
  </si>
  <si>
    <t>PISTA</t>
  </si>
  <si>
    <t>BRACHIARIA</t>
  </si>
  <si>
    <t>POSTO</t>
  </si>
  <si>
    <t>RETIRO</t>
  </si>
  <si>
    <t>BASICA</t>
  </si>
  <si>
    <t>CAROLINA</t>
  </si>
  <si>
    <t>SÃO JORGE</t>
  </si>
  <si>
    <t>SÃO JORGE/DERMACOR</t>
  </si>
  <si>
    <t>SANTA TERESINHA</t>
  </si>
  <si>
    <t>CA7</t>
  </si>
  <si>
    <t>CA8</t>
  </si>
  <si>
    <t>CA9</t>
  </si>
  <si>
    <t>CA10</t>
  </si>
  <si>
    <t>CA11</t>
  </si>
  <si>
    <t>PIVO 2</t>
  </si>
  <si>
    <t>PIVO 1</t>
  </si>
  <si>
    <t>PIVO 3</t>
  </si>
  <si>
    <t>PIVO 4</t>
  </si>
  <si>
    <t>PIVO 5</t>
  </si>
  <si>
    <t>704 B</t>
  </si>
  <si>
    <t>711  B</t>
  </si>
  <si>
    <t>ALIANÇA</t>
  </si>
  <si>
    <t>904 B</t>
  </si>
  <si>
    <t>V1</t>
  </si>
  <si>
    <t>V2</t>
  </si>
  <si>
    <t>55B</t>
  </si>
  <si>
    <t>22B</t>
  </si>
  <si>
    <t>50 B</t>
  </si>
  <si>
    <t>V3</t>
  </si>
  <si>
    <t>R2</t>
  </si>
  <si>
    <t xml:space="preserve">Vistoria de Florescimento em 800 metros, foi encontrado 5 plantas atipicas, de flor roxa. </t>
  </si>
  <si>
    <t>R1</t>
  </si>
  <si>
    <t xml:space="preserve">Vistoria de Florescimento em 400 metros foi encotrado 3 plantas atipicas, de flor roxa </t>
  </si>
  <si>
    <t>alta</t>
  </si>
  <si>
    <t>v1</t>
  </si>
  <si>
    <t>VC</t>
  </si>
  <si>
    <t>media</t>
  </si>
  <si>
    <t>baixa</t>
  </si>
  <si>
    <t>aracanthuns sp, presença</t>
  </si>
  <si>
    <t>sentido falta de agua</t>
  </si>
  <si>
    <t>14.5</t>
  </si>
  <si>
    <t>60/75</t>
  </si>
  <si>
    <t>média</t>
  </si>
  <si>
    <t>506/Basica</t>
  </si>
  <si>
    <t>508/Basica</t>
  </si>
  <si>
    <t>704/Basica</t>
  </si>
  <si>
    <t>baxa</t>
  </si>
  <si>
    <t>8A</t>
  </si>
  <si>
    <t>9A</t>
  </si>
  <si>
    <t>10AB</t>
  </si>
  <si>
    <t>9.8</t>
  </si>
  <si>
    <t>12A</t>
  </si>
  <si>
    <t>VERDURA</t>
  </si>
  <si>
    <t>V6</t>
  </si>
  <si>
    <t>V5</t>
  </si>
  <si>
    <t>V5-V6</t>
  </si>
  <si>
    <t>V6-V7</t>
  </si>
  <si>
    <t>LAGARTA</t>
  </si>
  <si>
    <t>V4-V5</t>
  </si>
  <si>
    <t>V3-V4</t>
  </si>
  <si>
    <t>Textura média, fert. boa</t>
  </si>
  <si>
    <t>V2-V3</t>
  </si>
  <si>
    <t>Textura média, fert. Média</t>
  </si>
  <si>
    <t>SH13</t>
  </si>
  <si>
    <t>SH14</t>
  </si>
  <si>
    <t>SH20</t>
  </si>
  <si>
    <t>GERARDUS MICHELS</t>
  </si>
  <si>
    <t>5R</t>
  </si>
  <si>
    <t>4R</t>
  </si>
  <si>
    <t>6R</t>
  </si>
  <si>
    <t>7-8R</t>
  </si>
  <si>
    <t>SM 01</t>
  </si>
  <si>
    <t>SM 02</t>
  </si>
  <si>
    <t>SM 03</t>
  </si>
  <si>
    <t>REPROVADO</t>
  </si>
  <si>
    <t>APROVADO</t>
  </si>
  <si>
    <t>SE</t>
  </si>
  <si>
    <t>DU</t>
  </si>
  <si>
    <t>ES 04</t>
  </si>
  <si>
    <t xml:space="preserve"> ES 05</t>
  </si>
  <si>
    <t>SO 03</t>
  </si>
  <si>
    <t>BU 03</t>
  </si>
  <si>
    <t xml:space="preserve">CV 05 B </t>
  </si>
  <si>
    <t>CV 05</t>
  </si>
  <si>
    <t>CV 06</t>
  </si>
  <si>
    <t>CV 07</t>
  </si>
  <si>
    <t>AL 3</t>
  </si>
  <si>
    <t>AL 4</t>
  </si>
  <si>
    <t>AL 1</t>
  </si>
  <si>
    <t>AL 2</t>
  </si>
  <si>
    <t>AL 6</t>
  </si>
  <si>
    <t>AL 30</t>
  </si>
  <si>
    <t>AL 40</t>
  </si>
  <si>
    <t>AL 31</t>
  </si>
  <si>
    <t>AL 33</t>
  </si>
  <si>
    <t>ES 05 B</t>
  </si>
  <si>
    <t>AGRIL 26 B</t>
  </si>
  <si>
    <t>Potencial de sementes (20sc/há)</t>
  </si>
  <si>
    <t>Soma de Potencial de sementes (20sc/há)</t>
  </si>
  <si>
    <t>CULTIVARES</t>
  </si>
  <si>
    <t>PMS
(médio)</t>
  </si>
  <si>
    <t>Peso Líquido bag</t>
  </si>
  <si>
    <t>volume sacos</t>
  </si>
  <si>
    <t>volume bags</t>
  </si>
  <si>
    <t>TMG 2379 IPRO</t>
  </si>
  <si>
    <t>TMG 22E70 CE</t>
  </si>
  <si>
    <t>TMG 22X77 I2X</t>
  </si>
  <si>
    <t>67I68 RSF IPRO (GUEPARDO)</t>
  </si>
  <si>
    <t>74I77 RSF IPRO (FOCO)</t>
  </si>
  <si>
    <t>74IX75 RSF I2X (TANQUE)</t>
  </si>
  <si>
    <t>77I79 RSF IPRO (VORAZ)</t>
  </si>
  <si>
    <t>8579 RSF IPRO (BONUS)</t>
  </si>
  <si>
    <t>83I85 RSF IPRO (ORIGEM)</t>
  </si>
  <si>
    <t>74K76 RSF CE (TORMENTA)</t>
  </si>
  <si>
    <t>80I82 RSF IPRO (OLIMPO)</t>
  </si>
  <si>
    <t>81IX82 RSF I2X (ATAQUE)</t>
  </si>
  <si>
    <t>80IX81 (SPARTA)</t>
  </si>
  <si>
    <t>STINE 78KA42</t>
  </si>
  <si>
    <t>STINE76EA72</t>
  </si>
  <si>
    <t>TOTAL</t>
  </si>
  <si>
    <t>DP</t>
  </si>
  <si>
    <t>reprovado</t>
  </si>
  <si>
    <t>DESUNIFORMIDADE</t>
  </si>
  <si>
    <t>REPLANTE</t>
  </si>
  <si>
    <t>CHUVA</t>
  </si>
  <si>
    <t>Descarte</t>
  </si>
  <si>
    <t>COLHIDO</t>
  </si>
  <si>
    <t>META ATINGIDA</t>
  </si>
  <si>
    <t>MANCHA PÚRPURA</t>
  </si>
  <si>
    <t>aprovado</t>
  </si>
  <si>
    <t>ÁREA REGISTRADA</t>
  </si>
  <si>
    <t>ESPIRAL</t>
  </si>
  <si>
    <t>MATO COMPETIÇÃO</t>
  </si>
  <si>
    <t>Área colhida</t>
  </si>
  <si>
    <t xml:space="preserve">Área necessária para meta (60sc/há) </t>
  </si>
  <si>
    <t>HECTARES SEMEADOS</t>
  </si>
  <si>
    <t>ÁREA REGISTRADA.</t>
  </si>
  <si>
    <t>Soma de Hectares de aproveitamento de semente</t>
  </si>
  <si>
    <t>região</t>
  </si>
  <si>
    <t>Pedra Preta</t>
  </si>
  <si>
    <t>Guiratinga</t>
  </si>
  <si>
    <t>Dom Aquino</t>
  </si>
  <si>
    <t>Rondonópolis</t>
  </si>
  <si>
    <t>Itiquira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</si>
</sst>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416]d\-mmm;@"/>
    <numFmt numFmtId="165" formatCode="#,##0.0"/>
    <numFmt numFmtId="166" formatCode="_-* #,##0_-;\-* #,##0_-;_-* &quot;-&quot;??_-;_-@_-"/>
    <numFmt numFmtId="167" formatCode="d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7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name val="Calibri Light"/>
      <family val="2"/>
      <scheme val="maj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0"/>
      <name val="Calibri Light"/>
      <family val="2"/>
      <scheme val="major"/>
    </font>
    <font>
      <i/>
      <sz val="11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b/>
      <sz val="11"/>
      <color rgb="FFFF0000"/>
      <name val="Calibri Light"/>
      <family val="2"/>
      <scheme val="major"/>
    </font>
    <font>
      <sz val="8"/>
      <name val="Calibri"/>
      <family val="2"/>
      <scheme val="minor"/>
    </font>
    <font>
      <sz val="12"/>
      <name val="Calibri Light"/>
      <family val="2"/>
      <scheme val="major"/>
    </font>
    <font>
      <b/>
      <sz val="12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4"/>
      <color rgb="FFFF0000"/>
      <name val="Calibri Light"/>
      <family val="2"/>
      <scheme val="major"/>
    </font>
    <font>
      <sz val="12"/>
      <color theme="1"/>
      <name val="Calibri"/>
      <family val="2"/>
      <scheme val="minor"/>
    </font>
    <font>
      <sz val="8"/>
      <name val="Calibri Light"/>
      <family val="2"/>
      <scheme val="major"/>
    </font>
    <font>
      <sz val="12"/>
      <color rgb="FFFF0000"/>
      <name val="Calibri Light"/>
      <family val="2"/>
      <scheme val="major"/>
    </font>
    <font>
      <b/>
      <sz val="12"/>
      <color rgb="FFFF0000"/>
      <name val="Calibri Light"/>
      <family val="2"/>
      <scheme val="major"/>
    </font>
    <font>
      <b/>
      <i/>
      <sz val="14"/>
      <color theme="1"/>
      <name val="Calibri Light"/>
      <family val="2"/>
      <scheme val="major"/>
    </font>
    <font>
      <b/>
      <i/>
      <sz val="14"/>
      <color rgb="FFFF0000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Arial"/>
      <family val="2"/>
    </font>
    <font>
      <sz val="10"/>
      <name val="Calibri"/>
      <family val="2"/>
      <scheme val="minor"/>
    </font>
    <font>
      <b/>
      <sz val="9"/>
      <name val="Arial"/>
      <family val="2"/>
    </font>
    <font>
      <sz val="10"/>
      <name val="Arial"/>
      <family val="2"/>
    </font>
    <font>
      <b/>
      <sz val="9"/>
      <color theme="0"/>
      <name val="Arial"/>
      <family val="2"/>
    </font>
    <font>
      <b/>
      <sz val="8"/>
      <name val="Arial"/>
      <family val="2"/>
    </font>
    <font>
      <sz val="9"/>
      <color theme="1" tint="0.249977111117893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 tint="0.249977111117893"/>
      <name val="Arial"/>
      <family val="2"/>
    </font>
    <font>
      <b/>
      <sz val="9"/>
      <name val="Arial"/>
      <family val="2"/>
    </font>
    <font>
      <sz val="11"/>
      <name val="Times New Roman"/>
      <family val="1"/>
    </font>
    <font>
      <b/>
      <sz val="11"/>
      <name val="Times New Roman"/>
      <family val="1"/>
    </font>
    <font>
      <sz val="11"/>
      <color theme="1"/>
      <name val="Times New Roman"/>
      <family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0"/>
      <name val="Times New Roman"/>
      <family val="1"/>
    </font>
    <font>
      <sz val="9"/>
      <name val="Arial"/>
      <family val="2"/>
    </font>
    <font>
      <sz val="12"/>
      <color rgb="FF1E1E1E"/>
      <name val="Times New Roman"/>
      <family val="1"/>
    </font>
    <font>
      <sz val="12"/>
      <name val="Times New Roman"/>
      <family val="1"/>
    </font>
    <font>
      <sz val="9"/>
      <color theme="1" tint="0.249977111117893"/>
      <name val="Arial"/>
      <family val="2"/>
    </font>
    <font>
      <b/>
      <sz val="9"/>
      <name val="Arial"/>
      <family val="2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theme="1" tint="0.249977111117893"/>
      <name val="Arial"/>
    </font>
    <font>
      <b/>
      <sz val="9"/>
      <name val="Arial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C00000"/>
        <bgColor theme="4" tint="0.79998168889431442"/>
      </patternFill>
    </fill>
  </fills>
  <borders count="8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2499465926084170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24994659260841701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7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1" fillId="0" borderId="0" applyNumberForma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56">
    <xf numFmtId="0" fontId="0" fillId="0" borderId="0" xfId="0"/>
    <xf numFmtId="0" fontId="2" fillId="0" borderId="1" xfId="0" applyFont="1" applyBorder="1"/>
    <xf numFmtId="0" fontId="0" fillId="0" borderId="0" xfId="0" applyAlignment="1">
      <alignment horizontal="left" vertical="center" indent="5"/>
    </xf>
    <xf numFmtId="0" fontId="1" fillId="0" borderId="0" xfId="0" applyFont="1" applyAlignment="1">
      <alignment vertical="center"/>
    </xf>
    <xf numFmtId="0" fontId="0" fillId="0" borderId="3" xfId="0" applyBorder="1"/>
    <xf numFmtId="4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2" fillId="3" borderId="1" xfId="0" applyFont="1" applyFill="1" applyBorder="1"/>
    <xf numFmtId="0" fontId="0" fillId="0" borderId="6" xfId="0" applyBorder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" fontId="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/>
    <xf numFmtId="0" fontId="9" fillId="0" borderId="7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 vertical="top"/>
    </xf>
    <xf numFmtId="0" fontId="5" fillId="0" borderId="8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16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5" fillId="0" borderId="0" xfId="0" applyFont="1" applyAlignment="1">
      <alignment horizontal="left"/>
    </xf>
    <xf numFmtId="0" fontId="11" fillId="4" borderId="0" xfId="0" applyFont="1" applyFill="1" applyAlignment="1">
      <alignment horizontal="left" vertical="center"/>
    </xf>
    <xf numFmtId="0" fontId="11" fillId="4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horizontal="left" vertical="center" wrapText="1"/>
    </xf>
    <xf numFmtId="0" fontId="7" fillId="5" borderId="0" xfId="0" applyFont="1" applyFill="1" applyAlignment="1">
      <alignment horizontal="center" vertical="center" wrapText="1"/>
    </xf>
    <xf numFmtId="16" fontId="7" fillId="5" borderId="0" xfId="0" applyNumberFormat="1" applyFont="1" applyFill="1" applyAlignment="1">
      <alignment horizontal="center" vertical="center" wrapText="1"/>
    </xf>
    <xf numFmtId="16" fontId="7" fillId="5" borderId="0" xfId="0" applyNumberFormat="1" applyFont="1" applyFill="1" applyAlignment="1">
      <alignment horizontal="center" vertical="center" textRotation="90" wrapText="1"/>
    </xf>
    <xf numFmtId="0" fontId="11" fillId="4" borderId="0" xfId="0" applyFont="1" applyFill="1" applyAlignment="1">
      <alignment horizontal="center" vertical="center" textRotation="90" wrapText="1"/>
    </xf>
    <xf numFmtId="0" fontId="11" fillId="4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3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16" fontId="6" fillId="0" borderId="0" xfId="0" applyNumberFormat="1" applyFont="1" applyAlignment="1">
      <alignment horizontal="left" vertical="center"/>
    </xf>
    <xf numFmtId="1" fontId="1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0" fontId="5" fillId="0" borderId="11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left"/>
    </xf>
    <xf numFmtId="0" fontId="6" fillId="0" borderId="12" xfId="0" applyFont="1" applyBorder="1" applyAlignment="1">
      <alignment horizontal="center"/>
    </xf>
    <xf numFmtId="0" fontId="6" fillId="0" borderId="12" xfId="0" applyFont="1" applyBorder="1" applyAlignment="1">
      <alignment horizontal="center" vertical="top"/>
    </xf>
    <xf numFmtId="164" fontId="6" fillId="0" borderId="12" xfId="0" applyNumberFormat="1" applyFont="1" applyBorder="1" applyAlignment="1">
      <alignment horizontal="center" vertical="center"/>
    </xf>
    <xf numFmtId="0" fontId="8" fillId="0" borderId="12" xfId="0" applyFont="1" applyBorder="1" applyAlignment="1">
      <alignment horizontal="left"/>
    </xf>
    <xf numFmtId="0" fontId="6" fillId="0" borderId="12" xfId="0" applyFont="1" applyBorder="1" applyAlignment="1">
      <alignment horizontal="left" vertical="top"/>
    </xf>
    <xf numFmtId="3" fontId="6" fillId="0" borderId="12" xfId="0" applyNumberFormat="1" applyFont="1" applyBorder="1" applyAlignment="1">
      <alignment horizontal="center"/>
    </xf>
    <xf numFmtId="1" fontId="6" fillId="0" borderId="12" xfId="0" applyNumberFormat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top"/>
    </xf>
    <xf numFmtId="164" fontId="6" fillId="0" borderId="15" xfId="0" applyNumberFormat="1" applyFont="1" applyBorder="1" applyAlignment="1">
      <alignment horizontal="center" vertical="center"/>
    </xf>
    <xf numFmtId="16" fontId="6" fillId="0" borderId="15" xfId="0" applyNumberFormat="1" applyFont="1" applyBorder="1" applyAlignment="1">
      <alignment horizontal="center"/>
    </xf>
    <xf numFmtId="0" fontId="8" fillId="0" borderId="15" xfId="0" applyFont="1" applyBorder="1" applyAlignment="1">
      <alignment horizontal="left"/>
    </xf>
    <xf numFmtId="0" fontId="6" fillId="0" borderId="15" xfId="0" applyFont="1" applyBorder="1" applyAlignment="1">
      <alignment horizontal="left" vertical="center"/>
    </xf>
    <xf numFmtId="0" fontId="6" fillId="0" borderId="15" xfId="0" applyFont="1" applyBorder="1" applyAlignment="1">
      <alignment horizontal="center" vertical="center"/>
    </xf>
    <xf numFmtId="3" fontId="6" fillId="0" borderId="15" xfId="0" applyNumberFormat="1" applyFont="1" applyBorder="1" applyAlignment="1">
      <alignment horizontal="center"/>
    </xf>
    <xf numFmtId="1" fontId="6" fillId="0" borderId="15" xfId="0" applyNumberFormat="1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6" fillId="0" borderId="12" xfId="0" applyFont="1" applyBorder="1" applyAlignment="1">
      <alignment horizontal="left" vertical="center"/>
    </xf>
    <xf numFmtId="0" fontId="6" fillId="0" borderId="12" xfId="0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3" fontId="6" fillId="0" borderId="1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12" xfId="0" applyFont="1" applyBorder="1"/>
    <xf numFmtId="0" fontId="6" fillId="0" borderId="15" xfId="0" applyFont="1" applyBorder="1"/>
    <xf numFmtId="16" fontId="5" fillId="0" borderId="0" xfId="0" applyNumberFormat="1" applyFont="1" applyAlignment="1">
      <alignment vertical="center"/>
    </xf>
    <xf numFmtId="0" fontId="5" fillId="6" borderId="0" xfId="0" applyFont="1" applyFill="1" applyAlignment="1">
      <alignment horizontal="center"/>
    </xf>
    <xf numFmtId="49" fontId="6" fillId="11" borderId="23" xfId="0" applyNumberFormat="1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20" fillId="6" borderId="2" xfId="0" applyFont="1" applyFill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 vertical="center"/>
    </xf>
    <xf numFmtId="16" fontId="13" fillId="2" borderId="0" xfId="0" applyNumberFormat="1" applyFont="1" applyFill="1" applyAlignment="1">
      <alignment horizontal="center"/>
    </xf>
    <xf numFmtId="16" fontId="13" fillId="2" borderId="12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top"/>
    </xf>
    <xf numFmtId="0" fontId="14" fillId="2" borderId="0" xfId="0" applyFont="1" applyFill="1" applyAlignment="1">
      <alignment horizontal="left" vertical="center"/>
    </xf>
    <xf numFmtId="0" fontId="18" fillId="6" borderId="0" xfId="0" applyFont="1" applyFill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49" fontId="6" fillId="6" borderId="0" xfId="0" applyNumberFormat="1" applyFont="1" applyFill="1" applyAlignment="1">
      <alignment horizontal="center" vertical="center"/>
    </xf>
    <xf numFmtId="49" fontId="6" fillId="6" borderId="0" xfId="0" applyNumberFormat="1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49" fontId="6" fillId="11" borderId="38" xfId="0" applyNumberFormat="1" applyFont="1" applyFill="1" applyBorder="1" applyAlignment="1">
      <alignment horizontal="center" vertical="center"/>
    </xf>
    <xf numFmtId="14" fontId="6" fillId="6" borderId="0" xfId="0" applyNumberFormat="1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0" fontId="16" fillId="6" borderId="37" xfId="0" applyFont="1" applyFill="1" applyBorder="1" applyAlignment="1">
      <alignment horizontal="center" vertical="center"/>
    </xf>
    <xf numFmtId="0" fontId="17" fillId="6" borderId="30" xfId="0" applyFont="1" applyFill="1" applyBorder="1" applyAlignment="1">
      <alignment horizontal="center" vertical="center"/>
    </xf>
    <xf numFmtId="0" fontId="17" fillId="6" borderId="31" xfId="0" applyFont="1" applyFill="1" applyBorder="1" applyAlignment="1">
      <alignment horizontal="center" vertical="center"/>
    </xf>
    <xf numFmtId="0" fontId="16" fillId="5" borderId="31" xfId="0" applyFont="1" applyFill="1" applyBorder="1" applyAlignment="1">
      <alignment horizontal="center" vertical="center" wrapText="1"/>
    </xf>
    <xf numFmtId="0" fontId="16" fillId="6" borderId="31" xfId="0" applyFont="1" applyFill="1" applyBorder="1" applyAlignment="1">
      <alignment horizontal="center" vertical="center" textRotation="90" wrapText="1"/>
    </xf>
    <xf numFmtId="0" fontId="16" fillId="6" borderId="31" xfId="0" applyFont="1" applyFill="1" applyBorder="1" applyAlignment="1">
      <alignment horizontal="center" vertical="center" wrapText="1"/>
    </xf>
    <xf numFmtId="49" fontId="16" fillId="6" borderId="31" xfId="0" applyNumberFormat="1" applyFont="1" applyFill="1" applyBorder="1" applyAlignment="1">
      <alignment horizontal="center" vertical="center" wrapText="1"/>
    </xf>
    <xf numFmtId="49" fontId="16" fillId="5" borderId="31" xfId="0" applyNumberFormat="1" applyFont="1" applyFill="1" applyBorder="1" applyAlignment="1">
      <alignment horizontal="center" vertical="center" wrapText="1"/>
    </xf>
    <xf numFmtId="14" fontId="16" fillId="6" borderId="31" xfId="0" applyNumberFormat="1" applyFont="1" applyFill="1" applyBorder="1" applyAlignment="1">
      <alignment horizontal="center" vertical="center" wrapText="1"/>
    </xf>
    <xf numFmtId="49" fontId="16" fillId="6" borderId="32" xfId="0" applyNumberFormat="1" applyFont="1" applyFill="1" applyBorder="1" applyAlignment="1">
      <alignment horizontal="center" vertical="center" wrapText="1"/>
    </xf>
    <xf numFmtId="49" fontId="17" fillId="6" borderId="24" xfId="0" applyNumberFormat="1" applyFont="1" applyFill="1" applyBorder="1" applyAlignment="1">
      <alignment horizontal="center" vertical="center" wrapText="1"/>
    </xf>
    <xf numFmtId="164" fontId="6" fillId="0" borderId="0" xfId="0" applyNumberFormat="1" applyFont="1" applyAlignment="1">
      <alignment horizontal="center"/>
    </xf>
    <xf numFmtId="164" fontId="6" fillId="0" borderId="12" xfId="0" applyNumberFormat="1" applyFont="1" applyBorder="1" applyAlignment="1">
      <alignment horizontal="center"/>
    </xf>
    <xf numFmtId="164" fontId="6" fillId="0" borderId="15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0" fontId="28" fillId="0" borderId="0" xfId="0" applyFont="1" applyAlignment="1">
      <alignment vertical="center"/>
    </xf>
    <xf numFmtId="0" fontId="28" fillId="0" borderId="0" xfId="0" applyFont="1" applyAlignment="1">
      <alignment horizontal="left" vertical="center"/>
    </xf>
    <xf numFmtId="0" fontId="29" fillId="0" borderId="0" xfId="0" applyFont="1"/>
    <xf numFmtId="14" fontId="15" fillId="0" borderId="0" xfId="0" applyNumberFormat="1" applyFont="1" applyAlignment="1" applyProtection="1">
      <alignment horizontal="left"/>
      <protection locked="0"/>
    </xf>
    <xf numFmtId="0" fontId="30" fillId="0" borderId="0" xfId="0" applyFont="1"/>
    <xf numFmtId="167" fontId="31" fillId="13" borderId="43" xfId="0" applyNumberFormat="1" applyFont="1" applyFill="1" applyBorder="1" applyAlignment="1">
      <alignment horizontal="center" vertical="center"/>
    </xf>
    <xf numFmtId="167" fontId="31" fillId="13" borderId="44" xfId="0" applyNumberFormat="1" applyFont="1" applyFill="1" applyBorder="1" applyAlignment="1">
      <alignment horizontal="center" vertical="center"/>
    </xf>
    <xf numFmtId="167" fontId="31" fillId="13" borderId="45" xfId="0" applyNumberFormat="1" applyFont="1" applyFill="1" applyBorder="1" applyAlignment="1">
      <alignment horizontal="center" vertical="center"/>
    </xf>
    <xf numFmtId="167" fontId="31" fillId="13" borderId="46" xfId="0" applyNumberFormat="1" applyFont="1" applyFill="1" applyBorder="1" applyAlignment="1">
      <alignment horizontal="center" vertical="center"/>
    </xf>
    <xf numFmtId="167" fontId="31" fillId="13" borderId="47" xfId="0" applyNumberFormat="1" applyFont="1" applyFill="1" applyBorder="1" applyAlignment="1">
      <alignment horizontal="center" vertical="center"/>
    </xf>
    <xf numFmtId="167" fontId="31" fillId="13" borderId="48" xfId="0" applyNumberFormat="1" applyFont="1" applyFill="1" applyBorder="1" applyAlignment="1">
      <alignment horizontal="center" vertical="center"/>
    </xf>
    <xf numFmtId="14" fontId="32" fillId="0" borderId="2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>
      <alignment horizontal="left"/>
    </xf>
    <xf numFmtId="0" fontId="34" fillId="0" borderId="0" xfId="0" applyFont="1"/>
    <xf numFmtId="0" fontId="35" fillId="13" borderId="0" xfId="0" applyFont="1" applyFill="1" applyAlignment="1">
      <alignment horizontal="left" vertical="center"/>
    </xf>
    <xf numFmtId="0" fontId="35" fillId="13" borderId="0" xfId="0" applyFont="1" applyFill="1" applyAlignment="1">
      <alignment horizontal="left" vertical="center" wrapText="1"/>
    </xf>
    <xf numFmtId="0" fontId="35" fillId="13" borderId="1" xfId="0" applyFont="1" applyFill="1" applyBorder="1" applyAlignment="1">
      <alignment horizontal="left" wrapText="1"/>
    </xf>
    <xf numFmtId="0" fontId="36" fillId="13" borderId="44" xfId="0" applyFont="1" applyFill="1" applyBorder="1" applyAlignment="1">
      <alignment horizontal="center" shrinkToFit="1"/>
    </xf>
    <xf numFmtId="0" fontId="36" fillId="13" borderId="50" xfId="0" applyFont="1" applyFill="1" applyBorder="1" applyAlignment="1">
      <alignment horizontal="center" shrinkToFit="1"/>
    </xf>
    <xf numFmtId="0" fontId="36" fillId="13" borderId="51" xfId="0" applyFont="1" applyFill="1" applyBorder="1" applyAlignment="1">
      <alignment horizontal="center" shrinkToFit="1"/>
    </xf>
    <xf numFmtId="0" fontId="36" fillId="13" borderId="52" xfId="0" applyFont="1" applyFill="1" applyBorder="1" applyAlignment="1">
      <alignment horizontal="center" shrinkToFit="1"/>
    </xf>
    <xf numFmtId="0" fontId="36" fillId="13" borderId="53" xfId="0" applyFont="1" applyFill="1" applyBorder="1" applyAlignment="1">
      <alignment horizontal="center" shrinkToFit="1"/>
    </xf>
    <xf numFmtId="0" fontId="36" fillId="13" borderId="54" xfId="0" applyFont="1" applyFill="1" applyBorder="1" applyAlignment="1">
      <alignment horizontal="center" shrinkToFit="1"/>
    </xf>
    <xf numFmtId="14" fontId="0" fillId="0" borderId="0" xfId="0" applyNumberFormat="1"/>
    <xf numFmtId="14" fontId="38" fillId="0" borderId="55" xfId="0" applyNumberFormat="1" applyFont="1" applyBorder="1" applyAlignment="1" applyProtection="1">
      <alignment vertical="center"/>
      <protection locked="0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1" fontId="37" fillId="0" borderId="0" xfId="0" applyNumberFormat="1" applyFont="1" applyAlignment="1">
      <alignment horizontal="center" vertical="center"/>
    </xf>
    <xf numFmtId="14" fontId="33" fillId="0" borderId="55" xfId="0" applyNumberFormat="1" applyFont="1" applyBorder="1" applyAlignment="1" applyProtection="1">
      <alignment vertical="center"/>
      <protection locked="0"/>
    </xf>
    <xf numFmtId="0" fontId="39" fillId="0" borderId="56" xfId="0" applyFont="1" applyBorder="1" applyAlignment="1">
      <alignment horizontal="center" vertical="center"/>
    </xf>
    <xf numFmtId="0" fontId="36" fillId="13" borderId="45" xfId="0" applyFont="1" applyFill="1" applyBorder="1" applyAlignment="1">
      <alignment horizontal="center" shrinkToFit="1"/>
    </xf>
    <xf numFmtId="0" fontId="39" fillId="0" borderId="57" xfId="0" applyFont="1" applyBorder="1" applyAlignment="1">
      <alignment horizontal="center" vertical="center"/>
    </xf>
    <xf numFmtId="0" fontId="39" fillId="0" borderId="58" xfId="0" applyFont="1" applyBorder="1" applyAlignment="1">
      <alignment horizontal="center" vertical="center"/>
    </xf>
    <xf numFmtId="0" fontId="36" fillId="14" borderId="44" xfId="0" applyFont="1" applyFill="1" applyBorder="1" applyAlignment="1">
      <alignment horizontal="center" shrinkToFit="1"/>
    </xf>
    <xf numFmtId="167" fontId="31" fillId="13" borderId="61" xfId="0" applyNumberFormat="1" applyFont="1" applyFill="1" applyBorder="1" applyAlignment="1">
      <alignment horizontal="center" vertical="center"/>
    </xf>
    <xf numFmtId="167" fontId="31" fillId="13" borderId="62" xfId="0" applyNumberFormat="1" applyFont="1" applyFill="1" applyBorder="1" applyAlignment="1">
      <alignment horizontal="center" vertical="center"/>
    </xf>
    <xf numFmtId="167" fontId="31" fillId="13" borderId="63" xfId="0" applyNumberFormat="1" applyFont="1" applyFill="1" applyBorder="1" applyAlignment="1">
      <alignment horizontal="center" vertical="center"/>
    </xf>
    <xf numFmtId="0" fontId="36" fillId="13" borderId="61" xfId="0" applyFont="1" applyFill="1" applyBorder="1" applyAlignment="1">
      <alignment horizontal="center" shrinkToFit="1"/>
    </xf>
    <xf numFmtId="0" fontId="36" fillId="13" borderId="62" xfId="0" applyFont="1" applyFill="1" applyBorder="1" applyAlignment="1">
      <alignment horizontal="center" shrinkToFit="1"/>
    </xf>
    <xf numFmtId="0" fontId="36" fillId="13" borderId="63" xfId="0" applyFont="1" applyFill="1" applyBorder="1" applyAlignment="1">
      <alignment horizontal="center" shrinkToFit="1"/>
    </xf>
    <xf numFmtId="0" fontId="39" fillId="0" borderId="64" xfId="0" applyFont="1" applyBorder="1" applyAlignment="1">
      <alignment horizontal="center" vertical="center"/>
    </xf>
    <xf numFmtId="0" fontId="39" fillId="0" borderId="65" xfId="0" applyFont="1" applyBorder="1" applyAlignment="1">
      <alignment horizontal="center" vertical="center"/>
    </xf>
    <xf numFmtId="0" fontId="39" fillId="0" borderId="60" xfId="0" applyFont="1" applyBorder="1" applyAlignment="1">
      <alignment horizontal="center" vertical="center"/>
    </xf>
    <xf numFmtId="0" fontId="39" fillId="0" borderId="66" xfId="0" applyFont="1" applyBorder="1" applyAlignment="1">
      <alignment horizontal="center" vertical="center"/>
    </xf>
    <xf numFmtId="0" fontId="39" fillId="0" borderId="67" xfId="0" applyFont="1" applyBorder="1" applyAlignment="1">
      <alignment horizontal="center" vertical="center"/>
    </xf>
    <xf numFmtId="0" fontId="39" fillId="0" borderId="59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40" fillId="0" borderId="20" xfId="0" applyFont="1" applyBorder="1" applyAlignment="1">
      <alignment vertical="center" wrapText="1"/>
    </xf>
    <xf numFmtId="0" fontId="17" fillId="6" borderId="24" xfId="0" applyFont="1" applyFill="1" applyBorder="1" applyAlignment="1">
      <alignment horizontal="center" vertical="center" wrapText="1"/>
    </xf>
    <xf numFmtId="0" fontId="0" fillId="0" borderId="74" xfId="0" applyBorder="1"/>
    <xf numFmtId="0" fontId="41" fillId="0" borderId="0" xfId="3" applyFill="1" applyBorder="1"/>
    <xf numFmtId="1" fontId="42" fillId="0" borderId="0" xfId="0" applyNumberFormat="1" applyFont="1" applyAlignment="1">
      <alignment horizontal="center" vertical="center"/>
    </xf>
    <xf numFmtId="14" fontId="43" fillId="0" borderId="55" xfId="0" applyNumberFormat="1" applyFont="1" applyBorder="1" applyAlignment="1" applyProtection="1">
      <alignment vertical="center"/>
      <protection locked="0"/>
    </xf>
    <xf numFmtId="166" fontId="28" fillId="0" borderId="42" xfId="2" applyNumberFormat="1" applyFont="1" applyBorder="1" applyAlignment="1">
      <alignment horizontal="center" vertical="center"/>
    </xf>
    <xf numFmtId="0" fontId="38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1" fontId="50" fillId="0" borderId="0" xfId="0" applyNumberFormat="1" applyFont="1" applyAlignment="1" applyProtection="1">
      <alignment vertical="center"/>
      <protection locked="0"/>
    </xf>
    <xf numFmtId="14" fontId="50" fillId="0" borderId="0" xfId="0" applyNumberFormat="1" applyFont="1" applyAlignment="1" applyProtection="1">
      <alignment vertical="center"/>
      <protection locked="0"/>
    </xf>
    <xf numFmtId="9" fontId="0" fillId="0" borderId="0" xfId="4" applyFont="1" applyAlignment="1">
      <alignment wrapText="1"/>
    </xf>
    <xf numFmtId="9" fontId="0" fillId="0" borderId="0" xfId="4" applyFont="1"/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14" fontId="5" fillId="0" borderId="0" xfId="0" applyNumberFormat="1" applyFont="1" applyAlignment="1">
      <alignment horizontal="left" vertical="top"/>
    </xf>
    <xf numFmtId="43" fontId="5" fillId="0" borderId="0" xfId="2" applyFont="1" applyAlignment="1">
      <alignment horizontal="left" vertical="top"/>
    </xf>
    <xf numFmtId="0" fontId="24" fillId="0" borderId="0" xfId="0" applyFont="1" applyAlignment="1">
      <alignment horizontal="left" vertical="top"/>
    </xf>
    <xf numFmtId="14" fontId="24" fillId="0" borderId="0" xfId="0" applyNumberFormat="1" applyFont="1" applyAlignment="1">
      <alignment horizontal="left" vertical="top"/>
    </xf>
    <xf numFmtId="43" fontId="24" fillId="0" borderId="0" xfId="2" applyFont="1" applyAlignment="1">
      <alignment horizontal="left" vertical="top"/>
    </xf>
    <xf numFmtId="3" fontId="7" fillId="0" borderId="0" xfId="0" applyNumberFormat="1" applyFont="1" applyAlignment="1">
      <alignment horizontal="left" vertical="top"/>
    </xf>
    <xf numFmtId="10" fontId="5" fillId="0" borderId="0" xfId="4" applyNumberFormat="1" applyFont="1" applyAlignment="1">
      <alignment horizontal="left" vertical="top"/>
    </xf>
    <xf numFmtId="16" fontId="5" fillId="0" borderId="0" xfId="0" applyNumberFormat="1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16" fontId="7" fillId="0" borderId="0" xfId="0" applyNumberFormat="1" applyFont="1" applyAlignment="1">
      <alignment horizontal="left" vertical="top"/>
    </xf>
    <xf numFmtId="49" fontId="8" fillId="0" borderId="0" xfId="0" applyNumberFormat="1" applyFont="1" applyAlignment="1">
      <alignment horizontal="left" vertical="top"/>
    </xf>
    <xf numFmtId="49" fontId="8" fillId="0" borderId="0" xfId="0" applyNumberFormat="1" applyFont="1" applyAlignment="1">
      <alignment horizontal="left" vertical="top" wrapText="1"/>
    </xf>
    <xf numFmtId="49" fontId="8" fillId="0" borderId="23" xfId="0" applyNumberFormat="1" applyFont="1" applyBorder="1" applyAlignment="1">
      <alignment horizontal="left" vertical="top"/>
    </xf>
    <xf numFmtId="0" fontId="8" fillId="0" borderId="0" xfId="0" applyFont="1" applyAlignment="1">
      <alignment horizontal="left" vertical="top" wrapText="1"/>
    </xf>
    <xf numFmtId="49" fontId="8" fillId="0" borderId="33" xfId="0" applyNumberFormat="1" applyFont="1" applyBorder="1" applyAlignment="1">
      <alignment horizontal="left" vertical="top"/>
    </xf>
    <xf numFmtId="14" fontId="8" fillId="0" borderId="0" xfId="0" applyNumberFormat="1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14" fontId="7" fillId="0" borderId="0" xfId="0" applyNumberFormat="1" applyFont="1" applyAlignment="1">
      <alignment horizontal="left" vertical="top"/>
    </xf>
    <xf numFmtId="43" fontId="7" fillId="0" borderId="0" xfId="2" applyFont="1" applyAlignment="1">
      <alignment horizontal="left" vertical="top"/>
    </xf>
    <xf numFmtId="0" fontId="16" fillId="6" borderId="25" xfId="0" applyFont="1" applyFill="1" applyBorder="1" applyAlignment="1">
      <alignment horizontal="left" vertical="top"/>
    </xf>
    <xf numFmtId="0" fontId="16" fillId="6" borderId="26" xfId="0" applyFont="1" applyFill="1" applyBorder="1" applyAlignment="1">
      <alignment horizontal="left" vertical="top"/>
    </xf>
    <xf numFmtId="0" fontId="16" fillId="6" borderId="26" xfId="0" applyFont="1" applyFill="1" applyBorder="1" applyAlignment="1">
      <alignment horizontal="left" vertical="top" wrapText="1"/>
    </xf>
    <xf numFmtId="0" fontId="22" fillId="6" borderId="26" xfId="0" applyFont="1" applyFill="1" applyBorder="1" applyAlignment="1">
      <alignment horizontal="left" vertical="top" wrapText="1"/>
    </xf>
    <xf numFmtId="16" fontId="16" fillId="6" borderId="26" xfId="0" applyNumberFormat="1" applyFont="1" applyFill="1" applyBorder="1" applyAlignment="1">
      <alignment horizontal="left" vertical="top" wrapText="1"/>
    </xf>
    <xf numFmtId="0" fontId="16" fillId="6" borderId="26" xfId="0" applyFont="1" applyFill="1" applyBorder="1" applyAlignment="1">
      <alignment horizontal="left" vertical="top" textRotation="90" wrapText="1"/>
    </xf>
    <xf numFmtId="49" fontId="16" fillId="6" borderId="26" xfId="0" applyNumberFormat="1" applyFont="1" applyFill="1" applyBorder="1" applyAlignment="1">
      <alignment horizontal="left" vertical="top" wrapText="1"/>
    </xf>
    <xf numFmtId="14" fontId="16" fillId="6" borderId="26" xfId="0" applyNumberFormat="1" applyFont="1" applyFill="1" applyBorder="1" applyAlignment="1">
      <alignment horizontal="left" vertical="top" wrapText="1"/>
    </xf>
    <xf numFmtId="49" fontId="16" fillId="6" borderId="27" xfId="0" applyNumberFormat="1" applyFont="1" applyFill="1" applyBorder="1" applyAlignment="1">
      <alignment horizontal="left" vertical="top" wrapText="1"/>
    </xf>
    <xf numFmtId="43" fontId="16" fillId="6" borderId="26" xfId="2" applyFont="1" applyFill="1" applyBorder="1" applyAlignment="1">
      <alignment horizontal="left" vertical="top" wrapText="1"/>
    </xf>
    <xf numFmtId="0" fontId="16" fillId="6" borderId="0" xfId="0" applyFont="1" applyFill="1" applyAlignment="1">
      <alignment horizontal="left" vertical="top"/>
    </xf>
    <xf numFmtId="0" fontId="16" fillId="0" borderId="0" xfId="0" applyFont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16" fontId="5" fillId="6" borderId="0" xfId="0" applyNumberFormat="1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5" fillId="6" borderId="0" xfId="0" applyFont="1" applyFill="1" applyAlignment="1">
      <alignment horizontal="left" vertical="top" wrapText="1"/>
    </xf>
    <xf numFmtId="14" fontId="5" fillId="6" borderId="0" xfId="0" applyNumberFormat="1" applyFont="1" applyFill="1" applyAlignment="1">
      <alignment horizontal="left" vertical="top"/>
    </xf>
    <xf numFmtId="43" fontId="5" fillId="6" borderId="0" xfId="2" applyFont="1" applyFill="1" applyAlignment="1">
      <alignment horizontal="left" vertical="top"/>
    </xf>
    <xf numFmtId="14" fontId="5" fillId="0" borderId="0" xfId="2" applyNumberFormat="1" applyFont="1" applyAlignment="1">
      <alignment horizontal="left" vertical="top"/>
    </xf>
    <xf numFmtId="43" fontId="44" fillId="0" borderId="0" xfId="2" applyFont="1" applyFill="1" applyAlignment="1">
      <alignment horizontal="center" vertical="center"/>
    </xf>
    <xf numFmtId="0" fontId="49" fillId="0" borderId="24" xfId="3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 vertical="top"/>
    </xf>
    <xf numFmtId="0" fontId="16" fillId="15" borderId="0" xfId="0" applyFont="1" applyFill="1" applyAlignment="1">
      <alignment horizontal="left" vertical="top"/>
    </xf>
    <xf numFmtId="0" fontId="5" fillId="15" borderId="0" xfId="0" applyFont="1" applyFill="1" applyAlignment="1">
      <alignment horizontal="left" vertical="top"/>
    </xf>
    <xf numFmtId="0" fontId="44" fillId="0" borderId="28" xfId="0" applyFont="1" applyBorder="1" applyAlignment="1">
      <alignment horizontal="center" vertical="center"/>
    </xf>
    <xf numFmtId="0" fontId="44" fillId="0" borderId="24" xfId="0" applyFont="1" applyBorder="1" applyAlignment="1">
      <alignment horizontal="center" vertical="center"/>
    </xf>
    <xf numFmtId="165" fontId="44" fillId="0" borderId="24" xfId="0" applyNumberFormat="1" applyFont="1" applyBorder="1" applyAlignment="1">
      <alignment horizontal="center" vertical="center"/>
    </xf>
    <xf numFmtId="164" fontId="44" fillId="0" borderId="24" xfId="0" applyNumberFormat="1" applyFont="1" applyBorder="1" applyAlignment="1">
      <alignment horizontal="center" vertical="center"/>
    </xf>
    <xf numFmtId="0" fontId="45" fillId="0" borderId="24" xfId="0" applyFont="1" applyBorder="1" applyAlignment="1">
      <alignment horizontal="center" vertical="center"/>
    </xf>
    <xf numFmtId="14" fontId="44" fillId="0" borderId="24" xfId="0" applyNumberFormat="1" applyFont="1" applyBorder="1" applyAlignment="1">
      <alignment horizontal="center" vertical="center"/>
    </xf>
    <xf numFmtId="2" fontId="44" fillId="0" borderId="24" xfId="0" applyNumberFormat="1" applyFont="1" applyBorder="1" applyAlignment="1">
      <alignment horizontal="center" vertical="center"/>
    </xf>
    <xf numFmtId="16" fontId="44" fillId="0" borderId="24" xfId="0" applyNumberFormat="1" applyFont="1" applyBorder="1" applyAlignment="1">
      <alignment horizontal="center" vertical="center"/>
    </xf>
    <xf numFmtId="49" fontId="44" fillId="0" borderId="24" xfId="0" applyNumberFormat="1" applyFont="1" applyBorder="1" applyAlignment="1">
      <alignment horizontal="center" vertical="center"/>
    </xf>
    <xf numFmtId="0" fontId="44" fillId="0" borderId="24" xfId="0" applyFont="1" applyBorder="1" applyAlignment="1">
      <alignment horizontal="center" vertical="center" wrapText="1"/>
    </xf>
    <xf numFmtId="17" fontId="44" fillId="0" borderId="24" xfId="0" applyNumberFormat="1" applyFont="1" applyBorder="1" applyAlignment="1">
      <alignment horizontal="center" vertical="center"/>
    </xf>
    <xf numFmtId="0" fontId="44" fillId="0" borderId="29" xfId="0" applyFont="1" applyBorder="1" applyAlignment="1">
      <alignment horizontal="center" vertical="center"/>
    </xf>
    <xf numFmtId="14" fontId="44" fillId="0" borderId="37" xfId="0" applyNumberFormat="1" applyFont="1" applyBorder="1" applyAlignment="1">
      <alignment horizontal="center" vertical="center"/>
    </xf>
    <xf numFmtId="0" fontId="44" fillId="0" borderId="37" xfId="0" applyFont="1" applyBorder="1" applyAlignment="1">
      <alignment horizontal="center" vertical="center"/>
    </xf>
    <xf numFmtId="0" fontId="44" fillId="0" borderId="31" xfId="0" applyFont="1" applyBorder="1" applyAlignment="1">
      <alignment horizontal="center" vertical="center"/>
    </xf>
    <xf numFmtId="0" fontId="52" fillId="0" borderId="24" xfId="0" applyFont="1" applyBorder="1" applyAlignment="1">
      <alignment horizontal="center" vertical="center"/>
    </xf>
    <xf numFmtId="49" fontId="44" fillId="0" borderId="31" xfId="0" applyNumberFormat="1" applyFont="1" applyBorder="1" applyAlignment="1">
      <alignment horizontal="center" vertical="center"/>
    </xf>
    <xf numFmtId="49" fontId="44" fillId="0" borderId="29" xfId="0" applyNumberFormat="1" applyFont="1" applyBorder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44" fillId="0" borderId="75" xfId="0" applyFont="1" applyBorder="1" applyAlignment="1">
      <alignment horizontal="center" vertical="center"/>
    </xf>
    <xf numFmtId="0" fontId="44" fillId="0" borderId="76" xfId="0" applyFont="1" applyBorder="1" applyAlignment="1">
      <alignment horizontal="center" vertical="center"/>
    </xf>
    <xf numFmtId="0" fontId="41" fillId="0" borderId="0" xfId="3" applyFill="1" applyAlignment="1">
      <alignment horizontal="left" vertical="center" wrapText="1"/>
    </xf>
    <xf numFmtId="0" fontId="44" fillId="0" borderId="24" xfId="3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46" fillId="0" borderId="24" xfId="0" quotePrefix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53" fillId="0" borderId="0" xfId="0" applyNumberFormat="1" applyFont="1" applyAlignment="1">
      <alignment horizontal="center" vertical="center"/>
    </xf>
    <xf numFmtId="14" fontId="54" fillId="0" borderId="55" xfId="0" applyNumberFormat="1" applyFont="1" applyBorder="1" applyAlignment="1" applyProtection="1">
      <alignment vertical="center"/>
      <protection locked="0"/>
    </xf>
    <xf numFmtId="0" fontId="44" fillId="16" borderId="24" xfId="0" applyFont="1" applyFill="1" applyBorder="1" applyAlignment="1">
      <alignment horizontal="center" vertical="center"/>
    </xf>
    <xf numFmtId="0" fontId="44" fillId="16" borderId="31" xfId="0" applyFont="1" applyFill="1" applyBorder="1" applyAlignment="1">
      <alignment horizontal="center" vertical="center"/>
    </xf>
    <xf numFmtId="165" fontId="44" fillId="16" borderId="24" xfId="0" applyNumberFormat="1" applyFont="1" applyFill="1" applyBorder="1" applyAlignment="1">
      <alignment horizontal="center" vertical="center"/>
    </xf>
    <xf numFmtId="164" fontId="44" fillId="16" borderId="24" xfId="0" applyNumberFormat="1" applyFont="1" applyFill="1" applyBorder="1" applyAlignment="1">
      <alignment horizontal="center" vertical="center"/>
    </xf>
    <xf numFmtId="164" fontId="44" fillId="6" borderId="24" xfId="0" applyNumberFormat="1" applyFont="1" applyFill="1" applyBorder="1" applyAlignment="1">
      <alignment horizontal="center" vertical="center"/>
    </xf>
    <xf numFmtId="0" fontId="44" fillId="2" borderId="3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 wrapText="1"/>
    </xf>
    <xf numFmtId="166" fontId="0" fillId="0" borderId="0" xfId="0" applyNumberFormat="1" applyAlignment="1">
      <alignment wrapText="1"/>
    </xf>
    <xf numFmtId="9" fontId="0" fillId="0" borderId="0" xfId="0" pivotButton="1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165" fontId="44" fillId="0" borderId="0" xfId="0" applyNumberFormat="1" applyFont="1" applyAlignment="1">
      <alignment horizontal="center" vertical="center"/>
    </xf>
    <xf numFmtId="0" fontId="23" fillId="6" borderId="26" xfId="0" applyFont="1" applyFill="1" applyBorder="1" applyAlignment="1">
      <alignment horizontal="left" vertical="top" wrapText="1"/>
    </xf>
    <xf numFmtId="0" fontId="0" fillId="0" borderId="0" xfId="0" applyAlignment="1">
      <alignment vertical="center" wrapText="1"/>
    </xf>
    <xf numFmtId="0" fontId="56" fillId="17" borderId="2" xfId="0" applyFont="1" applyFill="1" applyBorder="1" applyAlignment="1">
      <alignment vertical="center" wrapText="1"/>
    </xf>
    <xf numFmtId="0" fontId="55" fillId="18" borderId="78" xfId="0" applyFont="1" applyFill="1" applyBorder="1" applyAlignment="1">
      <alignment horizontal="center" vertical="center"/>
    </xf>
    <xf numFmtId="0" fontId="55" fillId="18" borderId="78" xfId="0" applyFont="1" applyFill="1" applyBorder="1" applyAlignment="1">
      <alignment horizontal="center" vertical="center" wrapText="1"/>
    </xf>
    <xf numFmtId="0" fontId="57" fillId="11" borderId="2" xfId="0" applyFont="1" applyFill="1" applyBorder="1" applyAlignment="1">
      <alignment horizontal="left" vertical="center"/>
    </xf>
    <xf numFmtId="4" fontId="57" fillId="11" borderId="2" xfId="0" applyNumberFormat="1" applyFont="1" applyFill="1" applyBorder="1" applyAlignment="1">
      <alignment horizontal="center" vertical="center"/>
    </xf>
    <xf numFmtId="3" fontId="58" fillId="11" borderId="2" xfId="0" applyNumberFormat="1" applyFont="1" applyFill="1" applyBorder="1" applyAlignment="1">
      <alignment horizontal="center" vertical="center"/>
    </xf>
    <xf numFmtId="4" fontId="57" fillId="11" borderId="2" xfId="0" quotePrefix="1" applyNumberFormat="1" applyFont="1" applyFill="1" applyBorder="1" applyAlignment="1">
      <alignment horizontal="center" vertical="center"/>
    </xf>
    <xf numFmtId="0" fontId="59" fillId="18" borderId="79" xfId="0" applyFont="1" applyFill="1" applyBorder="1" applyAlignment="1">
      <alignment horizontal="center" vertical="center"/>
    </xf>
    <xf numFmtId="3" fontId="56" fillId="18" borderId="79" xfId="0" applyNumberFormat="1" applyFont="1" applyFill="1" applyBorder="1" applyAlignment="1">
      <alignment horizontal="center" vertical="center"/>
    </xf>
    <xf numFmtId="0" fontId="59" fillId="18" borderId="80" xfId="0" applyFont="1" applyFill="1" applyBorder="1" applyAlignment="1">
      <alignment horizontal="center" vertical="center"/>
    </xf>
    <xf numFmtId="3" fontId="56" fillId="18" borderId="80" xfId="0" applyNumberFormat="1" applyFont="1" applyFill="1" applyBorder="1" applyAlignment="1">
      <alignment horizontal="center" vertical="center"/>
    </xf>
    <xf numFmtId="3" fontId="0" fillId="0" borderId="0" xfId="0" applyNumberFormat="1"/>
    <xf numFmtId="1" fontId="60" fillId="0" borderId="0" xfId="0" applyNumberFormat="1" applyFont="1" applyAlignment="1">
      <alignment horizontal="center" vertical="center"/>
    </xf>
    <xf numFmtId="14" fontId="61" fillId="0" borderId="55" xfId="0" applyNumberFormat="1" applyFont="1" applyBorder="1" applyAlignment="1" applyProtection="1">
      <alignment vertical="center"/>
      <protection locked="0"/>
    </xf>
    <xf numFmtId="165" fontId="44" fillId="0" borderId="29" xfId="0" applyNumberFormat="1" applyFont="1" applyBorder="1" applyAlignment="1">
      <alignment horizontal="center" vertical="center"/>
    </xf>
    <xf numFmtId="164" fontId="44" fillId="0" borderId="28" xfId="0" applyNumberFormat="1" applyFont="1" applyBorder="1" applyAlignment="1">
      <alignment horizontal="center" vertical="center"/>
    </xf>
    <xf numFmtId="165" fontId="44" fillId="0" borderId="2" xfId="0" applyNumberFormat="1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44" fillId="0" borderId="37" xfId="2" applyNumberFormat="1" applyFont="1" applyFill="1" applyBorder="1" applyAlignment="1">
      <alignment horizontal="center" vertical="center"/>
    </xf>
    <xf numFmtId="0" fontId="18" fillId="8" borderId="18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18" fillId="8" borderId="20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6" fillId="11" borderId="21" xfId="0" applyFont="1" applyFill="1" applyBorder="1" applyAlignment="1">
      <alignment horizontal="center" vertical="center"/>
    </xf>
    <xf numFmtId="0" fontId="6" fillId="11" borderId="15" xfId="0" applyFont="1" applyFill="1" applyBorder="1" applyAlignment="1">
      <alignment horizontal="center" vertical="center"/>
    </xf>
    <xf numFmtId="0" fontId="6" fillId="11" borderId="22" xfId="0" applyFont="1" applyFill="1" applyBorder="1" applyAlignment="1">
      <alignment horizontal="center" vertical="center"/>
    </xf>
    <xf numFmtId="49" fontId="6" fillId="11" borderId="21" xfId="0" applyNumberFormat="1" applyFont="1" applyFill="1" applyBorder="1" applyAlignment="1">
      <alignment horizontal="center" vertical="center"/>
    </xf>
    <xf numFmtId="49" fontId="6" fillId="11" borderId="15" xfId="0" applyNumberFormat="1" applyFont="1" applyFill="1" applyBorder="1" applyAlignment="1">
      <alignment horizontal="center" vertical="center"/>
    </xf>
    <xf numFmtId="49" fontId="6" fillId="11" borderId="22" xfId="0" applyNumberFormat="1" applyFont="1" applyFill="1" applyBorder="1" applyAlignment="1">
      <alignment horizontal="center" vertical="center"/>
    </xf>
    <xf numFmtId="49" fontId="6" fillId="6" borderId="39" xfId="0" applyNumberFormat="1" applyFont="1" applyFill="1" applyBorder="1" applyAlignment="1">
      <alignment horizontal="center" vertical="center"/>
    </xf>
    <xf numFmtId="49" fontId="6" fillId="6" borderId="40" xfId="0" applyNumberFormat="1" applyFont="1" applyFill="1" applyBorder="1" applyAlignment="1">
      <alignment horizontal="center" vertical="center"/>
    </xf>
    <xf numFmtId="49" fontId="6" fillId="6" borderId="41" xfId="0" applyNumberFormat="1" applyFont="1" applyFill="1" applyBorder="1" applyAlignment="1">
      <alignment horizontal="center" vertical="center"/>
    </xf>
    <xf numFmtId="49" fontId="6" fillId="6" borderId="0" xfId="0" applyNumberFormat="1" applyFont="1" applyFill="1" applyAlignment="1">
      <alignment horizontal="center" vertical="center"/>
    </xf>
    <xf numFmtId="0" fontId="18" fillId="9" borderId="18" xfId="0" applyFont="1" applyFill="1" applyBorder="1" applyAlignment="1">
      <alignment horizontal="center" vertical="center"/>
    </xf>
    <xf numFmtId="0" fontId="18" fillId="9" borderId="19" xfId="0" applyFont="1" applyFill="1" applyBorder="1" applyAlignment="1">
      <alignment horizontal="center" vertical="center"/>
    </xf>
    <xf numFmtId="0" fontId="18" fillId="9" borderId="20" xfId="0" applyFont="1" applyFill="1" applyBorder="1" applyAlignment="1">
      <alignment horizontal="center" vertical="center"/>
    </xf>
    <xf numFmtId="0" fontId="18" fillId="7" borderId="18" xfId="0" applyFont="1" applyFill="1" applyBorder="1" applyAlignment="1">
      <alignment horizontal="center" vertical="center"/>
    </xf>
    <xf numFmtId="0" fontId="18" fillId="7" borderId="19" xfId="0" applyFont="1" applyFill="1" applyBorder="1" applyAlignment="1">
      <alignment horizontal="center" vertical="center"/>
    </xf>
    <xf numFmtId="0" fontId="18" fillId="7" borderId="20" xfId="0" applyFont="1" applyFill="1" applyBorder="1" applyAlignment="1">
      <alignment horizontal="center" vertical="center"/>
    </xf>
    <xf numFmtId="0" fontId="18" fillId="10" borderId="18" xfId="0" applyFont="1" applyFill="1" applyBorder="1" applyAlignment="1">
      <alignment horizontal="center" vertical="center"/>
    </xf>
    <xf numFmtId="0" fontId="18" fillId="10" borderId="19" xfId="0" applyFont="1" applyFill="1" applyBorder="1" applyAlignment="1">
      <alignment horizontal="center" vertical="center"/>
    </xf>
    <xf numFmtId="0" fontId="18" fillId="10" borderId="20" xfId="0" applyFont="1" applyFill="1" applyBorder="1" applyAlignment="1">
      <alignment horizontal="center" vertical="center"/>
    </xf>
    <xf numFmtId="0" fontId="18" fillId="12" borderId="18" xfId="0" applyFont="1" applyFill="1" applyBorder="1" applyAlignment="1">
      <alignment horizontal="center" vertical="center"/>
    </xf>
    <xf numFmtId="0" fontId="18" fillId="12" borderId="19" xfId="0" applyFont="1" applyFill="1" applyBorder="1" applyAlignment="1">
      <alignment horizontal="center" vertical="center"/>
    </xf>
    <xf numFmtId="0" fontId="18" fillId="12" borderId="20" xfId="0" applyFont="1" applyFill="1" applyBorder="1" applyAlignment="1">
      <alignment horizontal="center" vertical="center"/>
    </xf>
    <xf numFmtId="0" fontId="19" fillId="2" borderId="18" xfId="0" applyFont="1" applyFill="1" applyBorder="1" applyAlignment="1">
      <alignment horizontal="center" vertical="center"/>
    </xf>
    <xf numFmtId="0" fontId="19" fillId="2" borderId="19" xfId="0" applyFont="1" applyFill="1" applyBorder="1" applyAlignment="1">
      <alignment horizontal="center" vertical="center"/>
    </xf>
    <xf numFmtId="0" fontId="19" fillId="2" borderId="20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left" vertical="top"/>
    </xf>
    <xf numFmtId="0" fontId="8" fillId="0" borderId="18" xfId="0" applyFont="1" applyBorder="1" applyAlignment="1">
      <alignment horizontal="left" vertical="top"/>
    </xf>
    <xf numFmtId="0" fontId="8" fillId="0" borderId="19" xfId="0" applyFont="1" applyBorder="1" applyAlignment="1">
      <alignment horizontal="left" vertical="top"/>
    </xf>
    <xf numFmtId="0" fontId="8" fillId="0" borderId="20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49" fontId="8" fillId="0" borderId="21" xfId="0" applyNumberFormat="1" applyFont="1" applyBorder="1" applyAlignment="1">
      <alignment horizontal="left" vertical="top"/>
    </xf>
    <xf numFmtId="49" fontId="8" fillId="0" borderId="15" xfId="0" applyNumberFormat="1" applyFont="1" applyBorder="1" applyAlignment="1">
      <alignment horizontal="left" vertical="top"/>
    </xf>
    <xf numFmtId="49" fontId="8" fillId="0" borderId="22" xfId="0" applyNumberFormat="1" applyFont="1" applyBorder="1" applyAlignment="1">
      <alignment horizontal="left" vertical="top"/>
    </xf>
    <xf numFmtId="49" fontId="8" fillId="0" borderId="34" xfId="0" applyNumberFormat="1" applyFont="1" applyBorder="1" applyAlignment="1">
      <alignment horizontal="left" vertical="top"/>
    </xf>
    <xf numFmtId="49" fontId="8" fillId="0" borderId="35" xfId="0" applyNumberFormat="1" applyFont="1" applyBorder="1" applyAlignment="1">
      <alignment horizontal="left" vertical="top"/>
    </xf>
    <xf numFmtId="49" fontId="8" fillId="0" borderId="36" xfId="0" applyNumberFormat="1" applyFont="1" applyBorder="1" applyAlignment="1">
      <alignment horizontal="left" vertical="top"/>
    </xf>
    <xf numFmtId="49" fontId="8" fillId="0" borderId="0" xfId="0" applyNumberFormat="1" applyFont="1" applyAlignment="1">
      <alignment horizontal="left" vertical="top"/>
    </xf>
    <xf numFmtId="0" fontId="24" fillId="0" borderId="18" xfId="0" applyFont="1" applyBorder="1" applyAlignment="1">
      <alignment horizontal="left" vertical="top"/>
    </xf>
    <xf numFmtId="0" fontId="24" fillId="0" borderId="19" xfId="0" applyFont="1" applyBorder="1" applyAlignment="1">
      <alignment horizontal="left" vertical="top"/>
    </xf>
    <xf numFmtId="0" fontId="24" fillId="0" borderId="20" xfId="0" applyFont="1" applyBorder="1" applyAlignment="1">
      <alignment horizontal="left" vertical="top"/>
    </xf>
    <xf numFmtId="0" fontId="25" fillId="0" borderId="18" xfId="0" applyFont="1" applyBorder="1" applyAlignment="1">
      <alignment horizontal="left" vertical="top"/>
    </xf>
    <xf numFmtId="0" fontId="25" fillId="0" borderId="19" xfId="0" applyFont="1" applyBorder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56" fillId="18" borderId="77" xfId="0" applyFont="1" applyFill="1" applyBorder="1" applyAlignment="1">
      <alignment horizontal="center" vertical="center" wrapText="1"/>
    </xf>
    <xf numFmtId="0" fontId="56" fillId="18" borderId="0" xfId="0" applyFont="1" applyFill="1" applyAlignment="1">
      <alignment horizontal="center" vertical="center" wrapText="1"/>
    </xf>
    <xf numFmtId="0" fontId="33" fillId="0" borderId="46" xfId="0" applyFont="1" applyBorder="1" applyAlignment="1">
      <alignment horizontal="center" vertical="center"/>
    </xf>
    <xf numFmtId="0" fontId="33" fillId="0" borderId="44" xfId="0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0" fontId="33" fillId="0" borderId="48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49" xfId="0" applyFont="1" applyBorder="1" applyAlignment="1">
      <alignment horizontal="center" vertical="center"/>
    </xf>
    <xf numFmtId="14" fontId="33" fillId="0" borderId="44" xfId="0" applyNumberFormat="1" applyFont="1" applyBorder="1" applyAlignment="1">
      <alignment horizontal="center" vertical="center"/>
    </xf>
    <xf numFmtId="14" fontId="33" fillId="0" borderId="45" xfId="0" applyNumberFormat="1" applyFont="1" applyBorder="1" applyAlignment="1">
      <alignment horizontal="center" vertical="center"/>
    </xf>
    <xf numFmtId="14" fontId="33" fillId="0" borderId="46" xfId="0" applyNumberFormat="1" applyFont="1" applyBorder="1" applyAlignment="1">
      <alignment horizontal="center" vertical="center"/>
    </xf>
    <xf numFmtId="14" fontId="33" fillId="0" borderId="68" xfId="0" applyNumberFormat="1" applyFont="1" applyBorder="1" applyAlignment="1">
      <alignment horizontal="center" vertical="center"/>
    </xf>
    <xf numFmtId="14" fontId="33" fillId="0" borderId="69" xfId="0" applyNumberFormat="1" applyFont="1" applyBorder="1" applyAlignment="1">
      <alignment horizontal="center" vertical="center"/>
    </xf>
    <xf numFmtId="14" fontId="33" fillId="0" borderId="70" xfId="0" applyNumberFormat="1" applyFont="1" applyBorder="1" applyAlignment="1">
      <alignment horizontal="center" vertical="center"/>
    </xf>
    <xf numFmtId="14" fontId="33" fillId="0" borderId="48" xfId="0" applyNumberFormat="1" applyFont="1" applyBorder="1" applyAlignment="1">
      <alignment horizontal="center" vertical="center"/>
    </xf>
    <xf numFmtId="14" fontId="33" fillId="0" borderId="0" xfId="0" applyNumberFormat="1" applyFont="1" applyAlignment="1">
      <alignment horizontal="center" vertical="center"/>
    </xf>
    <xf numFmtId="14" fontId="33" fillId="0" borderId="49" xfId="0" applyNumberFormat="1" applyFont="1" applyBorder="1" applyAlignment="1">
      <alignment horizontal="center" vertical="center"/>
    </xf>
    <xf numFmtId="3" fontId="27" fillId="0" borderId="42" xfId="2" applyNumberFormat="1" applyFont="1" applyBorder="1" applyAlignment="1">
      <alignment horizontal="center"/>
    </xf>
    <xf numFmtId="0" fontId="33" fillId="0" borderId="71" xfId="0" applyFont="1" applyBorder="1" applyAlignment="1">
      <alignment horizontal="center" vertical="center"/>
    </xf>
    <xf numFmtId="0" fontId="33" fillId="0" borderId="72" xfId="0" applyFont="1" applyBorder="1" applyAlignment="1">
      <alignment horizontal="center" vertical="center"/>
    </xf>
    <xf numFmtId="0" fontId="33" fillId="0" borderId="73" xfId="0" applyFont="1" applyBorder="1" applyAlignment="1">
      <alignment horizontal="center" vertical="center"/>
    </xf>
  </cellXfs>
  <cellStyles count="7">
    <cellStyle name="Hiperlink" xfId="3" builtinId="8"/>
    <cellStyle name="Normal" xfId="0" builtinId="0"/>
    <cellStyle name="Porcentagem" xfId="4" builtinId="5"/>
    <cellStyle name="Vírgula" xfId="2" builtinId="3"/>
    <cellStyle name="Vírgula 2" xfId="1" xr:uid="{00000000-0005-0000-0000-000002000000}"/>
    <cellStyle name="Vírgula 2 2" xfId="5" xr:uid="{D9A53776-E40B-40D3-ADBE-4D0D1486887A}"/>
    <cellStyle name="Vírgula 3" xfId="6" xr:uid="{F0C9B2BB-0336-47AE-BA4E-4C50A4392103}"/>
  </cellStyles>
  <dxfs count="316">
    <dxf>
      <alignment vertical="center"/>
    </dxf>
    <dxf>
      <numFmt numFmtId="13" formatCode="0%"/>
    </dxf>
    <dxf>
      <alignment vertical="center"/>
    </dxf>
    <dxf>
      <alignment vertical="center"/>
    </dxf>
    <dxf>
      <alignment horizontal="general"/>
    </dxf>
    <dxf>
      <alignment horizontal="general"/>
    </dxf>
    <dxf>
      <numFmt numFmtId="166" formatCode="_-* #,##0_-;\-* #,##0_-;_-* &quot;-&quot;??_-;_-@_-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22"/>
        </top>
        <bottom style="thin">
          <color indexed="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fill>
        <patternFill patternType="solid">
          <fgColor indexed="64"/>
          <bgColor theme="8"/>
        </patternFill>
      </fill>
      <alignment horizontal="left" vertical="center" textRotation="0" wrapText="1" indent="0" justifyLastLine="0" shrinkToFit="0" readingOrder="0"/>
      <protection locked="1" hidden="0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>
          <bgColor rgb="FF0070C0"/>
        </patternFill>
      </fill>
    </dxf>
    <dxf>
      <font>
        <color theme="0"/>
      </font>
      <fill>
        <patternFill>
          <bgColor theme="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border outline="0">
        <top style="thin">
          <color indexed="64"/>
        </top>
        <bottom style="medium">
          <color theme="0"/>
        </bottom>
      </border>
    </dxf>
    <dxf>
      <alignment vertical="center"/>
    </dxf>
    <dxf>
      <alignment vertical="center"/>
    </dxf>
    <dxf>
      <numFmt numFmtId="13" formatCode="0%"/>
    </dxf>
    <dxf>
      <numFmt numFmtId="13" formatCode="0%"/>
    </dxf>
    <dxf>
      <alignment vertical="center"/>
    </dxf>
    <dxf>
      <alignment vertical="center"/>
    </dxf>
    <dxf>
      <alignment horizontal="general"/>
    </dxf>
    <dxf>
      <alignment horizontal="general"/>
    </dxf>
    <dxf>
      <numFmt numFmtId="166" formatCode="_-* #,##0_-;\-* #,##0_-;_-* &quot;-&quot;??_-;_-@_-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/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/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21" formatCode="dd/m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21" formatCode="dd/m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5" formatCode="#,##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5" formatCode="#,##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</border>
    </dxf>
    <dxf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scheme val="major"/>
      </font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numFmt numFmtId="21" formatCode="dd/m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numFmt numFmtId="164" formatCode="[$-416]d\-m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 Light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scheme val="maj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</dxfs>
  <tableStyles count="0" defaultTableStyle="TableStyleMedium2" defaultPivotStyle="PivotStyleLight16"/>
  <colors>
    <mruColors>
      <color rgb="FF990033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7/relationships/slicerCache" Target="slicerCaches/slicerCache7.xml"/><Relationship Id="rId27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[Monitoramento safra 23-24_todos.xlsm]RESUMO STATUS CULTIVARES!Tabela dinâmica2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3.4522439585730723E-2"/>
              <c:y val="-6.0185185185185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>
            <c:manualLayout>
              <c:x val="-4.2194092827004238E-2"/>
              <c:y val="3.24074074074073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>
            <c:manualLayout>
              <c:x val="-4.7947832757959337E-2"/>
              <c:y val="0.162037037037037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2.3014959723820484E-2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>
            <c:manualLayout>
              <c:x val="-5.7537399309551913E-3"/>
              <c:y val="-0.259259259259259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>
            <c:manualLayout>
              <c:x val="-2.4932873034138856E-2"/>
              <c:y val="-0.175925925925925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>
            <c:manualLayout>
              <c:x val="-7.6716532412734947E-3"/>
              <c:y val="-0.1666666666666666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>
            <c:manualLayout>
              <c:x val="-4.7947832757959413E-2"/>
              <c:y val="0.36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5.7537399309551211E-3"/>
              <c:y val="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>
            <c:manualLayout>
              <c:x val="-4.6029919447640968E-2"/>
              <c:y val="0.2546296296296296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>
            <c:manualLayout>
              <c:x val="-4.6029919447640968E-2"/>
              <c:y val="0.143518518518518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>
            <c:manualLayout>
              <c:x val="-4.4112006137322732E-2"/>
              <c:y val="0.11574074074074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>
            <c:manualLayout>
              <c:x val="-2.4932873034138998E-2"/>
              <c:y val="0.2129629629629630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2.4932873034138856E-2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7.6716532412734947E-3"/>
              <c:y val="-3.921568627450980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layout>
            <c:manualLayout>
              <c:x val="1.5343306482546989E-2"/>
              <c:y val="-1.960784313725490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5.7537399309551211E-3"/>
              <c:y val="-4.493412144007056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layout>
            <c:manualLayout>
              <c:x val="1.1507479861910242E-2"/>
              <c:y val="-4.493412144007056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1.1507479861910242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5.7537399309551211E-3"/>
              <c:y val="-4.901960784313725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9.5895665515918684E-3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7.6716532412734947E-3"/>
              <c:y val="4.901960784313680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layout>
            <c:manualLayout>
              <c:x val="5.7537399309550508E-3"/>
              <c:y val="-4.41176470588235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5.7537399309549805E-3"/>
              <c:y val="4.901960784313680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layout>
            <c:manualLayout>
              <c:x val="1.5343306482546989E-2"/>
              <c:y val="-3.92156862745098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layout>
            <c:manualLayout>
              <c:x val="9.5895665515917279E-3"/>
              <c:y val="-1.47058823529411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layout>
            <c:manualLayout>
              <c:x val="-9.5895665515920089E-3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layout>
            <c:manualLayout>
              <c:x val="5.7537399309551211E-3"/>
              <c:y val="-4.493412144007056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7.6716532412734947E-3"/>
              <c:y val="-4.493412144007056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layout>
            <c:manualLayout>
              <c:x val="7.6716532412733542E-3"/>
              <c:y val="-4.901960784313770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layout>
            <c:manualLayout>
              <c:x val="-9.5895665515918684E-3"/>
              <c:y val="-4.901960784313725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layout>
            <c:manualLayout>
              <c:x val="1.7261219792865361E-2"/>
              <c:y val="-1.47058823529412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layout>
            <c:manualLayout>
              <c:x val="1.1507479861910242E-2"/>
              <c:y val="-4.493412144007056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layout>
            <c:manualLayout>
              <c:x val="-1.5343306482546989E-2"/>
              <c:y val="-1.47058823529411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62838390885833E-2"/>
          <c:y val="5.8823529411764705E-2"/>
          <c:w val="0.89111039629827626"/>
          <c:h val="0.39773158869847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'RESUMO STATUS CULTIVARES'!$B$10</c:f>
              <c:strCache>
                <c:ptCount val="1"/>
                <c:pt idx="0">
                  <c:v>HECTARES SEMEADOS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304-410E-99E4-8F618C42E0E9}"/>
              </c:ext>
            </c:extLst>
          </c:dPt>
          <c:dLbls>
            <c:dLbl>
              <c:idx val="3"/>
              <c:layout>
                <c:manualLayout>
                  <c:x val="-5.7537399309551211E-3"/>
                  <c:y val="-4.90196078431372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04-410E-99E4-8F618C42E0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STATUS CULTIVARES'!$A$11:$A$18</c:f>
              <c:strCache>
                <c:ptCount val="7"/>
                <c:pt idx="0">
                  <c:v> ATAQUE 81IX82I2X</c:v>
                </c:pt>
                <c:pt idx="1">
                  <c:v>FOCO - 74I77RSF IPRO</c:v>
                </c:pt>
                <c:pt idx="2">
                  <c:v>OLIMPO - 80I82RSF IPRO</c:v>
                </c:pt>
                <c:pt idx="3">
                  <c:v>TMG2379 IPRO</c:v>
                </c:pt>
                <c:pt idx="4">
                  <c:v>VORAZ - 77I79RSF IPRO</c:v>
                </c:pt>
                <c:pt idx="5">
                  <c:v>TMG 2370 IPRO</c:v>
                </c:pt>
                <c:pt idx="6">
                  <c:v>TORMENTA 74k76RSF </c:v>
                </c:pt>
              </c:strCache>
            </c:strRef>
          </c:cat>
          <c:val>
            <c:numRef>
              <c:f>'RESUMO STATUS CULTIVARES'!$B$11:$B$18</c:f>
              <c:numCache>
                <c:formatCode>_-* #,##0_-;\-* #,##0_-;_-* "-"??_-;_-@_-</c:formatCode>
                <c:ptCount val="7"/>
                <c:pt idx="0">
                  <c:v>303.15999999999997</c:v>
                </c:pt>
                <c:pt idx="1">
                  <c:v>233</c:v>
                </c:pt>
                <c:pt idx="2">
                  <c:v>818.54</c:v>
                </c:pt>
                <c:pt idx="3">
                  <c:v>521.4</c:v>
                </c:pt>
                <c:pt idx="4">
                  <c:v>594.43000000000006</c:v>
                </c:pt>
                <c:pt idx="5">
                  <c:v>279.2</c:v>
                </c:pt>
                <c:pt idx="6">
                  <c:v>277.5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3F-48E2-9530-81472849FFA8}"/>
            </c:ext>
          </c:extLst>
        </c:ser>
        <c:ser>
          <c:idx val="1"/>
          <c:order val="1"/>
          <c:tx>
            <c:strRef>
              <c:f>'RESUMO STATUS CULTIVARES'!$C$10</c:f>
              <c:strCache>
                <c:ptCount val="1"/>
                <c:pt idx="0">
                  <c:v>ÁREA REGISTRADA.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5C77-4652-A1D2-5581BC9BDF9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2618-4EF5-840A-357D817F29C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65D-4E4C-BF99-3766AFE1FB0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65D-4E4C-BF99-3766AFE1FB04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F80-4218-9725-5AE7EF143A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F65D-4E4C-BF99-3766AFE1FB0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2618-4EF5-840A-357D817F29C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F80-4218-9725-5AE7EF143A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F80-4218-9725-5AE7EF143A76}"/>
              </c:ext>
            </c:extLst>
          </c:dPt>
          <c:dLbls>
            <c:dLbl>
              <c:idx val="0"/>
              <c:layout>
                <c:manualLayout>
                  <c:x val="7.6716532412734947E-3"/>
                  <c:y val="-3.92156862745098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77-4652-A1D2-5581BC9BDF91}"/>
                </c:ext>
              </c:extLst>
            </c:dLbl>
            <c:dLbl>
              <c:idx val="1"/>
              <c:layout>
                <c:manualLayout>
                  <c:x val="5.7537399309551211E-3"/>
                  <c:y val="-4.4934121440070564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618-4EF5-840A-357D817F29C7}"/>
                </c:ext>
              </c:extLst>
            </c:dLbl>
            <c:dLbl>
              <c:idx val="2"/>
              <c:layout>
                <c:manualLayout>
                  <c:x val="1.150747986191024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5D-4E4C-BF99-3766AFE1FB04}"/>
                </c:ext>
              </c:extLst>
            </c:dLbl>
            <c:dLbl>
              <c:idx val="3"/>
              <c:layout>
                <c:manualLayout>
                  <c:x val="9.589566551591868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5D-4E4C-BF99-3766AFE1FB04}"/>
                </c:ext>
              </c:extLst>
            </c:dLbl>
            <c:dLbl>
              <c:idx val="4"/>
              <c:layout>
                <c:manualLayout>
                  <c:x val="7.6716532412734947E-3"/>
                  <c:y val="4.901960784313680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80-4218-9725-5AE7EF143A76}"/>
                </c:ext>
              </c:extLst>
            </c:dLbl>
            <c:dLbl>
              <c:idx val="5"/>
              <c:layout>
                <c:manualLayout>
                  <c:x val="5.7537399309549805E-3"/>
                  <c:y val="4.901960784313680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5D-4E4C-BF99-3766AFE1FB04}"/>
                </c:ext>
              </c:extLst>
            </c:dLbl>
            <c:dLbl>
              <c:idx val="6"/>
              <c:layout>
                <c:manualLayout>
                  <c:x val="7.6716532412734947E-3"/>
                  <c:y val="-4.4934121440070564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618-4EF5-840A-357D817F29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STATUS CULTIVARES'!$A$11:$A$18</c:f>
              <c:strCache>
                <c:ptCount val="7"/>
                <c:pt idx="0">
                  <c:v> ATAQUE 81IX82I2X</c:v>
                </c:pt>
                <c:pt idx="1">
                  <c:v>FOCO - 74I77RSF IPRO</c:v>
                </c:pt>
                <c:pt idx="2">
                  <c:v>OLIMPO - 80I82RSF IPRO</c:v>
                </c:pt>
                <c:pt idx="3">
                  <c:v>TMG2379 IPRO</c:v>
                </c:pt>
                <c:pt idx="4">
                  <c:v>VORAZ - 77I79RSF IPRO</c:v>
                </c:pt>
                <c:pt idx="5">
                  <c:v>TMG 2370 IPRO</c:v>
                </c:pt>
                <c:pt idx="6">
                  <c:v>TORMENTA 74k76RSF </c:v>
                </c:pt>
              </c:strCache>
            </c:strRef>
          </c:cat>
          <c:val>
            <c:numRef>
              <c:f>'RESUMO STATUS CULTIVARES'!$C$11:$C$18</c:f>
              <c:numCache>
                <c:formatCode>_-* #,##0_-;\-* #,##0_-;_-* "-"??_-;_-@_-</c:formatCode>
                <c:ptCount val="7"/>
                <c:pt idx="0">
                  <c:v>110</c:v>
                </c:pt>
                <c:pt idx="1">
                  <c:v>100</c:v>
                </c:pt>
                <c:pt idx="2">
                  <c:v>365</c:v>
                </c:pt>
                <c:pt idx="3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3F-48E2-9530-81472849FFA8}"/>
            </c:ext>
          </c:extLst>
        </c:ser>
        <c:ser>
          <c:idx val="2"/>
          <c:order val="2"/>
          <c:tx>
            <c:strRef>
              <c:f>'RESUMO STATUS CULTIVARES'!$D$10</c:f>
              <c:strCache>
                <c:ptCount val="1"/>
                <c:pt idx="0">
                  <c:v>Soma de Hectares de aproveitamento de semente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STATUS CULTIVARES'!$A$11:$A$18</c:f>
              <c:strCache>
                <c:ptCount val="7"/>
                <c:pt idx="0">
                  <c:v> ATAQUE 81IX82I2X</c:v>
                </c:pt>
                <c:pt idx="1">
                  <c:v>FOCO - 74I77RSF IPRO</c:v>
                </c:pt>
                <c:pt idx="2">
                  <c:v>OLIMPO - 80I82RSF IPRO</c:v>
                </c:pt>
                <c:pt idx="3">
                  <c:v>TMG2379 IPRO</c:v>
                </c:pt>
                <c:pt idx="4">
                  <c:v>VORAZ - 77I79RSF IPRO</c:v>
                </c:pt>
                <c:pt idx="5">
                  <c:v>TMG 2370 IPRO</c:v>
                </c:pt>
                <c:pt idx="6">
                  <c:v>TORMENTA 74k76RSF </c:v>
                </c:pt>
              </c:strCache>
            </c:strRef>
          </c:cat>
          <c:val>
            <c:numRef>
              <c:f>'RESUMO STATUS CULTIVARES'!$D$11:$D$18</c:f>
              <c:numCache>
                <c:formatCode>_-* #,##0_-;\-* #,##0_-;_-* "-"??_-;_-@_-</c:formatCode>
                <c:ptCount val="7"/>
                <c:pt idx="0">
                  <c:v>155</c:v>
                </c:pt>
                <c:pt idx="1">
                  <c:v>100</c:v>
                </c:pt>
                <c:pt idx="2">
                  <c:v>380</c:v>
                </c:pt>
                <c:pt idx="3">
                  <c:v>300</c:v>
                </c:pt>
                <c:pt idx="4">
                  <c:v>225</c:v>
                </c:pt>
                <c:pt idx="5">
                  <c:v>150</c:v>
                </c:pt>
                <c:pt idx="6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2618-4EF5-840A-357D817F29C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92273296"/>
        <c:axId val="691554032"/>
      </c:barChart>
      <c:catAx>
        <c:axId val="892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pt-BR"/>
          </a:p>
        </c:txPr>
        <c:crossAx val="691554032"/>
        <c:crosses val="autoZero"/>
        <c:auto val="1"/>
        <c:lblAlgn val="ctr"/>
        <c:lblOffset val="100"/>
        <c:noMultiLvlLbl val="0"/>
      </c:catAx>
      <c:valAx>
        <c:axId val="691554032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227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[Monitoramento safra 23-24_todos.xlsm]Resumo potencial de sementes!Tabela dinâmica2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POTENCIAL DE PRODUÇÃO</a:t>
            </a:r>
            <a:r>
              <a:rPr lang="pt-BR" baseline="0"/>
              <a:t> DE SEMENTES (SC 40 KG)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potencial de sementes'!$B$10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potencial de sementes'!$A$11:$A$16</c:f>
              <c:strCache>
                <c:ptCount val="5"/>
                <c:pt idx="0">
                  <c:v> ATAQUE 81IX82I2X</c:v>
                </c:pt>
                <c:pt idx="1">
                  <c:v>OLIMPO - 80I82RSF IPRO</c:v>
                </c:pt>
                <c:pt idx="2">
                  <c:v>VORAZ - 77I79RSF IPRO</c:v>
                </c:pt>
                <c:pt idx="3">
                  <c:v>TMG 2370 IPRO</c:v>
                </c:pt>
                <c:pt idx="4">
                  <c:v>TORMENTA 74k76RSF </c:v>
                </c:pt>
              </c:strCache>
            </c:strRef>
          </c:cat>
          <c:val>
            <c:numRef>
              <c:f>'Resumo potencial de sementes'!$B$11:$B$16</c:f>
              <c:numCache>
                <c:formatCode>_-* #,##0_-;\-* #,##0_-;_-* "-"??_-;_-@_-</c:formatCode>
                <c:ptCount val="5"/>
                <c:pt idx="0">
                  <c:v>3100</c:v>
                </c:pt>
                <c:pt idx="1">
                  <c:v>5100</c:v>
                </c:pt>
                <c:pt idx="2">
                  <c:v>2100</c:v>
                </c:pt>
                <c:pt idx="3">
                  <c:v>1800</c:v>
                </c:pt>
                <c:pt idx="4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0-4A1C-A114-F92A4A0ECB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92273296"/>
        <c:axId val="691554032"/>
      </c:barChart>
      <c:catAx>
        <c:axId val="892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1554032"/>
        <c:crosses val="autoZero"/>
        <c:auto val="1"/>
        <c:lblAlgn val="ctr"/>
        <c:lblOffset val="100"/>
        <c:noMultiLvlLbl val="0"/>
      </c:catAx>
      <c:valAx>
        <c:axId val="691554032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227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72492.06731730" TargetMode="External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853440</xdr:colOff>
      <xdr:row>0</xdr:row>
      <xdr:rowOff>0</xdr:rowOff>
    </xdr:from>
    <xdr:to>
      <xdr:col>8</xdr:col>
      <xdr:colOff>556260</xdr:colOff>
      <xdr:row>8</xdr:row>
      <xdr:rowOff>121920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ultivar">
              <a:extLst>
                <a:ext uri="{FF2B5EF4-FFF2-40B4-BE49-F238E27FC236}">
                  <a16:creationId xmlns:a16="http://schemas.microsoft.com/office/drawing/2014/main" id="{BCFBC007-6E3F-4F3A-A14B-24AF7EB8D3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ltiv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68240" y="0"/>
              <a:ext cx="4640580" cy="158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792480</xdr:colOff>
      <xdr:row>8</xdr:row>
      <xdr:rowOff>137160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operado ">
              <a:extLst>
                <a:ext uri="{FF2B5EF4-FFF2-40B4-BE49-F238E27FC236}">
                  <a16:creationId xmlns:a16="http://schemas.microsoft.com/office/drawing/2014/main" id="{EA4DBC4F-7F00-4CD1-8737-D1AD226EB2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operad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490728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678180</xdr:colOff>
      <xdr:row>0</xdr:row>
      <xdr:rowOff>15240</xdr:rowOff>
    </xdr:from>
    <xdr:to>
      <xdr:col>13</xdr:col>
      <xdr:colOff>586740</xdr:colOff>
      <xdr:row>8</xdr:row>
      <xdr:rowOff>137160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ÁLISE VISUAL (AMOSTRADOR)">
              <a:extLst>
                <a:ext uri="{FF2B5EF4-FFF2-40B4-BE49-F238E27FC236}">
                  <a16:creationId xmlns:a16="http://schemas.microsoft.com/office/drawing/2014/main" id="{61273912-BD6D-44DF-9FC6-6FBF6866C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ÁLISE VISUAL (AMOSTRADOR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30740" y="15240"/>
              <a:ext cx="4130040" cy="158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624840</xdr:colOff>
      <xdr:row>9</xdr:row>
      <xdr:rowOff>560070</xdr:rowOff>
    </xdr:from>
    <xdr:to>
      <xdr:col>15</xdr:col>
      <xdr:colOff>251460</xdr:colOff>
      <xdr:row>24</xdr:row>
      <xdr:rowOff>60960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DEDD93C-CBA2-AD8A-D48D-493DF5A706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1</xdr:row>
      <xdr:rowOff>110491</xdr:rowOff>
    </xdr:from>
    <xdr:to>
      <xdr:col>0</xdr:col>
      <xdr:colOff>1419225</xdr:colOff>
      <xdr:row>1</xdr:row>
      <xdr:rowOff>552451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4F2CD2B-10D1-40C7-B0E0-9A07C6346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293371"/>
          <a:ext cx="1209675" cy="44196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171450</xdr:colOff>
      <xdr:row>1</xdr:row>
      <xdr:rowOff>33348</xdr:rowOff>
    </xdr:from>
    <xdr:to>
      <xdr:col>7</xdr:col>
      <xdr:colOff>159544</xdr:colOff>
      <xdr:row>4</xdr:row>
      <xdr:rowOff>32385</xdr:rowOff>
    </xdr:to>
    <xdr:pic macro="[0]!Classificar">
      <xdr:nvPicPr>
        <xdr:cNvPr id="5" name="Imagem 4" descr="Filtrar e classificar Ícon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214323"/>
          <a:ext cx="542925" cy="5419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50005</xdr:colOff>
      <xdr:row>0</xdr:row>
      <xdr:rowOff>47627</xdr:rowOff>
    </xdr:from>
    <xdr:to>
      <xdr:col>1</xdr:col>
      <xdr:colOff>1583531</xdr:colOff>
      <xdr:row>8</xdr:row>
      <xdr:rowOff>83344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Fazenda">
              <a:extLst>
                <a:ext uri="{FF2B5EF4-FFF2-40B4-BE49-F238E27FC236}">
                  <a16:creationId xmlns:a16="http://schemas.microsoft.com/office/drawing/2014/main" id="{4410A08C-5646-4021-9A97-1A510D4022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zen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005" y="47627"/>
              <a:ext cx="3033714" cy="16073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50006</xdr:colOff>
      <xdr:row>0</xdr:row>
      <xdr:rowOff>38101</xdr:rowOff>
    </xdr:from>
    <xdr:to>
      <xdr:col>4</xdr:col>
      <xdr:colOff>709272</xdr:colOff>
      <xdr:row>10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Cultivar 1">
              <a:extLst>
                <a:ext uri="{FF2B5EF4-FFF2-40B4-BE49-F238E27FC236}">
                  <a16:creationId xmlns:a16="http://schemas.microsoft.com/office/drawing/2014/main" id="{2C7F17B6-E15F-4513-A557-0318CA1678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ltiv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5631" y="38101"/>
              <a:ext cx="2343150" cy="21645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807720</xdr:colOff>
      <xdr:row>0</xdr:row>
      <xdr:rowOff>0</xdr:rowOff>
    </xdr:from>
    <xdr:to>
      <xdr:col>8</xdr:col>
      <xdr:colOff>510540</xdr:colOff>
      <xdr:row>8</xdr:row>
      <xdr:rowOff>121920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ultivar 4">
              <a:extLst>
                <a:ext uri="{FF2B5EF4-FFF2-40B4-BE49-F238E27FC236}">
                  <a16:creationId xmlns:a16="http://schemas.microsoft.com/office/drawing/2014/main" id="{7877ED31-EC66-4ECB-B367-5E4EB52F07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ltivar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22520" y="0"/>
              <a:ext cx="4640580" cy="158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792480</xdr:colOff>
      <xdr:row>8</xdr:row>
      <xdr:rowOff>137160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operado  3">
              <a:extLst>
                <a:ext uri="{FF2B5EF4-FFF2-40B4-BE49-F238E27FC236}">
                  <a16:creationId xmlns:a16="http://schemas.microsoft.com/office/drawing/2014/main" id="{240C3FB1-B71C-4FA0-BC32-268EF51ED7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operad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490728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693420</xdr:colOff>
      <xdr:row>0</xdr:row>
      <xdr:rowOff>0</xdr:rowOff>
    </xdr:from>
    <xdr:to>
      <xdr:col>13</xdr:col>
      <xdr:colOff>601980</xdr:colOff>
      <xdr:row>8</xdr:row>
      <xdr:rowOff>121920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ÁLISE VISUAL (AMOSTRADOR) 2">
              <a:extLst>
                <a:ext uri="{FF2B5EF4-FFF2-40B4-BE49-F238E27FC236}">
                  <a16:creationId xmlns:a16="http://schemas.microsoft.com/office/drawing/2014/main" id="{6B0FB850-62C1-46FD-BF63-AE3A76B58F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ÁLISE VISUAL (AMOSTRADOR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45980" y="0"/>
              <a:ext cx="4130040" cy="158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213360</xdr:colOff>
      <xdr:row>9</xdr:row>
      <xdr:rowOff>171450</xdr:rowOff>
    </xdr:from>
    <xdr:to>
      <xdr:col>11</xdr:col>
      <xdr:colOff>624840</xdr:colOff>
      <xdr:row>22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C148F1-D81E-4E06-825A-F08EA413F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urilo.carneiro/Desktop/Campos%20cooper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d.Fazendas"/>
      <sheetName val="Registros de Campo de Sementes"/>
      <sheetName val="Cronograma"/>
      <sheetName val="MODELO PREENC"/>
      <sheetName val="Check list e Dados Cadastrais"/>
      <sheetName val="Cultivares"/>
      <sheetName val="CELSO"/>
      <sheetName val="Dinamica"/>
      <sheetName val="COOPERADOS"/>
      <sheetName val="Campos cooperado"/>
    </sheetNames>
    <sheetDataSet>
      <sheetData sheetId="0"/>
      <sheetData sheetId="1"/>
      <sheetData sheetId="2"/>
      <sheetData sheetId="3">
        <row r="5">
          <cell r="A5" t="str">
            <v xml:space="preserve">Cooperado </v>
          </cell>
        </row>
      </sheetData>
      <sheetData sheetId="4"/>
      <sheetData sheetId="5">
        <row r="2">
          <cell r="E2" t="str">
            <v xml:space="preserve">BÁSICA </v>
          </cell>
          <cell r="F2" t="str">
            <v xml:space="preserve">REGISTRO DE CAMPO </v>
          </cell>
        </row>
        <row r="3">
          <cell r="E3" t="str">
            <v>C 1</v>
          </cell>
          <cell r="F3" t="str">
            <v>ÁREA ASSISTIDA</v>
          </cell>
        </row>
        <row r="4">
          <cell r="E4" t="str">
            <v>C 2</v>
          </cell>
        </row>
        <row r="5">
          <cell r="E5" t="str">
            <v>S 1</v>
          </cell>
        </row>
        <row r="6">
          <cell r="E6" t="str">
            <v>S 2</v>
          </cell>
        </row>
      </sheetData>
      <sheetData sheetId="6"/>
      <sheetData sheetId="7"/>
      <sheetData sheetId="8"/>
      <sheetData sheetId="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SON PELISSARI DRUN" refreshedDate="45414.349022106479" createdVersion="6" refreshedVersion="8" minRefreshableVersion="3" recordCount="266" xr:uid="{00000000-000A-0000-FFFF-FFFF01000000}">
  <cacheSource type="worksheet">
    <worksheetSource name="Tabela510"/>
  </cacheSource>
  <cacheFields count="104">
    <cacheField name="Cooperado " numFmtId="0">
      <sharedItems containsBlank="1" count="17">
        <s v="CELSO GRIESANG"/>
        <s v="THAIS MICHELE GULART E OUTRAS"/>
        <s v="HELIO ANTONIO FILIPIN GOULART E OUTRAS"/>
        <s v="MAGNOS EVALDO LINDORFER"/>
        <s v="IRINEU AFONSO BRAGAGNOLO "/>
        <s v="DORAIR ANDRE DOGNANI"/>
        <s v="GERSON MATTEI"/>
        <s v="ANTENOR MICHEL GASPARELLI"/>
        <s v="JULIANA GLAUCIA XAVIER"/>
        <s v="GILMAR ANTONIO MATTEI"/>
        <s v="GERARDUS MICHELS"/>
        <m u="1"/>
        <s v="GERARDUS JOHANNES SERVATIUS MARIA MICHELS" u="1"/>
        <s v="GILMAR DOMINGOS MOCELLIN" u="1"/>
        <s v="CAETANO POLATO" u="1"/>
        <s v="JOÃO MARIA DE ALMEIDA" u="1"/>
        <s v="RAUL AMARAL " u="1"/>
      </sharedItems>
    </cacheField>
    <cacheField name="Fazenda " numFmtId="0">
      <sharedItems containsBlank="1" count="32">
        <s v="AG"/>
        <s v="TROPICAL"/>
        <s v="ARIZONA"/>
        <s v="SÃO SEBASTIÃO "/>
        <s v="TUGORE "/>
        <s v="MESA VERMELHA "/>
        <s v="ÊSTANCIA MONTE ALEGRE"/>
        <s v="ALTO ALEGRE"/>
        <s v="ANTARES"/>
        <s v="OURO BRANCO "/>
        <s v="MATÃO "/>
        <s v="IMBÚ "/>
        <s v="SUCURI"/>
        <s v="SÃO JORGE "/>
        <s v="SANTA TERESINHA"/>
        <s v="SANTA RITA"/>
        <s v="PONTE DE PEDRA"/>
        <s v="SÃO JERONIMO"/>
        <s v="ALIANÇA"/>
        <s v="RINCÃO GAUCHO "/>
        <s v="RECANTO"/>
        <s v="VERDURA"/>
        <s v="SANTA HELENA "/>
        <m u="1"/>
        <s v="MISSÕES " u="1"/>
        <s v="REUNIDAS ITAPAJE I E I " u="1"/>
        <s v="PORTO SEGURO " u="1"/>
        <s v="CAPÃO VERDE" u="1"/>
        <s v="SANTA MARIA" u="1"/>
        <s v="FURNINHA " u="1"/>
        <s v="FAZENDA PONTE ALTA" u="1"/>
        <s v="GRAVATAI" u="1"/>
      </sharedItems>
    </cacheField>
    <cacheField name="Município " numFmtId="0">
      <sharedItems containsBlank="1"/>
    </cacheField>
    <cacheField name="TALHÃO                  (Id Original do campo)*" numFmtId="0">
      <sharedItems containsMixedTypes="1" containsNumber="1" containsInteger="1" minValue="2" maxValue="960"/>
    </cacheField>
    <cacheField name="Apetidão do campo para a semente" numFmtId="0">
      <sharedItems containsBlank="1"/>
    </cacheField>
    <cacheField name="Cultivar" numFmtId="0">
      <sharedItems containsBlank="1" count="34">
        <s v="M7110 IPRO"/>
        <s v="TMG22E70 CE"/>
        <s v="TMG 2370 IPRO"/>
        <s v="GUEPARDO 67I68RSF IPRO"/>
        <s v="76EA72"/>
        <s v="78KA42 CE"/>
        <s v="TMG2379 IPRO"/>
        <s v="TORMENTA 74k76RSF "/>
        <s v="VORAZ - 77I79RSF IPRO"/>
        <s v="BÔNUS - 8579RSF IPRO"/>
        <s v="OLIMPO - 80I82RSF IPRO"/>
        <s v="ORIGEM - 83I85RSF IPRO"/>
        <s v="FOCO - 74I77RSF IPRO"/>
        <s v="TMG22X77 I2X"/>
        <s v="SPARTA 80IX81 RSF I2X "/>
        <s v=" ATAQUE 81IX82I2X"/>
        <s v="TANQUE 74IX75 RSF I2X"/>
        <s v="TMG 430 HB4" u="1"/>
        <m u="1"/>
        <s v="CZ 48B32 IPRO" u="1"/>
        <s v="EXTREMA - 81I81RSF IPRO" u="1"/>
        <s v="TMG2383 IPRO" u="1"/>
        <s v="CZ 48B18 IPRO" u="1"/>
        <s v="TMG2381 IPRO" u="1"/>
        <s v="M8372 IPRO" u="1"/>
        <s v="DESAFIO - 8473RSF" u="1"/>
        <s v="M8220 I2X" u="1"/>
        <s v="TMG7067 IPRO" u="1"/>
        <s v="SOYTECH 7002I2X" u="1"/>
        <s v="ULTRA - 75I77RSF IPRO" u="1"/>
        <s v="TMG1180 RR" u="1"/>
        <s v="TMG 2374 IPRO" u="1"/>
        <s v="TMG7061 IPRO" u="1"/>
        <s v="M7739 IPRO" u="1"/>
      </sharedItems>
    </cacheField>
    <cacheField name="Hectares semados" numFmtId="0">
      <sharedItems containsSemiMixedTypes="0" containsString="0" containsNumber="1" minValue="2.7" maxValue="451.9"/>
    </cacheField>
    <cacheField name="ÁREA REGISTRADA" numFmtId="0">
      <sharedItems containsString="0" containsBlank="1" containsNumber="1" containsInteger="1" minValue="20" maxValue="390"/>
    </cacheField>
    <cacheField name="Hectares de aproveitamento de semente" numFmtId="165">
      <sharedItems containsSemiMixedTypes="0" containsString="0" containsNumber="1" minValue="0" maxValue="380"/>
    </cacheField>
    <cacheField name="Descarte" numFmtId="165">
      <sharedItems containsSemiMixedTypes="0" containsString="0" containsNumber="1" minValue="0" maxValue="236"/>
    </cacheField>
    <cacheField name="Potencial de sementes (20sc/há)" numFmtId="165">
      <sharedItems containsSemiMixedTypes="0" containsString="0" containsNumber="1" minValue="0" maxValue="7600"/>
    </cacheField>
    <cacheField name="Data da Semeadura " numFmtId="0">
      <sharedItems containsSemiMixedTypes="0" containsDate="1" containsString="0" containsMixedTypes="1" minDate="2023-09-29T00:00:00" maxDate="2023-11-03T00:00:00"/>
    </cacheField>
    <cacheField name="hoje" numFmtId="164">
      <sharedItems containsSemiMixedTypes="0" containsNonDate="0" containsDate="1" containsString="0" minDate="2024-01-08T00:00:00" maxDate="2024-05-03T00:00:00"/>
    </cacheField>
    <cacheField name="DAP" numFmtId="0">
      <sharedItems containsSemiMixedTypes="0" containsString="0" containsNumber="1" containsInteger="1" minValue="49" maxValue="216"/>
    </cacheField>
    <cacheField name="Ciclo " numFmtId="0">
      <sharedItems containsSemiMixedTypes="0" containsString="0" containsNumber="1" containsInteger="1" minValue="98" maxValue="212"/>
    </cacheField>
    <cacheField name="Previsão de Colheita" numFmtId="164">
      <sharedItems containsSemiMixedTypes="0" containsNonDate="0" containsDate="1" containsString="0" minDate="2024-01-05T00:00:00" maxDate="2024-05-27T00:00:00"/>
    </cacheField>
    <cacheField name="Status da área " numFmtId="0">
      <sharedItems/>
    </cacheField>
    <cacheField name="Origem da semente (Produtor)" numFmtId="0">
      <sharedItems containsNonDate="0" containsString="0" containsBlank="1"/>
    </cacheField>
    <cacheField name="NFE" numFmtId="0">
      <sharedItems containsNonDate="0" containsString="0" containsBlank="1"/>
    </cacheField>
    <cacheField name="KG " numFmtId="0">
      <sharedItems containsNonDate="0" containsString="0" containsBlank="1"/>
    </cacheField>
    <cacheField name="LOTE " numFmtId="0">
      <sharedItems containsNonDate="0" containsString="0" containsBlank="1"/>
    </cacheField>
    <cacheField name="CATEGORIA SEMEADA" numFmtId="0">
      <sharedItems containsNonDate="0" containsString="0" containsBlank="1"/>
    </cacheField>
    <cacheField name="Nível Fertilidade? Tipo de solo? Teor?" numFmtId="0">
      <sharedItems containsBlank="1"/>
    </cacheField>
    <cacheField name="PREVISÃO   1ª Avaliação " numFmtId="14">
      <sharedItems containsSemiMixedTypes="0" containsNonDate="0" containsDate="1" containsString="0" minDate="2023-10-09T00:00:00" maxDate="2023-12-13T00:00:00"/>
    </cacheField>
    <cacheField name="DATA        1ªAvaliação " numFmtId="0">
      <sharedItems containsNonDate="0" containsDate="1" containsString="0" containsBlank="1" minDate="1900-01-30T00:00:00" maxDate="2023-11-17T00:00:00"/>
    </cacheField>
    <cacheField name="Estágio fenologico" numFmtId="0">
      <sharedItems containsBlank="1"/>
    </cacheField>
    <cacheField name="Nº plantas por metro " numFmtId="2">
      <sharedItems containsBlank="1" containsMixedTypes="1" containsNumber="1" minValue="8" maxValue="16.8"/>
    </cacheField>
    <cacheField name="PARECER SOBRE O ESTABELECIMENTO DO STAND" numFmtId="0">
      <sharedItems containsBlank="1"/>
    </cacheField>
    <cacheField name=" Tigueras" numFmtId="0">
      <sharedItems containsBlank="1"/>
    </cacheField>
    <cacheField name=" Mato Competição" numFmtId="0">
      <sharedItems containsBlank="1"/>
    </cacheField>
    <cacheField name=" Stress Hídrico" numFmtId="0">
      <sharedItems containsBlank="1"/>
    </cacheField>
    <cacheField name="1ª avaliação" numFmtId="0">
      <sharedItems containsBlank="1"/>
    </cacheField>
    <cacheField name="PREVISÃO   2ª Avaliação " numFmtId="164">
      <sharedItems containsSemiMixedTypes="0" containsNonDate="0" containsDate="1" containsString="0" minDate="2023-11-03T00:00:00" maxDate="2024-01-07T00:00:00"/>
    </cacheField>
    <cacheField name="DATA     2ªAvaliação (Florescimento)" numFmtId="0">
      <sharedItems containsNonDate="0" containsDate="1" containsString="0" containsBlank="1" minDate="2023-11-03T00:00:00" maxDate="2023-11-18T00:00:00"/>
    </cacheField>
    <cacheField name="Estágio fenologico2" numFmtId="0">
      <sharedItems containsBlank="1"/>
    </cacheField>
    <cacheField name="2 Plantas atípicas" numFmtId="0">
      <sharedItems containsBlank="1"/>
    </cacheField>
    <cacheField name="Mistura//Bordadura" numFmtId="0">
      <sharedItems containsBlank="1"/>
    </cacheField>
    <cacheField name="Uniformidade Floração" numFmtId="0">
      <sharedItems containsBlank="1"/>
    </cacheField>
    <cacheField name="2 Reboleira de Solo" numFmtId="0">
      <sharedItems containsBlank="1"/>
    </cacheField>
    <cacheField name="2 Percevejos " numFmtId="0">
      <sharedItems containsBlank="1"/>
    </cacheField>
    <cacheField name="2 Doenças Fitopatogênicas " numFmtId="0">
      <sharedItems containsBlank="1"/>
    </cacheField>
    <cacheField name="Observações" numFmtId="0">
      <sharedItems containsBlank="1"/>
    </cacheField>
    <cacheField name="2 Stress Hídrico" numFmtId="0">
      <sharedItems containsBlank="1"/>
    </cacheField>
    <cacheField name="2ª avaliação" numFmtId="0">
      <sharedItems containsBlank="1"/>
    </cacheField>
    <cacheField name="PREVISÃO   3ª Avaliação " numFmtId="164">
      <sharedItems containsNonDate="0" containsDate="1" containsString="0" containsBlank="1" minDate="2023-12-03T00:00:00" maxDate="2024-02-06T00:00:00"/>
    </cacheField>
    <cacheField name="DATA     3ª Avaliação (Enchimento - R5?) " numFmtId="164">
      <sharedItems containsNonDate="0" containsString="0" containsBlank="1"/>
    </cacheField>
    <cacheField name="Estágio fenologico3" numFmtId="164">
      <sharedItems containsNonDate="0" containsString="0" containsBlank="1"/>
    </cacheField>
    <cacheField name="3 Plantas atípicas" numFmtId="0">
      <sharedItems containsNonDate="0" containsString="0" containsBlank="1"/>
    </cacheField>
    <cacheField name="3 Reboleira de Solo" numFmtId="0">
      <sharedItems containsNonDate="0" containsString="0" containsBlank="1"/>
    </cacheField>
    <cacheField name="3 Percevejos" numFmtId="0">
      <sharedItems containsNonDate="0" containsString="0" containsBlank="1"/>
    </cacheField>
    <cacheField name="3 Doenças Fitopatogênicas" numFmtId="0">
      <sharedItems containsNonDate="0" containsString="0" containsBlank="1"/>
    </cacheField>
    <cacheField name="Observações'" numFmtId="0">
      <sharedItems containsNonDate="0" containsString="0" containsBlank="1"/>
    </cacheField>
    <cacheField name="3 Stress Hídrico" numFmtId="0">
      <sharedItems containsNonDate="0" containsString="0" containsBlank="1"/>
    </cacheField>
    <cacheField name="3ª avaliação" numFmtId="0">
      <sharedItems containsBlank="1"/>
    </cacheField>
    <cacheField name="Data " numFmtId="0">
      <sharedItems containsNonDate="0" containsString="0" containsBlank="1"/>
    </cacheField>
    <cacheField name="Percevejo" numFmtId="0">
      <sharedItems containsNonDate="0" containsString="0" containsBlank="1"/>
    </cacheField>
    <cacheField name="Observação" numFmtId="0">
      <sharedItems containsNonDate="0" containsString="0" containsBlank="1"/>
    </cacheField>
    <cacheField name="Estágio fenologico " numFmtId="0">
      <sharedItems containsNonDate="0" containsString="0" containsBlank="1"/>
    </cacheField>
    <cacheField name="Data 5" numFmtId="49">
      <sharedItems containsNonDate="0" containsString="0" containsBlank="1"/>
    </cacheField>
    <cacheField name="Percevejo'" numFmtId="49">
      <sharedItems containsNonDate="0" containsString="0" containsBlank="1"/>
    </cacheField>
    <cacheField name="Observação'" numFmtId="49">
      <sharedItems containsNonDate="0" containsString="0" containsBlank="1"/>
    </cacheField>
    <cacheField name="PREVISÃO DATA     4ª Avaliação (Maturação)" numFmtId="0">
      <sharedItems containsSemiMixedTypes="0" containsDate="1" containsString="0" containsMixedTypes="1" minDate="2023-12-23T00:00:00" maxDate="2024-02-26T00:00:00"/>
    </cacheField>
    <cacheField name="DATA     4ª Avaliação (Maturação)8" numFmtId="0">
      <sharedItems containsNonDate="0" containsString="0" containsBlank="1"/>
    </cacheField>
    <cacheField name="Estágio fenológico4" numFmtId="0">
      <sharedItems containsNonDate="0" containsString="0" containsBlank="1"/>
    </cacheField>
    <cacheField name="4 Plantas atípicas" numFmtId="0">
      <sharedItems containsNonDate="0" containsString="0" containsBlank="1"/>
    </cacheField>
    <cacheField name="Uniformidade maturação" numFmtId="0">
      <sharedItems containsNonDate="0" containsString="0" containsBlank="1"/>
    </cacheField>
    <cacheField name="Percevejos" numFmtId="0">
      <sharedItems containsNonDate="0" containsString="0" containsBlank="1"/>
    </cacheField>
    <cacheField name="Doenças de finais de ciclo " numFmtId="0">
      <sharedItems containsNonDate="0" containsString="0" containsBlank="1"/>
    </cacheField>
    <cacheField name="Observação''" numFmtId="0">
      <sharedItems containsNonDate="0" containsString="0" containsBlank="1"/>
    </cacheField>
    <cacheField name="4 Stress hídrico" numFmtId="0">
      <sharedItems containsNonDate="0" containsString="0" containsBlank="1"/>
    </cacheField>
    <cacheField name="4ª avaliação" numFmtId="0">
      <sharedItems containsNonDate="0" containsString="0" containsBlank="1"/>
    </cacheField>
    <cacheField name="Data Dessecação" numFmtId="0">
      <sharedItems containsNonDate="0" containsString="0" containsBlank="1"/>
    </cacheField>
    <cacheField name="1° dia" numFmtId="0">
      <sharedItems containsNonDate="0" containsString="0" containsBlank="1"/>
    </cacheField>
    <cacheField name="2° dia" numFmtId="0">
      <sharedItems containsNonDate="0" containsString="0" containsBlank="1"/>
    </cacheField>
    <cacheField name="3° dia" numFmtId="0">
      <sharedItems containsNonDate="0" containsString="0" containsBlank="1"/>
    </cacheField>
    <cacheField name="4° dia" numFmtId="0">
      <sharedItems containsNonDate="0" containsString="0" containsBlank="1"/>
    </cacheField>
    <cacheField name="5° dia" numFmtId="0">
      <sharedItems containsNonDate="0" containsString="0" containsBlank="1"/>
    </cacheField>
    <cacheField name="6° dia" numFmtId="0">
      <sharedItems containsNonDate="0" containsString="0" containsBlank="1"/>
    </cacheField>
    <cacheField name="7° dia" numFmtId="0">
      <sharedItems containsNonDate="0" containsString="0" containsBlank="1"/>
    </cacheField>
    <cacheField name="PARECER FINAL " numFmtId="0">
      <sharedItems containsNonDate="0" containsString="0" containsBlank="1"/>
    </cacheField>
    <cacheField name="Data Coleta da amostra de Pré Colheita" numFmtId="0">
      <sharedItems containsNonDate="0" containsDate="1" containsString="0" containsBlank="1" minDate="2023-12-26T00:00:00" maxDate="2024-01-08T00:00:00"/>
    </cacheField>
    <cacheField name="ANÁLISE VISUAL (AMOSTRADOR)" numFmtId="0">
      <sharedItems containsBlank="1" count="83">
        <s v="SE"/>
        <s v="COLHIDO"/>
        <s v="DU"/>
        <s v="MANCHA PÚRPURA"/>
        <s v="DESUNIFORMIDADE"/>
        <s v="DP"/>
        <s v="META ATINGIDA"/>
        <s v="ESPIRAL"/>
        <s v="CHUVA"/>
        <s v="MATO COMPETIÇÃO"/>
        <s v="REPLANTE"/>
        <s v="AGUARDANDO PRÉ COLHEITA" u="1"/>
        <s v="AGUARDANDO COLHEITA" u="1"/>
        <m u="1"/>
        <s v="COLHENDO" u="1"/>
        <s v="AGUARDANDO RESULTADO" u="1"/>
        <s v="SE e DU" u="1"/>
        <s v="DU E DP" u="1"/>
        <s v="Semente esverdeada" u="1"/>
        <s v="Mancha purpura" u="1"/>
        <s v="Percevejo" u="1"/>
        <s v="presença de percevejos na amostra" u="1"/>
        <s v="alto indice de nematóides ,campo desuniforme..." u="1"/>
        <s v="Colheu 4 cargas" u="1"/>
        <s v="BAIXO VIGOR" u="1"/>
        <s v="Colheu 7 cargas" u="1"/>
        <s v="material perdeu qualidade com alto indice de chuva no talhão " u="1"/>
        <s v="Aproveitamento de ubs" u="1"/>
        <s v="dano por umidde e mancha purpura..." u="1"/>
        <s v="esverdeado " u="1"/>
        <s v="acima de 36% de esverdeada" u="1"/>
        <s v="Qualidade" u="1"/>
        <s v="não foi amostrado chuva e falta de registro" u="1"/>
        <s v="chuva no dia da colheita (50 mm)" u="1"/>
        <s v="dano de umidade" u="1"/>
        <s v="tiramos partes do campo para sementes" u="1"/>
        <s v="alto indice de sementes esverdeadas e rasgo no tegumento" u="1"/>
        <s v="Falta de dessecação (colhido fora de época)" u="1"/>
        <s v="reprovado DU alto e indice alto de mancha purpura, material recebeu mais de 100 mm no talhão." u="1"/>
        <s v="acima de 20 % de sementes esverdeadas" u="1"/>
        <s v="MP, DU E DP" u="1"/>
        <s v="perdeu qualidade na semente com a chuva." u="1"/>
        <s v="Passou do ponto da colheita" u="1"/>
        <s v="passou do ponto de colheita" u="1"/>
        <s v="colhido parte para semente" u="1"/>
        <s v="Colheu 5 cargas" u="1"/>
        <s v="acima de 15% de sementes esverdedas" u="1"/>
        <s v="mistura na entre linha" u="1"/>
        <s v="Colheu 8 cargas" u="1"/>
        <s v="esverdeado" u="1"/>
        <s v="alto indice de sementes esverdeadas" u="1"/>
        <s v="chuva/ percevejo" u="1"/>
        <s v="acima de 25% de esverdeda" u="1"/>
        <s v="indice alto de esverdeado" u="1"/>
        <s v="sementes esta bonita ,porém umidade 23%" u="1"/>
        <s v="sementes esverdeadas e alto indice de rasgo tegumento" u="1"/>
        <s v="SE " u="1"/>
        <s v="Percevejo " u="1"/>
        <s v="Colheu 3 cargas" u="1"/>
        <s v="acima de 8 % de sementes esverdeadas" u="1"/>
        <s v="Colheu 6 cargas" u="1"/>
        <s v="reprovado por DU alto." u="1"/>
        <s v="BORDADURA" u="1"/>
        <s v="LOGISTICA" u="1"/>
        <s v="sementes esta bonita ,porém umidade maior que 25%" u="1"/>
        <s v="reprovado por percevejo. Esverdeada " u="1"/>
        <s v="indice alto de perevejo " u="1"/>
        <s v="DU, sementes ovaladas" u="1"/>
        <s v="Reprovado 1 Visita" u="1"/>
        <s v="esverdeada" u="1"/>
        <s v="Dano de umidade e SE" u="1"/>
        <s v="Reprovado 2 visita" u="1"/>
        <s v="mancha purpura indice alto 30%" u="1"/>
        <s v="esverdeado indice alto " u="1"/>
        <s v="dano por umidde e mncha purpura..." u="1"/>
        <s v="Reprovado por chuva" u="1"/>
        <s v="Reprovado 3 visita" u="1"/>
        <s v="Reprovado 4 visita" u="1"/>
        <s v="Colheu 15 cargas" u="1"/>
        <s v="alto inidice de grãos avariados e esverdedas, G.U ALTO..." u="1"/>
        <s v="Colheu 12 cargas" u="1"/>
        <s v="Aprovado" u="1"/>
        <s v="Colheu 3 cargas " u="1"/>
      </sharedItems>
    </cacheField>
    <cacheField name="Tz Vigor" numFmtId="0">
      <sharedItems containsNonDate="0" containsString="0" containsBlank="1"/>
    </cacheField>
    <cacheField name="Tz Viabilidade" numFmtId="0">
      <sharedItems containsNonDate="0" containsString="0" containsBlank="1"/>
    </cacheField>
    <cacheField name="Esverdeada " numFmtId="0">
      <sharedItems containsNonDate="0" containsString="0" containsBlank="1"/>
    </cacheField>
    <cacheField name="3R" numFmtId="0">
      <sharedItems containsNonDate="0" containsString="0" containsBlank="1"/>
    </cacheField>
    <cacheField name="Status campo" numFmtId="0">
      <sharedItems containsBlank="1"/>
    </cacheField>
    <cacheField name=" Data Colheita" numFmtId="0">
      <sharedItems containsNonDate="0" containsDate="1" containsString="0" containsBlank="1" minDate="2024-01-19T00:00:00" maxDate="2024-01-20T00:00:00"/>
    </cacheField>
    <cacheField name="Produtividade esperada (Bruta)" numFmtId="0">
      <sharedItems containsNonDate="0" containsString="0" containsBlank="1"/>
    </cacheField>
    <cacheField name="Aproveitamento de campo " numFmtId="0">
      <sharedItems containsNonDate="0" containsString="0" containsBlank="1"/>
    </cacheField>
    <cacheField name="Produção de Sementes" numFmtId="0">
      <sharedItems containsNonDate="0" containsString="0" containsBlank="1"/>
    </cacheField>
    <cacheField name="Status Colheita" numFmtId="0">
      <sharedItems containsBlank="1"/>
    </cacheField>
    <cacheField name="Motivo" numFmtId="0">
      <sharedItems containsNonDate="0" containsString="0" containsBlank="1"/>
    </cacheField>
    <cacheField name="Mês Colheita" numFmtId="0">
      <sharedItems containsBlank="1"/>
    </cacheField>
    <cacheField name="Semana Colheita" numFmtId="0">
      <sharedItems containsString="0" containsBlank="1" containsNumber="1" containsInteger="1" minValue="1" maxValue="7"/>
    </cacheField>
    <cacheField name="Inicio Semana" numFmtId="14">
      <sharedItems containsNonDate="0" containsDate="1" containsString="0" containsBlank="1" minDate="2023-12-31T00:00:00" maxDate="2024-02-12T00:00:00"/>
    </cacheField>
    <cacheField name="Fim Semana" numFmtId="14">
      <sharedItems containsNonDate="0" containsDate="1" containsString="0" containsBlank="1" minDate="2024-01-06T00:00:00" maxDate="2024-02-18T00:00:00"/>
    </cacheField>
    <cacheField name="Ref" numFmtId="0">
      <sharedItems containsBlank="1"/>
    </cacheField>
    <cacheField name="Final Colh." numFmtId="14">
      <sharedItems containsNonDate="0" containsDate="1" containsString="0" containsBlank="1" minDate="1899-12-30T00:00:00" maxDate="2024-05-27T00:00:00" count="211">
        <d v="2024-01-08T00:00:00"/>
        <d v="2024-01-20T00:00:00"/>
        <d v="2024-02-17T00:00:00"/>
        <d v="2024-02-21T00:00:00"/>
        <d v="2024-02-04T00:00:00"/>
        <d v="2024-02-26T00:00:00"/>
        <d v="2024-03-12T00:00:00"/>
        <d v="2024-02-11T00:00:00"/>
        <d v="2024-02-25T00:00:00"/>
        <d v="2024-03-19T00:00:00"/>
        <d v="2024-03-15T00:00:00"/>
        <d v="2024-02-05T00:00:00"/>
        <d v="2024-01-14T00:00:00"/>
        <d v="2024-01-16T00:00:00"/>
        <d v="2024-02-28T00:00:00"/>
        <d v="2024-02-29T00:00:00"/>
        <d v="2024-03-04T00:00:00"/>
        <m/>
        <d v="2024-02-02T00:00:00"/>
        <d v="2024-05-26T00:00:00"/>
        <d v="2024-02-24T00:00:00"/>
        <d v="2024-03-24T00:00:00"/>
        <d v="2024-01-07T00:00:00"/>
        <d v="2024-01-25T00:00:00"/>
        <d v="2024-02-16T00:00:00"/>
        <d v="2024-02-01T00:00:00"/>
        <d v="2024-02-03T00:00:00"/>
        <d v="2024-02-27T00:00:00"/>
        <d v="2024-02-15T00:00:00"/>
        <d v="2024-01-31T00:00:00"/>
        <d v="2024-02-13T00:00:00"/>
        <d v="2024-02-14T00:00:00"/>
        <d v="2024-02-18T00:00:00"/>
        <d v="2024-03-02T00:00:00"/>
        <d v="2024-02-22T00:00:00"/>
        <d v="2024-01-30T00:00:00"/>
        <d v="2024-03-09T00:00:00"/>
        <d v="2024-02-23T00:00:00"/>
        <d v="2024-03-21T00:00:00"/>
        <d v="2024-03-23T00:00:00"/>
        <d v="2024-03-05T00:00:00"/>
        <d v="2024-02-07T00:00:00"/>
        <d v="2024-02-06T00:00:00"/>
        <d v="2024-02-10T00:00:00"/>
        <d v="2024-02-09T00:00:00"/>
        <d v="2024-02-20T00:00:00" u="1"/>
        <d v="2024-02-19T00:00:00" u="1"/>
        <d v="2024-02-08T00:00:00" u="1"/>
        <d v="2024-01-24T00:00:00" u="1"/>
        <d v="2024-01-28T00:00:00" u="1"/>
        <d v="2024-01-29T00:00:00" u="1"/>
        <d v="2024-01-27T00:00:00" u="1"/>
        <d v="2024-01-15T00:00:00" u="1"/>
        <d v="2024-01-21T00:00:00" u="1"/>
        <d v="2024-01-22T00:00:00" u="1"/>
        <d v="2024-01-04T00:00:00" u="1"/>
        <d v="2024-01-10T00:00:00" u="1"/>
        <d v="2024-01-12T00:00:00" u="1"/>
        <d v="2024-01-11T00:00:00" u="1"/>
        <d v="1899-12-30T00:00:00" u="1"/>
        <d v="2024-03-06T00:00:00" u="1"/>
        <d v="2024-03-01T00:00:00" u="1"/>
        <d v="2024-03-14T00:00:00" u="1"/>
        <d v="2024-01-26T00:00:00" u="1"/>
        <d v="2024-02-08T14:24:00" u="1"/>
        <d v="2024-02-03T14:24:00" u="1"/>
        <d v="2024-02-12T00:00:00" u="1"/>
        <d v="2024-02-16T14:24:00" u="1"/>
        <d v="2024-01-18T00:00:00" u="1"/>
        <d v="2023-10-12T00:00:00" u="1"/>
        <d v="2023-02-04T00:00:00" u="1"/>
        <d v="2023-02-07T00:00:00" u="1"/>
        <d v="2023-02-03T00:00:00" u="1"/>
        <d v="2023-02-05T00:00:00" u="1"/>
        <d v="2023-02-06T00:00:00" u="1"/>
        <d v="2023-02-02T00:00:00" u="1"/>
        <d v="2023-02-01T00:00:00" u="1"/>
        <d v="2023-02-12T00:00:00" u="1"/>
        <d v="2023-01-29T00:00:00" u="1"/>
        <d v="2023-02-09T00:00:00" u="1"/>
        <d v="2023-01-31T00:00:00" u="1"/>
        <d v="2023-02-16T00:00:00" u="1"/>
        <d v="2023-02-15T00:00:00" u="1"/>
        <d v="2023-02-18T00:00:00" u="1"/>
        <d v="2023-02-20T00:00:00" u="1"/>
        <d v="2023-01-27T00:00:00" u="1"/>
        <d v="2023-01-28T00:00:00" u="1"/>
        <d v="2023-01-25T00:00:00" u="1"/>
        <d v="2022-02-03T00:00:00" u="1"/>
        <d v="2021-04-16T00:00:00" u="1"/>
        <d v="2021-03-31T00:00:00" u="1"/>
        <d v="2022-01-06T00:00:00" u="1"/>
        <d v="2022-04-08T00:00:00" u="1"/>
        <d v="2021-04-04T00:00:00" u="1"/>
        <d v="2022-04-04T00:00:00" u="1"/>
        <d v="2021-03-19T00:00:00" u="1"/>
        <d v="2022-03-15T00:00:00" u="1"/>
        <d v="2021-03-11T00:00:00" u="1"/>
        <d v="2021-02-26T00:00:00" u="1"/>
        <d v="2022-02-26T00:00:00" u="1"/>
        <d v="2021-03-07T00:00:00" u="1"/>
        <d v="2022-03-07T00:00:00" u="1"/>
        <d v="2021-02-22T00:00:00" u="1"/>
        <d v="2022-02-22T00:00:00" u="1"/>
        <d v="2021-12-13T00:00:00" u="1"/>
        <d v="2021-03-03T00:00:00" u="1"/>
        <d v="2021-02-18T00:00:00" u="1"/>
        <d v="2022-02-18T00:00:00" u="1"/>
        <d v="2021-02-14T00:00:00" u="1"/>
        <d v="2022-02-14T00:00:00" u="1"/>
        <d v="2022-01-29T00:00:00" u="1"/>
        <d v="2021-02-10T00:00:00" u="1"/>
        <d v="2022-02-10T00:00:00" u="1"/>
        <d v="2022-01-25T00:00:00" u="1"/>
        <d v="2021-02-06T00:00:00" u="1"/>
        <d v="2022-02-06T00:00:00" u="1"/>
        <d v="2021-01-21T00:00:00" u="1"/>
        <d v="2021-02-02T00:00:00" u="1"/>
        <d v="2022-02-02T00:00:00" u="1"/>
        <d v="2022-01-09T00:00:00" u="1"/>
        <d v="2022-01-05T00:00:00" u="1"/>
        <d v="2022-03-22T00:00:00" u="1"/>
        <d v="2021-04-03T00:00:00" u="1"/>
        <d v="2021-03-18T00:00:00" u="1"/>
        <d v="2021-03-14T00:00:00" u="1"/>
        <d v="2022-03-14T00:00:00" u="1"/>
        <d v="2021-03-10T00:00:00" u="1"/>
        <d v="2022-03-10T00:00:00" u="1"/>
        <d v="2021-02-25T00:00:00" u="1"/>
        <d v="2022-02-25T00:00:00" u="1"/>
        <d v="2021-03-06T00:00:00" u="1"/>
        <d v="2022-03-06T00:00:00" u="1"/>
        <d v="2021-02-21T00:00:00" u="1"/>
        <d v="2022-02-21T00:00:00" u="1"/>
        <d v="2023-02-21T00:00:00" u="1"/>
        <d v="2021-03-02T00:00:00" u="1"/>
        <d v="2022-03-02T00:00:00" u="1"/>
        <d v="2021-02-17T00:00:00" u="1"/>
        <d v="2021-02-13T00:00:00" u="1"/>
        <d v="2022-02-13T00:00:00" u="1"/>
        <d v="2023-02-13T00:00:00" u="1"/>
        <d v="2022-01-28T00:00:00" u="1"/>
        <d v="2021-02-09T00:00:00" u="1"/>
        <d v="2022-02-09T00:00:00" u="1"/>
        <d v="2022-01-24T00:00:00" u="1"/>
        <d v="2023-01-24T00:00:00" u="1"/>
        <d v="2021-02-05T00:00:00" u="1"/>
        <d v="2022-02-05T00:00:00" u="1"/>
        <d v="2022-01-20T00:00:00" u="1"/>
        <d v="2021-02-01T00:00:00" u="1"/>
        <d v="2022-02-01T00:00:00" u="1"/>
        <d v="2022-01-12T00:00:00" u="1"/>
        <d v="2021-03-29T00:00:00" u="1"/>
        <d v="2022-01-08T00:00:00" u="1"/>
        <d v="2021-03-21T00:00:00" u="1"/>
        <d v="2022-03-21T00:00:00" u="1"/>
        <d v="2021-03-17T00:00:00" u="1"/>
        <d v="2021-03-13T00:00:00" u="1"/>
        <d v="2021-10-02T00:00:00" u="1"/>
        <d v="2022-03-13T00:00:00" u="1"/>
        <d v="2021-02-28T00:00:00" u="1"/>
        <d v="2022-02-28T00:00:00" u="1"/>
        <d v="2012-03-05T00:00:00" u="1"/>
        <d v="2021-03-09T00:00:00" u="1"/>
        <d v="2022-03-09T00:00:00" u="1"/>
        <d v="2021-02-24T00:00:00" u="1"/>
        <d v="2022-02-24T00:00:00" u="1"/>
        <d v="2021-03-05T00:00:00" u="1"/>
        <d v="2021-02-20T00:00:00" u="1"/>
        <d v="2022-02-20T00:00:00" u="1"/>
        <d v="2021-03-01T00:00:00" u="1"/>
        <d v="2022-03-01T00:00:00" u="1"/>
        <d v="2021-02-16T00:00:00" u="1"/>
        <d v="2022-02-16T00:00:00" u="1"/>
        <d v="2021-01-31T00:00:00" u="1"/>
        <d v="2022-01-31T00:00:00" u="1"/>
        <d v="2021-02-12T00:00:00" u="1"/>
        <d v="2022-02-12T00:00:00" u="1"/>
        <d v="2022-01-27T00:00:00" u="1"/>
        <d v="2021-02-08T00:00:00" u="1"/>
        <d v="2022-02-08T00:00:00" u="1"/>
        <d v="2022-01-23T00:00:00" u="1"/>
        <d v="2022-02-04T00:00:00" u="1"/>
        <d v="2022-01-19T00:00:00" u="1"/>
        <d v="2022-05-02T00:00:00" u="1"/>
        <d v="2022-01-15T00:00:00" u="1"/>
        <d v="2022-01-11T00:00:00" u="1"/>
        <d v="2021-10-17T00:00:00" u="1"/>
        <d v="2022-03-20T00:00:00" u="1"/>
        <d v="2022-03-16T00:00:00" u="1"/>
        <d v="2021-02-27T00:00:00" u="1"/>
        <d v="2022-02-27T00:00:00" u="1"/>
        <d v="2021-03-08T00:00:00" u="1"/>
        <d v="2022-03-08T00:00:00" u="1"/>
        <d v="1900-04-27T00:00:00" u="1"/>
        <d v="2021-02-23T00:00:00" u="1"/>
        <d v="2022-02-23T00:00:00" u="1"/>
        <d v="2021-03-04T00:00:00" u="1"/>
        <d v="2022-03-04T00:00:00" u="1"/>
        <d v="2021-02-19T00:00:00" u="1"/>
        <d v="2022-02-19T00:00:00" u="1"/>
        <d v="2021-02-15T00:00:00" u="1"/>
        <d v="2022-02-15T00:00:00" u="1"/>
        <d v="2021-01-30T00:00:00" u="1"/>
        <d v="2022-01-30T00:00:00" u="1"/>
        <d v="2021-02-11T00:00:00" u="1"/>
        <d v="2022-01-26T00:00:00" u="1"/>
        <d v="2021-02-07T00:00:00" u="1"/>
        <d v="2022-02-07T00:00:00" u="1"/>
        <d v="2022-01-22T00:00:00" u="1"/>
        <d v="2021-02-03T00:00:00" u="1"/>
      </sharedItems>
    </cacheField>
    <cacheField name="Inicio Colh." numFmtId="14">
      <sharedItems containsNonDate="0" containsDate="1" containsString="0" containsBlank="1" minDate="1899-12-30T00:00:00" maxDate="2024-03-22T00:00:00" count="206">
        <d v="2024-01-08T00:00:00"/>
        <d v="2024-01-18T00:00:00"/>
        <d v="2024-01-28T00:00:00"/>
        <d v="2024-02-14T00:00:00"/>
        <d v="2024-02-04T00:00:00"/>
        <d v="2024-02-07T00:00:00"/>
        <d v="2024-01-26T00:00:00"/>
        <d v="2024-02-24T00:00:00"/>
        <d v="2024-03-11T00:00:00"/>
        <d v="2024-02-25T00:00:00"/>
        <d v="2024-01-29T00:00:00"/>
        <d v="2024-01-14T00:00:00"/>
        <d v="2024-01-13T00:00:00"/>
        <d v="2024-02-27T00:00:00"/>
        <d v="2024-02-26T00:00:00"/>
        <d v="2024-02-23T00:00:00"/>
        <d v="2024-02-29T00:00:00"/>
        <d v="2024-03-14T00:00:00"/>
        <m/>
        <d v="2024-01-30T00:00:00"/>
        <d v="2024-02-19T00:00:00"/>
        <d v="2024-02-28T00:00:00"/>
        <d v="2024-03-04T00:00:00"/>
        <d v="2024-01-05T00:00:00"/>
        <d v="2024-01-17T00:00:00"/>
        <d v="2024-02-16T00:00:00"/>
        <d v="2024-02-21T00:00:00"/>
        <d v="2024-02-03T00:00:00"/>
        <d v="2024-02-11T00:00:00"/>
        <d v="2024-02-01T00:00:00"/>
        <d v="2024-01-31T00:00:00"/>
        <d v="2024-01-16T00:00:00"/>
        <d v="2024-02-13T00:00:00"/>
        <d v="2024-02-05T00:00:00"/>
        <d v="2024-02-15T00:00:00"/>
        <d v="2024-03-02T00:00:00"/>
        <d v="2024-02-22T00:00:00"/>
        <d v="2024-01-19T00:00:00"/>
        <d v="2024-03-09T00:00:00"/>
        <d v="2024-03-21T00:00:00"/>
        <d v="2024-02-18T00:00:00"/>
        <d v="2024-03-20T00:00:00"/>
        <d v="2024-02-08T00:00:00"/>
        <d v="2024-02-06T00:00:00"/>
        <d v="2024-02-12T00:00:00"/>
        <d v="2024-02-02T00:00:00"/>
        <d v="2024-02-09T00:00:00"/>
        <d v="2024-02-17T00:00:00" u="1"/>
        <d v="2024-02-20T00:00:00" u="1"/>
        <d v="2024-01-25T00:00:00" u="1"/>
        <d v="2024-01-27T00:00:00" u="1"/>
        <d v="2024-01-15T00:00:00" u="1"/>
        <d v="2024-01-20T00:00:00" u="1"/>
        <d v="2024-01-24T00:00:00" u="1"/>
        <d v="2024-01-22T00:00:00" u="1"/>
        <d v="2024-01-23T00:00:00" u="1"/>
        <d v="2024-01-21T00:00:00" u="1"/>
        <d v="2024-01-04T00:00:00" u="1"/>
        <d v="2024-01-10T00:00:00" u="1"/>
        <d v="2024-01-12T00:00:00" u="1"/>
        <d v="2024-01-11T00:00:00" u="1"/>
        <d v="1899-12-30T00:00:00" u="1"/>
        <d v="2024-03-05T00:00:00" u="1"/>
        <d v="2024-03-01T00:00:00" u="1"/>
        <d v="2024-02-07T14:24:00" u="1"/>
        <d v="2024-02-03T14:24:00" u="1"/>
        <d v="2024-02-16T14:24:00" u="1"/>
        <d v="1900-04-29T00:00:00" u="1"/>
        <d v="1900-04-21T00:00:00" u="1"/>
        <d v="1900-04-09T00:00:00" u="1"/>
        <d v="2023-10-10T00:00:00" u="1"/>
        <d v="2023-01-22T00:00:00" u="1"/>
        <d v="2023-02-06T00:00:00" u="1"/>
        <d v="2023-01-30T00:00:00" u="1"/>
        <d v="2023-02-04T00:00:00" u="1"/>
        <d v="2023-02-01T00:00:00" u="1"/>
        <d v="2023-02-05T00:00:00" u="1"/>
        <d v="2023-01-28T00:00:00" u="1"/>
        <d v="2023-02-07T00:00:00" u="1"/>
        <d v="2023-02-08T00:00:00" u="1"/>
        <d v="2023-02-10T00:00:00" u="1"/>
        <d v="2023-02-14T00:00:00" u="1"/>
        <d v="2023-02-17T00:00:00" u="1"/>
        <d v="2023-02-16T00:00:00" u="1"/>
        <d v="2023-02-18T00:00:00" u="1"/>
        <d v="2023-01-18T00:00:00" u="1"/>
        <d v="2023-01-27T00:00:00" u="1"/>
        <d v="2023-01-25T00:00:00" u="1"/>
        <d v="2023-02-02T00:00:00" u="1"/>
        <d v="2022-10-05T00:00:00" u="1"/>
        <d v="2022-02-03T00:00:00" u="1"/>
        <d v="2021-01-18T00:00:00" u="1"/>
        <d v="2022-01-14T00:00:00" u="1"/>
        <d v="2022-01-10T00:00:00" u="1"/>
        <d v="2022-04-08T00:00:00" u="1"/>
        <d v="2021-04-04T00:00:00" u="1"/>
        <d v="2022-04-04T00:00:00" u="1"/>
        <d v="2021-12-29T00:00:00" u="1"/>
        <d v="2021-03-19T00:00:00" u="1"/>
        <d v="2022-03-19T00:00:00" u="1"/>
        <d v="2022-03-15T00:00:00" u="1"/>
        <d v="2021-02-26T00:00:00" u="1"/>
        <d v="2022-02-26T00:00:00" u="1"/>
        <d v="2021-03-07T00:00:00" u="1"/>
        <d v="2022-03-07T00:00:00" u="1"/>
        <d v="2021-02-22T00:00:00" u="1"/>
        <d v="2022-02-22T00:00:00" u="1"/>
        <d v="2021-03-03T00:00:00" u="1"/>
        <d v="2022-03-03T00:00:00" u="1"/>
        <d v="2021-02-18T00:00:00" u="1"/>
        <d v="2022-02-18T00:00:00" u="1"/>
        <d v="2021-02-14T00:00:00" u="1"/>
        <d v="2022-02-14T00:00:00" u="1"/>
        <d v="2021-01-29T00:00:00" u="1"/>
        <d v="2022-01-29T00:00:00" u="1"/>
        <d v="2021-02-10T00:00:00" u="1"/>
        <d v="2022-02-10T00:00:00" u="1"/>
        <d v="2022-01-25T00:00:00" u="1"/>
        <d v="2021-02-06T00:00:00" u="1"/>
        <d v="2022-02-06T00:00:00" u="1"/>
        <d v="2021-02-02T00:00:00" u="1"/>
        <d v="2022-02-02T00:00:00" u="1"/>
        <d v="2022-01-17T00:00:00" u="1"/>
        <d v="2022-01-13T00:00:00" u="1"/>
        <d v="2022-01-05T00:00:00" u="1"/>
        <d v="2022-01-01T00:00:00" u="1"/>
        <d v="2021-03-18T00:00:00" u="1"/>
        <d v="2021-03-14T00:00:00" u="1"/>
        <d v="2022-03-14T00:00:00" u="1"/>
        <d v="2021-02-25T00:00:00" u="1"/>
        <d v="2022-02-25T00:00:00" u="1"/>
        <d v="2021-03-06T00:00:00" u="1"/>
        <d v="2021-02-21T00:00:00" u="1"/>
        <d v="2022-02-21T00:00:00" u="1"/>
        <d v="2021-03-02T00:00:00" u="1"/>
        <d v="2022-03-02T00:00:00" u="1"/>
        <d v="2021-02-17T00:00:00" u="1"/>
        <d v="2022-02-17T00:00:00" u="1"/>
        <d v="2021-02-13T00:00:00" u="1"/>
        <d v="2022-02-13T00:00:00" u="1"/>
        <d v="2021-01-28T00:00:00" u="1"/>
        <d v="2022-01-28T00:00:00" u="1"/>
        <d v="2021-02-09T00:00:00" u="1"/>
        <d v="2022-02-09T00:00:00" u="1"/>
        <d v="2022-01-24T00:00:00" u="1"/>
        <d v="2021-11-15T00:00:00" u="1"/>
        <d v="2021-02-05T00:00:00" u="1"/>
        <d v="2022-02-05T00:00:00" u="1"/>
        <d v="2022-01-20T00:00:00" u="1"/>
        <d v="2021-02-01T00:00:00" u="1"/>
        <d v="2022-02-01T00:00:00" u="1"/>
        <d v="2022-01-12T00:00:00" u="1"/>
        <d v="2021-10-18T00:00:00" u="1"/>
        <d v="2022-03-21T00:00:00" u="1"/>
        <d v="2021-09-25T00:00:00" u="1"/>
        <d v="2021-03-13T00:00:00" u="1"/>
        <d v="2022-03-13T00:00:00" u="1"/>
        <d v="2021-02-28T00:00:00" u="1"/>
        <d v="2012-03-05T00:00:00" u="1"/>
        <d v="2021-03-09T00:00:00" u="1"/>
        <d v="2022-03-09T00:00:00" u="1"/>
        <d v="2021-02-24T00:00:00" u="1"/>
        <d v="2022-02-24T00:00:00" u="1"/>
        <d v="2021-02-20T00:00:00" u="1"/>
        <d v="2022-02-20T00:00:00" u="1"/>
        <d v="2022-03-01T00:00:00" u="1"/>
        <d v="2021-02-16T00:00:00" u="1"/>
        <d v="2022-02-16T00:00:00" u="1"/>
        <d v="2021-01-31T00:00:00" u="1"/>
        <d v="2022-01-31T00:00:00" u="1"/>
        <d v="2022-02-12T00:00:00" u="1"/>
        <d v="2022-01-27T00:00:00" u="1"/>
        <d v="2021-02-08T00:00:00" u="1"/>
        <d v="2022-02-08T00:00:00" u="1"/>
        <d v="2022-01-23T00:00:00" u="1"/>
        <d v="2021-02-04T00:00:00" u="1"/>
        <d v="2022-02-04T00:00:00" u="1"/>
        <d v="2022-01-19T00:00:00" u="1"/>
        <d v="2022-05-02T00:00:00" u="1"/>
        <d v="2021-10-17T00:00:00" u="1"/>
        <d v="2022-01-07T00:00:00" u="1"/>
        <d v="2021-03-24T00:00:00" u="1"/>
        <d v="2022-01-03T00:00:00" u="1"/>
        <d v="2012-02-27T00:00:00" u="1"/>
        <d v="2022-03-16T00:00:00" u="1"/>
        <d v="2021-03-12T00:00:00" u="1"/>
        <d v="2021-02-27T00:00:00" u="1"/>
        <d v="2022-02-27T00:00:00" u="1"/>
        <d v="2021-03-08T00:00:00" u="1"/>
        <d v="2022-03-08T00:00:00" u="1"/>
        <d v="1900-04-27T00:00:00" u="1"/>
        <d v="2021-02-23T00:00:00" u="1"/>
        <d v="2022-02-23T00:00:00" u="1"/>
        <d v="2021-03-04T00:00:00" u="1"/>
        <d v="2021-02-19T00:00:00" u="1"/>
        <d v="2022-02-19T00:00:00" u="1"/>
        <d v="2021-02-15T00:00:00" u="1"/>
        <d v="2022-02-15T00:00:00" u="1"/>
        <d v="2021-01-30T00:00:00" u="1"/>
        <d v="2022-01-30T00:00:00" u="1"/>
        <d v="2021-02-11T00:00:00" u="1"/>
        <d v="2022-02-11T00:00:00" u="1"/>
        <d v="2022-01-26T00:00:00" u="1"/>
        <d v="2021-02-07T00:00:00" u="1"/>
        <d v="2022-02-07T00:00:00" u="1"/>
        <d v="2022-01-22T00:00:00" u="1"/>
      </sharedItems>
    </cacheField>
    <cacheField name="Ref2" numFmtId="14">
      <sharedItems containsBlank="1" count="5">
        <s v="Reprovado"/>
        <s v="Aprovado"/>
        <m u="1"/>
        <e v="#REF!" u="1"/>
        <e v="#NAME?" u="1"/>
      </sharedItems>
    </cacheField>
    <cacheField name="Ref3" numFmtId="43">
      <sharedItems containsNonDate="0" containsString="0" containsBlank="1"/>
    </cacheField>
    <cacheField name="Campo1" numFmtId="0" formula="'Hectares semados'-'Hectares de aproveitamento de semente'" databaseField="0"/>
    <cacheField name="Campo2" numFmtId="0" formula="'Hectares de aproveitamento de semente'/'Hectares semados'" databaseField="0"/>
  </cacheFields>
  <extLst>
    <ext xmlns:x14="http://schemas.microsoft.com/office/spreadsheetml/2009/9/main" uri="{725AE2AE-9491-48be-B2B4-4EB974FC3084}">
      <x14:pivotCacheDefinition pivotCacheId="18925858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x v="0"/>
    <s v="PEDRA PRETA"/>
    <n v="205"/>
    <s v="Alta"/>
    <x v="0"/>
    <n v="82"/>
    <n v="82"/>
    <n v="75"/>
    <n v="7"/>
    <n v="1500"/>
    <d v="2023-09-30T00:00:00"/>
    <d v="2024-05-02T00:00:00"/>
    <n v="100"/>
    <n v="100"/>
    <d v="2024-01-08T00:00:00"/>
    <s v="REGISTRO DE CAMPO "/>
    <m/>
    <m/>
    <m/>
    <m/>
    <m/>
    <m/>
    <d v="2023-10-10T00:00:00"/>
    <m/>
    <m/>
    <m/>
    <m/>
    <m/>
    <m/>
    <m/>
    <m/>
    <d v="2023-11-04T00:00:00"/>
    <m/>
    <m/>
    <m/>
    <m/>
    <m/>
    <m/>
    <m/>
    <m/>
    <m/>
    <m/>
    <m/>
    <d v="2023-12-04T00:00:00"/>
    <m/>
    <m/>
    <m/>
    <m/>
    <m/>
    <m/>
    <m/>
    <m/>
    <m/>
    <m/>
    <m/>
    <m/>
    <m/>
    <m/>
    <m/>
    <m/>
    <d v="2023-12-24T00:00:00"/>
    <m/>
    <m/>
    <m/>
    <m/>
    <m/>
    <m/>
    <m/>
    <m/>
    <m/>
    <m/>
    <m/>
    <m/>
    <m/>
    <m/>
    <m/>
    <m/>
    <m/>
    <m/>
    <d v="2024-01-05T00:00:00"/>
    <x v="0"/>
    <m/>
    <m/>
    <m/>
    <m/>
    <s v="REPROVADO"/>
    <m/>
    <m/>
    <m/>
    <m/>
    <s v="REPROVADO"/>
    <m/>
    <s v="Jan"/>
    <n v="2"/>
    <d v="2024-01-07T00:00:00"/>
    <d v="2024-01-13T00:00:00"/>
    <s v="07/01/24 - 13/01/24"/>
    <x v="0"/>
    <x v="0"/>
    <x v="0"/>
    <m/>
  </r>
  <r>
    <x v="0"/>
    <x v="0"/>
    <s v="PEDRA PRETA"/>
    <n v="206"/>
    <s v="Alta"/>
    <x v="0"/>
    <n v="84"/>
    <n v="84"/>
    <n v="79"/>
    <n v="5"/>
    <n v="1580"/>
    <d v="2023-09-30T00:00:00"/>
    <d v="2024-05-02T00:00:00"/>
    <n v="215"/>
    <n v="100"/>
    <d v="2024-01-08T00:00:00"/>
    <s v="REGISTRO DE CAMPO "/>
    <m/>
    <m/>
    <m/>
    <m/>
    <m/>
    <m/>
    <d v="2023-10-10T00:00:00"/>
    <m/>
    <m/>
    <m/>
    <m/>
    <m/>
    <m/>
    <m/>
    <s v="Aprovado"/>
    <d v="2023-11-04T00:00:00"/>
    <m/>
    <m/>
    <m/>
    <m/>
    <m/>
    <m/>
    <m/>
    <m/>
    <m/>
    <m/>
    <m/>
    <d v="2023-12-04T00:00:00"/>
    <m/>
    <m/>
    <m/>
    <m/>
    <m/>
    <m/>
    <m/>
    <m/>
    <m/>
    <m/>
    <m/>
    <m/>
    <m/>
    <m/>
    <m/>
    <m/>
    <d v="2023-12-24T00:00:00"/>
    <m/>
    <m/>
    <m/>
    <m/>
    <m/>
    <m/>
    <m/>
    <m/>
    <m/>
    <m/>
    <m/>
    <m/>
    <m/>
    <m/>
    <m/>
    <m/>
    <m/>
    <m/>
    <d v="2024-01-07T00:00:00"/>
    <x v="1"/>
    <m/>
    <m/>
    <m/>
    <m/>
    <s v="APROVADO"/>
    <m/>
    <m/>
    <m/>
    <m/>
    <s v="APROVADO"/>
    <m/>
    <s v="Jan"/>
    <n v="2"/>
    <d v="2024-01-07T00:00:00"/>
    <d v="2024-01-13T00:00:00"/>
    <s v="07/01/24 - 13/01/24"/>
    <x v="0"/>
    <x v="0"/>
    <x v="1"/>
    <m/>
  </r>
  <r>
    <x v="0"/>
    <x v="0"/>
    <s v="PEDRA PRETA"/>
    <n v="207"/>
    <s v="Alta"/>
    <x v="1"/>
    <n v="61"/>
    <n v="70"/>
    <n v="30"/>
    <n v="31"/>
    <n v="600"/>
    <d v="2023-10-02T00:00:00"/>
    <d v="2024-05-02T00:00:00"/>
    <n v="213"/>
    <n v="108"/>
    <d v="2024-01-18T00:00:00"/>
    <s v="REGISTRO DE CAMPO "/>
    <m/>
    <m/>
    <m/>
    <m/>
    <m/>
    <m/>
    <d v="2023-10-12T00:00:00"/>
    <d v="2023-10-11T00:00:00"/>
    <m/>
    <m/>
    <m/>
    <m/>
    <m/>
    <m/>
    <m/>
    <d v="2023-11-06T00:00:00"/>
    <d v="2023-11-07T00:00:00"/>
    <m/>
    <m/>
    <m/>
    <m/>
    <m/>
    <m/>
    <m/>
    <m/>
    <m/>
    <m/>
    <d v="2023-12-06T00:00:00"/>
    <m/>
    <m/>
    <m/>
    <m/>
    <m/>
    <m/>
    <m/>
    <m/>
    <m/>
    <m/>
    <m/>
    <m/>
    <m/>
    <m/>
    <m/>
    <m/>
    <d v="2023-12-26T00:00:00"/>
    <m/>
    <m/>
    <m/>
    <m/>
    <m/>
    <m/>
    <m/>
    <m/>
    <m/>
    <m/>
    <m/>
    <m/>
    <m/>
    <m/>
    <m/>
    <m/>
    <m/>
    <m/>
    <m/>
    <x v="1"/>
    <m/>
    <m/>
    <m/>
    <m/>
    <s v="APROVADO"/>
    <d v="2024-01-19T00:00:00"/>
    <m/>
    <m/>
    <m/>
    <m/>
    <m/>
    <s v="Jan"/>
    <n v="5"/>
    <d v="2024-01-28T00:00:00"/>
    <d v="2024-02-03T00:00:00"/>
    <s v="28/01/24 - 03/02/24"/>
    <x v="1"/>
    <x v="1"/>
    <x v="1"/>
    <m/>
  </r>
  <r>
    <x v="0"/>
    <x v="0"/>
    <s v="PEDRA PRETA"/>
    <n v="208"/>
    <s v="Alta"/>
    <x v="1"/>
    <n v="92"/>
    <n v="83"/>
    <n v="70"/>
    <n v="22"/>
    <n v="1400"/>
    <d v="2023-10-02T00:00:00"/>
    <d v="2024-05-02T00:00:00"/>
    <n v="213"/>
    <n v="110"/>
    <d v="2024-01-20T00:00:00"/>
    <s v="REGISTRO DE CAMPO "/>
    <m/>
    <m/>
    <m/>
    <m/>
    <m/>
    <m/>
    <d v="2023-10-12T00:00:00"/>
    <d v="2023-10-11T00:00:00"/>
    <m/>
    <m/>
    <m/>
    <m/>
    <m/>
    <m/>
    <m/>
    <d v="2023-11-06T00:00:00"/>
    <d v="2023-11-07T00:00:00"/>
    <m/>
    <m/>
    <m/>
    <m/>
    <m/>
    <m/>
    <m/>
    <m/>
    <m/>
    <m/>
    <d v="2023-12-06T00:00:00"/>
    <m/>
    <m/>
    <m/>
    <m/>
    <m/>
    <m/>
    <m/>
    <m/>
    <m/>
    <m/>
    <m/>
    <m/>
    <m/>
    <m/>
    <m/>
    <m/>
    <d v="2023-12-26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Jan"/>
    <n v="7"/>
    <d v="2024-02-11T00:00:00"/>
    <d v="2024-02-17T00:00:00"/>
    <s v="11/02/24 - 17/02/24"/>
    <x v="1"/>
    <x v="1"/>
    <x v="0"/>
    <m/>
  </r>
  <r>
    <x v="0"/>
    <x v="1"/>
    <s v="PEDRA PRETA"/>
    <n v="103"/>
    <s v="Baixa"/>
    <x v="2"/>
    <n v="84"/>
    <m/>
    <n v="70"/>
    <n v="14"/>
    <n v="1400"/>
    <d v="2023-11-02T00:00:00"/>
    <d v="2024-05-02T00:00:00"/>
    <n v="182"/>
    <n v="107"/>
    <d v="2024-02-17T00:00:00"/>
    <s v="ÁREA ASSISTIDA"/>
    <m/>
    <m/>
    <m/>
    <m/>
    <m/>
    <m/>
    <d v="2023-11-12T00:00:00"/>
    <d v="2023-10-11T00:00:00"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7"/>
    <d v="2024-02-11T00:00:00"/>
    <d v="2024-02-17T00:00:00"/>
    <s v="11/02/24 - 17/02/24"/>
    <x v="2"/>
    <x v="2"/>
    <x v="1"/>
    <m/>
  </r>
  <r>
    <x v="0"/>
    <x v="1"/>
    <s v="PEDRA PRETA"/>
    <n v="104"/>
    <s v="Baixa"/>
    <x v="3"/>
    <n v="84"/>
    <n v="84"/>
    <n v="74"/>
    <n v="10"/>
    <n v="1480"/>
    <d v="2023-11-02T00:00:00"/>
    <d v="2024-05-02T00:00:00"/>
    <n v="182"/>
    <n v="107"/>
    <d v="2024-02-17T00:00:00"/>
    <s v="REGISTRO DE CAMPO "/>
    <m/>
    <m/>
    <m/>
    <m/>
    <m/>
    <m/>
    <d v="2023-11-12T00:00:00"/>
    <d v="2023-10-11T00:00:00"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7"/>
    <d v="2024-02-11T00:00:00"/>
    <d v="2024-02-17T00:00:00"/>
    <s v="11/02/24 - 17/02/24"/>
    <x v="3"/>
    <x v="3"/>
    <x v="1"/>
    <m/>
  </r>
  <r>
    <x v="0"/>
    <x v="1"/>
    <s v="PEDRA PRETA"/>
    <n v="105"/>
    <s v="Baixa"/>
    <x v="3"/>
    <n v="84"/>
    <n v="84"/>
    <n v="74"/>
    <n v="10"/>
    <n v="1480"/>
    <d v="2023-11-02T00:00:00"/>
    <d v="2024-05-02T00:00:00"/>
    <n v="182"/>
    <n v="107"/>
    <d v="2024-02-21T00:00:00"/>
    <s v="REGISTRO DE CAMPO "/>
    <m/>
    <m/>
    <m/>
    <m/>
    <m/>
    <m/>
    <d v="2023-11-12T00:00:00"/>
    <d v="2023-10-11T00:00:00"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3"/>
    <x v="3"/>
    <x v="1"/>
    <m/>
  </r>
  <r>
    <x v="0"/>
    <x v="1"/>
    <s v="PEDRA PRETA"/>
    <n v="108"/>
    <s v="Baixa"/>
    <x v="2"/>
    <n v="101"/>
    <m/>
    <n v="50"/>
    <n v="51"/>
    <n v="1000"/>
    <d v="2023-10-02T00:00:00"/>
    <d v="2024-05-02T00:00:00"/>
    <n v="213"/>
    <n v="118"/>
    <d v="2024-01-28T00:00:00"/>
    <s v="ÁREA ASSISTIDA"/>
    <m/>
    <m/>
    <m/>
    <m/>
    <m/>
    <m/>
    <d v="2023-10-12T00:00:00"/>
    <d v="2023-10-11T00:00:00"/>
    <m/>
    <m/>
    <m/>
    <m/>
    <m/>
    <m/>
    <m/>
    <d v="2023-11-06T00:00:00"/>
    <m/>
    <m/>
    <m/>
    <m/>
    <m/>
    <m/>
    <m/>
    <m/>
    <m/>
    <m/>
    <m/>
    <d v="2023-12-06T00:00:00"/>
    <m/>
    <m/>
    <m/>
    <m/>
    <m/>
    <m/>
    <m/>
    <m/>
    <m/>
    <m/>
    <m/>
    <m/>
    <m/>
    <m/>
    <m/>
    <m/>
    <d v="2023-12-26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Jan"/>
    <n v="1"/>
    <d v="2023-12-31T00:00:00"/>
    <d v="2024-01-06T00:00:00"/>
    <s v="31/12/23 - 06/01/24"/>
    <x v="2"/>
    <x v="2"/>
    <x v="0"/>
    <m/>
  </r>
  <r>
    <x v="0"/>
    <x v="2"/>
    <s v="ALTO GARCAS"/>
    <n v="303"/>
    <s v="Alta"/>
    <x v="4"/>
    <n v="82"/>
    <n v="82"/>
    <n v="77.900000000000006"/>
    <n v="4.0999999999999943"/>
    <n v="1558"/>
    <d v="2023-10-10T00:00:00"/>
    <d v="2024-05-02T00:00:00"/>
    <n v="205"/>
    <n v="117"/>
    <d v="2024-02-04T00:00:00"/>
    <s v="REGISTRO DE CAMPO "/>
    <m/>
    <m/>
    <m/>
    <m/>
    <m/>
    <m/>
    <d v="2023-10-20T00:00:00"/>
    <d v="2023-10-11T00:00:00"/>
    <m/>
    <m/>
    <m/>
    <m/>
    <m/>
    <m/>
    <m/>
    <d v="2023-11-14T00:00:00"/>
    <m/>
    <m/>
    <m/>
    <m/>
    <m/>
    <m/>
    <m/>
    <m/>
    <m/>
    <m/>
    <m/>
    <d v="2023-12-14T00:00:00"/>
    <m/>
    <m/>
    <m/>
    <m/>
    <m/>
    <m/>
    <m/>
    <m/>
    <m/>
    <m/>
    <m/>
    <m/>
    <m/>
    <m/>
    <m/>
    <m/>
    <d v="2024-01-03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1"/>
    <d v="2023-12-31T00:00:00"/>
    <d v="2024-01-06T00:00:00"/>
    <s v="31/12/23 - 06/01/24"/>
    <x v="4"/>
    <x v="4"/>
    <x v="1"/>
    <m/>
  </r>
  <r>
    <x v="0"/>
    <x v="2"/>
    <s v="ALTO GARCAS"/>
    <n v="304"/>
    <s v="Alta"/>
    <x v="4"/>
    <n v="79"/>
    <n v="79"/>
    <n v="75"/>
    <n v="4"/>
    <n v="1500"/>
    <d v="2023-10-10T00:00:00"/>
    <d v="2024-05-02T00:00:00"/>
    <n v="205"/>
    <n v="117"/>
    <d v="2024-02-04T00:00:00"/>
    <s v="REGISTRO DE CAMPO "/>
    <m/>
    <m/>
    <m/>
    <m/>
    <m/>
    <m/>
    <d v="2023-10-20T00:00:00"/>
    <d v="2023-10-11T00:00:00"/>
    <m/>
    <m/>
    <m/>
    <m/>
    <m/>
    <m/>
    <m/>
    <d v="2023-11-14T00:00:00"/>
    <m/>
    <m/>
    <m/>
    <m/>
    <m/>
    <m/>
    <m/>
    <m/>
    <m/>
    <m/>
    <m/>
    <d v="2023-12-14T00:00:00"/>
    <m/>
    <m/>
    <m/>
    <m/>
    <m/>
    <m/>
    <m/>
    <m/>
    <m/>
    <m/>
    <m/>
    <m/>
    <m/>
    <m/>
    <m/>
    <m/>
    <d v="2024-01-03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1"/>
    <d v="2023-12-31T00:00:00"/>
    <d v="2024-01-06T00:00:00"/>
    <s v="31/12/23 - 06/01/24"/>
    <x v="4"/>
    <x v="4"/>
    <x v="1"/>
    <m/>
  </r>
  <r>
    <x v="0"/>
    <x v="2"/>
    <s v="ALTO GARCAS"/>
    <n v="306"/>
    <s v="Alta"/>
    <x v="5"/>
    <n v="99"/>
    <n v="99"/>
    <n v="45"/>
    <n v="54"/>
    <n v="900"/>
    <d v="2023-10-05T00:00:00"/>
    <d v="2024-05-02T00:00:00"/>
    <n v="210"/>
    <n v="125"/>
    <d v="2024-02-07T00:00:00"/>
    <s v="REGISTRO DE CAMPO "/>
    <m/>
    <m/>
    <m/>
    <m/>
    <m/>
    <m/>
    <d v="2023-10-15T00:00:00"/>
    <d v="2023-10-11T00:00:00"/>
    <m/>
    <m/>
    <m/>
    <m/>
    <m/>
    <m/>
    <m/>
    <d v="2023-11-09T00:00:00"/>
    <m/>
    <m/>
    <m/>
    <m/>
    <m/>
    <m/>
    <m/>
    <m/>
    <m/>
    <m/>
    <m/>
    <d v="2023-12-09T00:00:00"/>
    <m/>
    <m/>
    <m/>
    <m/>
    <m/>
    <m/>
    <m/>
    <m/>
    <m/>
    <m/>
    <m/>
    <m/>
    <m/>
    <m/>
    <m/>
    <m/>
    <d v="2023-12-29T00:00:00"/>
    <m/>
    <m/>
    <m/>
    <m/>
    <m/>
    <m/>
    <m/>
    <m/>
    <m/>
    <m/>
    <m/>
    <m/>
    <m/>
    <m/>
    <m/>
    <m/>
    <m/>
    <m/>
    <m/>
    <x v="3"/>
    <m/>
    <m/>
    <m/>
    <m/>
    <s v="REPROVADO"/>
    <m/>
    <m/>
    <m/>
    <m/>
    <m/>
    <m/>
    <s v="Fev"/>
    <n v="4"/>
    <d v="2024-01-21T00:00:00"/>
    <d v="2024-01-27T00:00:00"/>
    <s v="21/01/24 - 27/01/24"/>
    <x v="5"/>
    <x v="5"/>
    <x v="0"/>
    <m/>
  </r>
  <r>
    <x v="0"/>
    <x v="2"/>
    <s v="ALTO GARCAS"/>
    <n v="307"/>
    <s v="Alta"/>
    <x v="5"/>
    <n v="75"/>
    <n v="75"/>
    <n v="71"/>
    <n v="4"/>
    <n v="1420"/>
    <d v="2023-10-05T00:00:00"/>
    <d v="2024-05-02T00:00:00"/>
    <n v="210"/>
    <n v="125"/>
    <d v="2024-02-07T00:00:00"/>
    <s v="REGISTRO DE CAMPO "/>
    <m/>
    <m/>
    <m/>
    <m/>
    <m/>
    <m/>
    <d v="2023-10-15T00:00:00"/>
    <d v="2023-10-11T00:00:00"/>
    <s v="V1"/>
    <n v="12"/>
    <m/>
    <m/>
    <m/>
    <m/>
    <m/>
    <d v="2023-11-09T00:00:00"/>
    <m/>
    <m/>
    <m/>
    <m/>
    <m/>
    <m/>
    <m/>
    <m/>
    <m/>
    <m/>
    <m/>
    <d v="2023-12-09T00:00:00"/>
    <m/>
    <m/>
    <m/>
    <m/>
    <m/>
    <m/>
    <m/>
    <m/>
    <m/>
    <m/>
    <m/>
    <m/>
    <m/>
    <m/>
    <m/>
    <m/>
    <d v="2023-12-29T00:00:00"/>
    <m/>
    <m/>
    <m/>
    <m/>
    <m/>
    <m/>
    <m/>
    <m/>
    <m/>
    <m/>
    <m/>
    <m/>
    <m/>
    <m/>
    <m/>
    <m/>
    <m/>
    <m/>
    <m/>
    <x v="3"/>
    <m/>
    <m/>
    <m/>
    <m/>
    <s v="REPROVADO"/>
    <m/>
    <m/>
    <m/>
    <m/>
    <m/>
    <m/>
    <s v="Fev"/>
    <n v="4"/>
    <d v="2024-01-21T00:00:00"/>
    <d v="2024-01-27T00:00:00"/>
    <s v="21/01/24 - 27/01/24"/>
    <x v="5"/>
    <x v="5"/>
    <x v="0"/>
    <m/>
  </r>
  <r>
    <x v="1"/>
    <x v="3"/>
    <s v="TESOURO"/>
    <n v="21"/>
    <s v="Alta"/>
    <x v="6"/>
    <n v="226.8"/>
    <m/>
    <n v="226.8"/>
    <n v="0"/>
    <n v="4536"/>
    <d v="2023-10-11T00:00:00"/>
    <d v="2024-05-02T00:00:00"/>
    <n v="204"/>
    <n v="125"/>
    <d v="2024-02-28T00:00:00"/>
    <s v="ÁREA ASSISTIDA"/>
    <m/>
    <m/>
    <m/>
    <m/>
    <m/>
    <m/>
    <d v="2023-10-21T00:00:00"/>
    <d v="2023-11-02T00:00:00"/>
    <s v="V1"/>
    <n v="12.5"/>
    <m/>
    <m/>
    <m/>
    <m/>
    <m/>
    <d v="2023-11-15T00:00:00"/>
    <m/>
    <m/>
    <m/>
    <m/>
    <m/>
    <m/>
    <m/>
    <m/>
    <m/>
    <m/>
    <m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4"/>
    <d v="2024-01-21T00:00:00"/>
    <d v="2024-01-27T00:00:00"/>
    <s v="21/01/24 - 27/01/24"/>
    <x v="6"/>
    <x v="3"/>
    <x v="0"/>
    <m/>
  </r>
  <r>
    <x v="1"/>
    <x v="3"/>
    <s v="TESOURO"/>
    <n v="3"/>
    <s v="Alta"/>
    <x v="6"/>
    <n v="90"/>
    <m/>
    <n v="75"/>
    <n v="15"/>
    <n v="1500"/>
    <d v="2023-10-12T00:00:00"/>
    <d v="2024-05-02T00:00:00"/>
    <n v="203"/>
    <n v="125"/>
    <d v="2024-02-14T00:00:00"/>
    <s v="ÁREA ASSISTIDA"/>
    <m/>
    <m/>
    <m/>
    <m/>
    <m/>
    <m/>
    <d v="2023-10-22T00:00:00"/>
    <d v="2023-11-02T00:00:00"/>
    <m/>
    <m/>
    <m/>
    <m/>
    <m/>
    <m/>
    <m/>
    <d v="2023-11-16T00:00:00"/>
    <m/>
    <m/>
    <m/>
    <m/>
    <m/>
    <m/>
    <m/>
    <m/>
    <m/>
    <m/>
    <m/>
    <d v="2023-12-16T00:00:00"/>
    <m/>
    <m/>
    <m/>
    <m/>
    <m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4"/>
    <d v="2024-01-21T00:00:00"/>
    <d v="2024-01-27T00:00:00"/>
    <s v="21/01/24 - 27/01/24"/>
    <x v="6"/>
    <x v="3"/>
    <x v="0"/>
    <m/>
  </r>
  <r>
    <x v="0"/>
    <x v="4"/>
    <s v="RONDONOPOLIS"/>
    <n v="801"/>
    <s v="Média"/>
    <x v="7"/>
    <n v="16"/>
    <m/>
    <n v="16"/>
    <n v="0"/>
    <n v="320"/>
    <d v="2023-10-11T00:00:00"/>
    <d v="2024-05-02T00:00:00"/>
    <n v="204"/>
    <n v="115"/>
    <d v="2024-02-03T00:00:00"/>
    <s v="ÁREA ASSISTIDA"/>
    <m/>
    <m/>
    <m/>
    <m/>
    <m/>
    <m/>
    <d v="2023-10-21T00:00:00"/>
    <d v="2023-10-25T00:00:00"/>
    <m/>
    <m/>
    <m/>
    <m/>
    <m/>
    <m/>
    <s v="Reprovado"/>
    <d v="2023-11-15T00:00:00"/>
    <d v="2023-11-17T00:00:00"/>
    <m/>
    <m/>
    <m/>
    <m/>
    <m/>
    <m/>
    <m/>
    <m/>
    <m/>
    <m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7"/>
    <d v="2024-02-11T00:00:00"/>
    <d v="2024-02-17T00:00:00"/>
    <s v="11/02/24 - 17/02/24"/>
    <x v="7"/>
    <x v="6"/>
    <x v="0"/>
    <m/>
  </r>
  <r>
    <x v="0"/>
    <x v="4"/>
    <s v="RONDONOPOLIS"/>
    <n v="802"/>
    <s v="Média"/>
    <x v="7"/>
    <n v="8.8000000000000007"/>
    <m/>
    <n v="8.8000000000000007"/>
    <n v="0"/>
    <n v="176"/>
    <d v="2023-10-11T00:00:00"/>
    <d v="2024-05-02T00:00:00"/>
    <n v="204"/>
    <n v="115"/>
    <d v="2024-02-03T00:00:00"/>
    <s v="ÁREA ASSISTIDA"/>
    <m/>
    <m/>
    <m/>
    <m/>
    <m/>
    <m/>
    <d v="2023-10-21T00:00:00"/>
    <d v="2023-10-25T00:00:00"/>
    <m/>
    <m/>
    <m/>
    <m/>
    <m/>
    <m/>
    <s v="Reprovado"/>
    <d v="2023-11-15T00:00:00"/>
    <d v="2023-11-17T00:00:00"/>
    <m/>
    <m/>
    <m/>
    <m/>
    <m/>
    <m/>
    <m/>
    <m/>
    <m/>
    <m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7"/>
    <d v="2024-02-11T00:00:00"/>
    <d v="2024-02-17T00:00:00"/>
    <s v="11/02/24 - 17/02/24"/>
    <x v="7"/>
    <x v="6"/>
    <x v="0"/>
    <m/>
  </r>
  <r>
    <x v="0"/>
    <x v="4"/>
    <s v="RONDONOPOLIS"/>
    <n v="803"/>
    <s v="Média"/>
    <x v="7"/>
    <n v="110"/>
    <n v="100"/>
    <n v="50"/>
    <n v="60"/>
    <n v="1000"/>
    <d v="2023-10-10T00:00:00"/>
    <d v="2024-05-02T00:00:00"/>
    <n v="205"/>
    <n v="115"/>
    <d v="2024-02-02T00:00:00"/>
    <s v="REGISTRO DE CAMPO "/>
    <m/>
    <m/>
    <m/>
    <m/>
    <m/>
    <m/>
    <d v="2023-10-20T00:00:00"/>
    <d v="2023-10-25T00:00:00"/>
    <s v="V1"/>
    <n v="11.4"/>
    <m/>
    <m/>
    <m/>
    <m/>
    <m/>
    <d v="2023-11-14T00:00:00"/>
    <d v="2023-11-17T00:00:00"/>
    <m/>
    <m/>
    <m/>
    <m/>
    <m/>
    <m/>
    <m/>
    <m/>
    <m/>
    <m/>
    <d v="2023-12-14T00:00:00"/>
    <m/>
    <m/>
    <m/>
    <m/>
    <m/>
    <m/>
    <m/>
    <m/>
    <m/>
    <m/>
    <m/>
    <m/>
    <m/>
    <m/>
    <m/>
    <m/>
    <d v="2024-01-03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6"/>
    <d v="2024-02-04T00:00:00"/>
    <d v="2024-02-10T00:00:00"/>
    <s v="04/02/24 - 10/02/24"/>
    <x v="7"/>
    <x v="6"/>
    <x v="0"/>
    <m/>
  </r>
  <r>
    <x v="0"/>
    <x v="4"/>
    <s v="RONDONOPOLIS"/>
    <n v="804"/>
    <s v="Média"/>
    <x v="7"/>
    <n v="60"/>
    <n v="40"/>
    <n v="50"/>
    <n v="10"/>
    <n v="1000"/>
    <d v="2023-10-07T00:00:00"/>
    <d v="2024-05-02T00:00:00"/>
    <n v="208"/>
    <n v="111"/>
    <d v="2024-01-26T00:00:00"/>
    <s v="REGISTRO DE CAMPO "/>
    <m/>
    <m/>
    <m/>
    <m/>
    <m/>
    <m/>
    <d v="2023-10-17T00:00:00"/>
    <d v="2023-10-25T00:00:00"/>
    <m/>
    <n v="14.2"/>
    <m/>
    <m/>
    <m/>
    <m/>
    <m/>
    <d v="2023-11-11T00:00:00"/>
    <d v="2023-11-17T00:00:00"/>
    <m/>
    <m/>
    <m/>
    <m/>
    <m/>
    <m/>
    <m/>
    <m/>
    <m/>
    <m/>
    <d v="2023-12-11T00:00:00"/>
    <m/>
    <m/>
    <m/>
    <m/>
    <m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Jan"/>
    <n v="6"/>
    <d v="2024-02-04T00:00:00"/>
    <d v="2024-02-10T00:00:00"/>
    <s v="04/02/24 - 10/02/24"/>
    <x v="7"/>
    <x v="6"/>
    <x v="0"/>
    <m/>
  </r>
  <r>
    <x v="2"/>
    <x v="5"/>
    <s v="GUIRATINGA"/>
    <s v="SO 03"/>
    <s v="Média"/>
    <x v="8"/>
    <n v="153.69999999999999"/>
    <m/>
    <n v="148"/>
    <n v="5.6999999999999886"/>
    <n v="2960"/>
    <d v="2023-11-01T00:00:00"/>
    <d v="2024-01-08T00:00:00"/>
    <n v="68"/>
    <n v="115"/>
    <d v="2024-02-24T00:00:00"/>
    <s v="ÁREA ASSISTIDA"/>
    <m/>
    <m/>
    <m/>
    <m/>
    <m/>
    <m/>
    <d v="2023-11-11T00:00:00"/>
    <m/>
    <m/>
    <m/>
    <m/>
    <m/>
    <m/>
    <m/>
    <m/>
    <d v="2023-12-06T00:00:00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x v="6"/>
    <m/>
    <m/>
    <m/>
    <m/>
    <s v="REPROVADO"/>
    <m/>
    <m/>
    <m/>
    <m/>
    <m/>
    <m/>
    <s v="Fev"/>
    <n v="7"/>
    <d v="2024-02-11T00:00:00"/>
    <d v="2024-02-17T00:00:00"/>
    <s v="11/02/24 - 17/02/24"/>
    <x v="8"/>
    <x v="7"/>
    <x v="0"/>
    <m/>
  </r>
  <r>
    <x v="2"/>
    <x v="5"/>
    <s v="GUIRATINGA"/>
    <s v="BU 03"/>
    <s v="Média"/>
    <x v="6"/>
    <n v="300"/>
    <n v="260"/>
    <n v="150"/>
    <n v="150"/>
    <n v="3000"/>
    <d v="2023-11-20T00:00:00"/>
    <d v="2024-01-08T00:00:00"/>
    <n v="49"/>
    <n v="120"/>
    <d v="2024-03-19T00:00:00"/>
    <s v="REGISTRO DE CAMPO "/>
    <m/>
    <m/>
    <m/>
    <m/>
    <m/>
    <m/>
    <d v="2023-11-30T00:00:00"/>
    <m/>
    <m/>
    <m/>
    <m/>
    <m/>
    <m/>
    <m/>
    <m/>
    <d v="2023-12-25T00:00:00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Mar"/>
    <n v="3"/>
    <d v="2024-01-14T00:00:00"/>
    <d v="2024-01-20T00:00:00"/>
    <s v="14/01/24 - 20/01/24"/>
    <x v="9"/>
    <x v="8"/>
    <x v="1"/>
    <m/>
  </r>
  <r>
    <x v="2"/>
    <x v="5"/>
    <s v="GUIRATINGA"/>
    <s v="ES 05 B"/>
    <s v="Média"/>
    <x v="8"/>
    <n v="109.7"/>
    <m/>
    <n v="60"/>
    <n v="49.7"/>
    <n v="1200"/>
    <d v="2023-11-02T00:00:00"/>
    <d v="2024-01-08T00:00:00"/>
    <n v="67"/>
    <n v="115"/>
    <d v="2024-02-25T00:00:00"/>
    <s v="ÁREA ASSISTIDA"/>
    <m/>
    <m/>
    <m/>
    <m/>
    <m/>
    <m/>
    <d v="2023-11-12T00:00:00"/>
    <m/>
    <m/>
    <m/>
    <m/>
    <m/>
    <m/>
    <m/>
    <m/>
    <d v="2023-12-07T00:00:00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1"/>
    <d v="2023-12-31T00:00:00"/>
    <d v="2024-01-06T00:00:00"/>
    <s v="31/12/23 - 06/01/24"/>
    <x v="8"/>
    <x v="7"/>
    <x v="1"/>
    <m/>
  </r>
  <r>
    <x v="2"/>
    <x v="5"/>
    <s v="GUIRATINGA"/>
    <s v="CV 05 B "/>
    <s v="Baixa"/>
    <x v="7"/>
    <n v="32"/>
    <m/>
    <n v="32"/>
    <n v="0"/>
    <n v="640"/>
    <d v="2023-11-12T00:00:00"/>
    <d v="2024-01-08T00:00:00"/>
    <n v="57"/>
    <n v="124"/>
    <d v="2024-03-15T00:00:00"/>
    <s v="ÁREA ASSISTIDA"/>
    <m/>
    <m/>
    <m/>
    <m/>
    <m/>
    <m/>
    <d v="2023-11-22T00:00:00"/>
    <m/>
    <m/>
    <m/>
    <m/>
    <m/>
    <m/>
    <m/>
    <s v="Reprovado"/>
    <d v="2023-12-17T00:00:00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Mar"/>
    <n v="6"/>
    <d v="2024-02-04T00:00:00"/>
    <d v="2024-02-10T00:00:00"/>
    <s v="04/02/24 - 10/02/24"/>
    <x v="10"/>
    <x v="9"/>
    <x v="0"/>
    <m/>
  </r>
  <r>
    <x v="2"/>
    <x v="5"/>
    <s v="GUIRATINGA"/>
    <s v="CV 05"/>
    <s v="Baixa"/>
    <x v="6"/>
    <n v="80"/>
    <m/>
    <n v="80"/>
    <n v="0"/>
    <n v="1600"/>
    <d v="2023-11-12T00:00:00"/>
    <d v="2024-01-08T00:00:00"/>
    <n v="57"/>
    <n v="120"/>
    <d v="2024-03-11T00:00:00"/>
    <s v="ÁREA ASSISTIDA"/>
    <m/>
    <m/>
    <m/>
    <m/>
    <m/>
    <m/>
    <d v="2023-11-22T00:00:00"/>
    <m/>
    <m/>
    <m/>
    <m/>
    <m/>
    <m/>
    <m/>
    <s v="Reprovado"/>
    <d v="2023-12-17T00:00:00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Mar"/>
    <n v="2"/>
    <d v="2024-01-07T00:00:00"/>
    <d v="2024-01-13T00:00:00"/>
    <s v="07/01/24 - 13/01/24"/>
    <x v="9"/>
    <x v="8"/>
    <x v="0"/>
    <m/>
  </r>
  <r>
    <x v="2"/>
    <x v="5"/>
    <s v="GUIRATINGA"/>
    <s v="CV 06"/>
    <s v="Média"/>
    <x v="6"/>
    <n v="159.6"/>
    <m/>
    <n v="120"/>
    <n v="39.599999999999994"/>
    <n v="2400"/>
    <d v="2023-11-13T00:00:00"/>
    <d v="2024-01-08T00:00:00"/>
    <n v="56"/>
    <n v="120"/>
    <d v="2024-03-12T00:00:00"/>
    <s v="ÁREA ASSISTIDA"/>
    <m/>
    <m/>
    <m/>
    <m/>
    <m/>
    <m/>
    <d v="2023-11-23T00:00:00"/>
    <m/>
    <m/>
    <m/>
    <m/>
    <m/>
    <m/>
    <m/>
    <m/>
    <d v="2023-12-18T00:00:00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Mar"/>
    <n v="3"/>
    <d v="2024-01-14T00:00:00"/>
    <d v="2024-01-20T00:00:00"/>
    <s v="14/01/24 - 20/01/24"/>
    <x v="9"/>
    <x v="8"/>
    <x v="1"/>
    <m/>
  </r>
  <r>
    <x v="2"/>
    <x v="5"/>
    <s v="GUIRATINGA"/>
    <s v="CV 07"/>
    <s v="Média"/>
    <x v="6"/>
    <n v="61.8"/>
    <m/>
    <n v="30"/>
    <n v="31.799999999999997"/>
    <n v="600"/>
    <d v="2023-11-13T00:00:00"/>
    <d v="2024-01-08T00:00:00"/>
    <n v="56"/>
    <n v="120"/>
    <d v="2024-03-12T00:00:00"/>
    <s v="ÁREA ASSISTIDA"/>
    <m/>
    <m/>
    <m/>
    <m/>
    <m/>
    <m/>
    <d v="2023-11-23T00:00:00"/>
    <m/>
    <m/>
    <m/>
    <m/>
    <m/>
    <m/>
    <m/>
    <m/>
    <d v="2023-12-18T00:00:00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Mar"/>
    <n v="3"/>
    <d v="2024-01-14T00:00:00"/>
    <d v="2024-01-20T00:00:00"/>
    <s v="14/01/24 - 20/01/24"/>
    <x v="9"/>
    <x v="8"/>
    <x v="1"/>
    <m/>
  </r>
  <r>
    <x v="2"/>
    <x v="5"/>
    <s v="GUIRATINGA"/>
    <s v="02 MV"/>
    <s v="Média"/>
    <x v="2"/>
    <n v="190"/>
    <n v="190"/>
    <n v="150"/>
    <n v="40"/>
    <n v="3000"/>
    <d v="2023-10-14T00:00:00"/>
    <d v="2024-05-02T00:00:00"/>
    <n v="201"/>
    <n v="113"/>
    <d v="2024-02-04T00:00:00"/>
    <s v="REGISTRO DE CAMPO "/>
    <m/>
    <m/>
    <m/>
    <m/>
    <m/>
    <m/>
    <d v="2023-10-24T00:00:00"/>
    <d v="2023-10-23T00:00:00"/>
    <m/>
    <n v="15.5"/>
    <m/>
    <m/>
    <m/>
    <m/>
    <m/>
    <d v="2023-11-18T00:00:00"/>
    <m/>
    <m/>
    <m/>
    <m/>
    <m/>
    <m/>
    <m/>
    <m/>
    <m/>
    <m/>
    <m/>
    <d v="2023-12-18T00:00:00"/>
    <m/>
    <m/>
    <m/>
    <m/>
    <m/>
    <m/>
    <m/>
    <m/>
    <m/>
    <m/>
    <m/>
    <m/>
    <m/>
    <m/>
    <m/>
    <m/>
    <d v="2024-01-07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1"/>
    <d v="2023-12-31T00:00:00"/>
    <d v="2024-01-06T00:00:00"/>
    <s v="31/12/23 - 06/01/24"/>
    <x v="11"/>
    <x v="10"/>
    <x v="0"/>
    <m/>
  </r>
  <r>
    <x v="2"/>
    <x v="5"/>
    <s v="GUIRATINGA"/>
    <s v="03 MV"/>
    <s v="Média"/>
    <x v="2"/>
    <n v="158"/>
    <m/>
    <n v="60"/>
    <n v="98"/>
    <n v="1200"/>
    <d v="2023-10-14T00:00:00"/>
    <d v="2024-05-02T00:00:00"/>
    <n v="201"/>
    <n v="107"/>
    <d v="2024-01-29T00:00:00"/>
    <s v="ÁREA ASSISTIDA"/>
    <m/>
    <m/>
    <m/>
    <m/>
    <m/>
    <m/>
    <d v="2023-10-24T00:00:00"/>
    <d v="2023-10-23T00:00:00"/>
    <m/>
    <n v="15"/>
    <m/>
    <m/>
    <m/>
    <m/>
    <m/>
    <d v="2023-11-18T00:00:00"/>
    <m/>
    <m/>
    <m/>
    <m/>
    <m/>
    <m/>
    <m/>
    <m/>
    <m/>
    <m/>
    <m/>
    <d v="2023-12-18T00:00:00"/>
    <m/>
    <m/>
    <m/>
    <m/>
    <m/>
    <m/>
    <m/>
    <m/>
    <m/>
    <m/>
    <m/>
    <m/>
    <m/>
    <m/>
    <m/>
    <m/>
    <d v="2024-01-07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Jan"/>
    <n v="2"/>
    <d v="2024-01-07T00:00:00"/>
    <d v="2024-01-13T00:00:00"/>
    <s v="07/01/24 - 13/01/24"/>
    <x v="11"/>
    <x v="10"/>
    <x v="1"/>
    <m/>
  </r>
  <r>
    <x v="2"/>
    <x v="5"/>
    <s v="GUIRATINGA"/>
    <s v="01 BU"/>
    <s v="Média"/>
    <x v="2"/>
    <n v="75.5"/>
    <n v="70"/>
    <n v="28"/>
    <n v="47.5"/>
    <n v="560"/>
    <d v="2023-10-15T00:00:00"/>
    <d v="2024-05-02T00:00:00"/>
    <n v="200"/>
    <n v="113"/>
    <d v="2024-02-05T00:00:00"/>
    <s v="REGISTRO DE CAMPO "/>
    <m/>
    <m/>
    <m/>
    <m/>
    <m/>
    <m/>
    <d v="2023-10-25T00:00:00"/>
    <d v="2023-10-23T00:00:00"/>
    <m/>
    <m/>
    <m/>
    <m/>
    <m/>
    <m/>
    <m/>
    <d v="2023-11-19T00:00:00"/>
    <m/>
    <m/>
    <m/>
    <m/>
    <m/>
    <m/>
    <m/>
    <m/>
    <m/>
    <m/>
    <m/>
    <d v="2023-12-19T00:00:00"/>
    <m/>
    <m/>
    <m/>
    <m/>
    <m/>
    <m/>
    <m/>
    <m/>
    <m/>
    <m/>
    <m/>
    <m/>
    <m/>
    <m/>
    <m/>
    <m/>
    <d v="2024-01-08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2"/>
    <d v="2024-01-07T00:00:00"/>
    <d v="2024-01-13T00:00:00"/>
    <s v="07/01/24 - 13/01/24"/>
    <x v="11"/>
    <x v="10"/>
    <x v="0"/>
    <m/>
  </r>
  <r>
    <x v="3"/>
    <x v="6"/>
    <s v="DOM AQUINO"/>
    <s v="1 EMA"/>
    <s v="Média"/>
    <x v="2"/>
    <n v="250"/>
    <n v="250"/>
    <n v="50"/>
    <n v="200"/>
    <n v="1000"/>
    <d v="2023-10-06T00:00:00"/>
    <d v="2024-05-02T00:00:00"/>
    <n v="209"/>
    <n v="100"/>
    <d v="2024-01-14T00:00:00"/>
    <s v="REGISTRO DE CAMPO "/>
    <m/>
    <m/>
    <m/>
    <m/>
    <m/>
    <m/>
    <d v="2023-10-16T00:00:00"/>
    <d v="2023-10-19T00:00:00"/>
    <s v="V2"/>
    <n v="15"/>
    <m/>
    <m/>
    <m/>
    <m/>
    <m/>
    <d v="2023-11-10T00:00:00"/>
    <m/>
    <m/>
    <m/>
    <m/>
    <m/>
    <m/>
    <m/>
    <m/>
    <m/>
    <m/>
    <m/>
    <d v="2023-12-10T00:00:00"/>
    <m/>
    <m/>
    <m/>
    <m/>
    <m/>
    <m/>
    <m/>
    <m/>
    <m/>
    <m/>
    <m/>
    <m/>
    <m/>
    <m/>
    <m/>
    <m/>
    <d v="2023-12-30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s v="REPROVADO"/>
    <m/>
    <s v="Jan"/>
    <n v="1"/>
    <d v="2023-12-31T00:00:00"/>
    <d v="2024-01-06T00:00:00"/>
    <s v="31/12/23 - 06/01/24"/>
    <x v="12"/>
    <x v="11"/>
    <x v="0"/>
    <m/>
  </r>
  <r>
    <x v="3"/>
    <x v="6"/>
    <s v="DOM AQUINO"/>
    <s v="2 EMA"/>
    <s v="Alta"/>
    <x v="3"/>
    <n v="90"/>
    <n v="90"/>
    <n v="50"/>
    <n v="40"/>
    <n v="1000"/>
    <d v="2023-10-05T00:00:00"/>
    <d v="2024-05-02T00:00:00"/>
    <n v="210"/>
    <n v="100"/>
    <d v="2024-01-13T00:00:00"/>
    <s v="REGISTRO DE CAMPO "/>
    <m/>
    <m/>
    <m/>
    <m/>
    <m/>
    <m/>
    <d v="2023-10-15T00:00:00"/>
    <d v="2023-10-19T00:00:00"/>
    <s v="V2"/>
    <m/>
    <m/>
    <m/>
    <m/>
    <m/>
    <m/>
    <d v="2023-11-09T00:00:00"/>
    <m/>
    <m/>
    <m/>
    <m/>
    <m/>
    <m/>
    <m/>
    <m/>
    <m/>
    <m/>
    <m/>
    <d v="2023-12-09T00:00:00"/>
    <m/>
    <m/>
    <m/>
    <m/>
    <m/>
    <m/>
    <m/>
    <m/>
    <m/>
    <m/>
    <m/>
    <m/>
    <m/>
    <m/>
    <m/>
    <m/>
    <d v="2023-12-29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Jan"/>
    <n v="7"/>
    <d v="2024-02-11T00:00:00"/>
    <d v="2024-02-17T00:00:00"/>
    <s v="11/02/24 - 17/02/24"/>
    <x v="13"/>
    <x v="12"/>
    <x v="0"/>
    <m/>
  </r>
  <r>
    <x v="3"/>
    <x v="6"/>
    <s v="DOM AQUINO"/>
    <s v="3 EMA"/>
    <s v="Alta"/>
    <x v="3"/>
    <n v="166"/>
    <n v="166"/>
    <n v="150"/>
    <n v="16"/>
    <n v="3000"/>
    <d v="2023-10-05T00:00:00"/>
    <d v="2024-05-02T00:00:00"/>
    <n v="210"/>
    <n v="103"/>
    <d v="2024-01-16T00:00:00"/>
    <s v="REGISTRO DE CAMPO "/>
    <m/>
    <m/>
    <m/>
    <m/>
    <m/>
    <m/>
    <d v="2023-10-15T00:00:00"/>
    <d v="2023-10-19T00:00:00"/>
    <s v="V2"/>
    <n v="15"/>
    <m/>
    <m/>
    <m/>
    <m/>
    <m/>
    <d v="2023-11-09T00:00:00"/>
    <m/>
    <m/>
    <m/>
    <m/>
    <m/>
    <m/>
    <m/>
    <m/>
    <m/>
    <m/>
    <m/>
    <d v="2023-12-09T00:00:00"/>
    <m/>
    <m/>
    <m/>
    <m/>
    <m/>
    <m/>
    <m/>
    <m/>
    <m/>
    <m/>
    <m/>
    <m/>
    <m/>
    <m/>
    <m/>
    <m/>
    <d v="2023-12-29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Jan"/>
    <n v="3"/>
    <d v="2024-01-14T00:00:00"/>
    <d v="2024-01-20T00:00:00"/>
    <s v="14/01/24 - 20/01/24"/>
    <x v="13"/>
    <x v="12"/>
    <x v="0"/>
    <m/>
  </r>
  <r>
    <x v="0"/>
    <x v="4"/>
    <s v="RONDONOPOLIS"/>
    <n v="809"/>
    <s v="Média"/>
    <x v="7"/>
    <n v="28"/>
    <m/>
    <n v="28"/>
    <n v="0"/>
    <n v="560"/>
    <d v="2023-10-19T00:00:00"/>
    <d v="2024-05-02T00:00:00"/>
    <n v="196"/>
    <n v="115"/>
    <d v="2024-02-11T00:00:00"/>
    <s v="ÁREA ASSISTIDA"/>
    <m/>
    <m/>
    <m/>
    <m/>
    <m/>
    <m/>
    <d v="2023-10-29T00:00:00"/>
    <d v="2023-10-25T00:00:00"/>
    <m/>
    <m/>
    <m/>
    <m/>
    <m/>
    <m/>
    <s v="Reprovado"/>
    <d v="2023-11-23T00:00:00"/>
    <d v="2023-11-17T00:00:00"/>
    <m/>
    <m/>
    <m/>
    <m/>
    <m/>
    <m/>
    <m/>
    <m/>
    <m/>
    <m/>
    <d v="2023-12-23T00:00:00"/>
    <m/>
    <m/>
    <m/>
    <m/>
    <m/>
    <m/>
    <m/>
    <m/>
    <m/>
    <m/>
    <m/>
    <m/>
    <m/>
    <m/>
    <m/>
    <m/>
    <d v="2024-01-12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7"/>
    <x v="6"/>
    <x v="0"/>
    <m/>
  </r>
  <r>
    <x v="0"/>
    <x v="4"/>
    <s v="RONDONOPOLIS"/>
    <n v="810"/>
    <s v="Baixa"/>
    <x v="9"/>
    <n v="74.5"/>
    <n v="70"/>
    <n v="40"/>
    <n v="34.5"/>
    <n v="800"/>
    <d v="2023-11-01T00:00:00"/>
    <d v="2024-05-02T00:00:00"/>
    <n v="183"/>
    <n v="118"/>
    <d v="2024-02-27T00:00:00"/>
    <s v="REGISTRO DE CAMPO "/>
    <m/>
    <m/>
    <m/>
    <m/>
    <m/>
    <m/>
    <d v="2023-11-11T00:00:00"/>
    <d v="2023-10-25T00:00:00"/>
    <m/>
    <m/>
    <m/>
    <m/>
    <m/>
    <m/>
    <m/>
    <d v="2023-12-06T00:00:00"/>
    <d v="2023-11-17T00:00:00"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3"/>
    <d v="2024-01-14T00:00:00"/>
    <d v="2024-01-20T00:00:00"/>
    <s v="14/01/24 - 20/01/24"/>
    <x v="14"/>
    <x v="13"/>
    <x v="0"/>
    <m/>
  </r>
  <r>
    <x v="0"/>
    <x v="4"/>
    <s v="RONDONOPOLIS"/>
    <n v="806"/>
    <s v="Baixa"/>
    <x v="9"/>
    <n v="32"/>
    <n v="22"/>
    <n v="20"/>
    <n v="12"/>
    <n v="400"/>
    <d v="2023-11-02T00:00:00"/>
    <d v="2024-05-02T00:00:00"/>
    <n v="182"/>
    <n v="118"/>
    <d v="2024-02-28T00:00:00"/>
    <s v="REGISTRO DE CAMPO "/>
    <m/>
    <m/>
    <m/>
    <m/>
    <m/>
    <m/>
    <d v="2023-11-12T00:00:00"/>
    <m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4"/>
    <d v="2024-01-21T00:00:00"/>
    <d v="2024-01-27T00:00:00"/>
    <s v="21/01/24 - 27/01/24"/>
    <x v="14"/>
    <x v="13"/>
    <x v="0"/>
    <m/>
  </r>
  <r>
    <x v="0"/>
    <x v="4"/>
    <s v="RONDONOPOLIS"/>
    <n v="808"/>
    <s v="Baixa"/>
    <x v="10"/>
    <n v="64.3"/>
    <n v="64"/>
    <n v="36"/>
    <n v="28.299999999999997"/>
    <n v="720"/>
    <d v="2023-11-09T00:00:00"/>
    <d v="2024-01-08T00:00:00"/>
    <n v="60"/>
    <n v="112"/>
    <d v="2024-02-29T00:00:00"/>
    <s v="REGISTRO DE CAMPO "/>
    <m/>
    <m/>
    <m/>
    <m/>
    <m/>
    <m/>
    <d v="2023-11-19T00:00:00"/>
    <m/>
    <m/>
    <m/>
    <m/>
    <m/>
    <m/>
    <m/>
    <m/>
    <d v="2023-12-14T00:00:00"/>
    <m/>
    <m/>
    <m/>
    <m/>
    <m/>
    <m/>
    <m/>
    <m/>
    <m/>
    <m/>
    <m/>
    <d v="2024-01-13T00:00:00"/>
    <m/>
    <m/>
    <m/>
    <m/>
    <m/>
    <m/>
    <m/>
    <m/>
    <m/>
    <m/>
    <m/>
    <m/>
    <m/>
    <m/>
    <m/>
    <m/>
    <d v="2024-02-02T00:00:00"/>
    <m/>
    <m/>
    <m/>
    <m/>
    <m/>
    <m/>
    <m/>
    <m/>
    <m/>
    <m/>
    <m/>
    <m/>
    <m/>
    <m/>
    <m/>
    <m/>
    <m/>
    <m/>
    <m/>
    <x v="7"/>
    <m/>
    <m/>
    <m/>
    <m/>
    <s v="REPROVADO"/>
    <m/>
    <m/>
    <m/>
    <m/>
    <m/>
    <m/>
    <s v="Fev"/>
    <n v="5"/>
    <d v="2024-01-28T00:00:00"/>
    <d v="2024-02-03T00:00:00"/>
    <s v="28/01/24 - 03/02/24"/>
    <x v="15"/>
    <x v="14"/>
    <x v="0"/>
    <m/>
  </r>
  <r>
    <x v="0"/>
    <x v="4"/>
    <s v="RONDONOPOLIS"/>
    <n v="807"/>
    <s v="Baixa"/>
    <x v="10"/>
    <n v="97.8"/>
    <m/>
    <n v="48"/>
    <n v="49.8"/>
    <n v="960"/>
    <d v="2023-11-06T00:00:00"/>
    <d v="2024-01-08T00:00:00"/>
    <n v="63"/>
    <n v="112"/>
    <d v="2024-02-26T00:00:00"/>
    <s v="ÁREA ASSISTIDA"/>
    <m/>
    <m/>
    <m/>
    <m/>
    <m/>
    <m/>
    <d v="2023-11-16T00:00:00"/>
    <m/>
    <m/>
    <m/>
    <m/>
    <m/>
    <m/>
    <m/>
    <m/>
    <d v="2023-12-11T00:00:00"/>
    <m/>
    <m/>
    <m/>
    <m/>
    <m/>
    <m/>
    <m/>
    <m/>
    <m/>
    <m/>
    <m/>
    <d v="2024-01-10T00:00:00"/>
    <m/>
    <m/>
    <m/>
    <m/>
    <m/>
    <m/>
    <m/>
    <m/>
    <m/>
    <m/>
    <m/>
    <m/>
    <m/>
    <m/>
    <m/>
    <m/>
    <d v="2024-01-30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2"/>
    <d v="2024-01-07T00:00:00"/>
    <d v="2024-01-13T00:00:00"/>
    <s v="07/01/24 - 13/01/24"/>
    <x v="15"/>
    <x v="14"/>
    <x v="0"/>
    <m/>
  </r>
  <r>
    <x v="1"/>
    <x v="3"/>
    <s v="TESOURO"/>
    <n v="28"/>
    <s v="Média"/>
    <x v="7"/>
    <n v="209.8"/>
    <m/>
    <n v="150"/>
    <n v="59.800000000000011"/>
    <n v="3000"/>
    <d v="2023-10-31T00:00:00"/>
    <d v="2024-05-02T00:00:00"/>
    <n v="184"/>
    <n v="115"/>
    <d v="2024-02-23T00:00:00"/>
    <s v="ÁREA ASSISTIDA"/>
    <m/>
    <m/>
    <m/>
    <m/>
    <m/>
    <m/>
    <d v="2023-11-10T00:00:00"/>
    <d v="2023-11-02T00:00:00"/>
    <m/>
    <m/>
    <m/>
    <m/>
    <m/>
    <m/>
    <m/>
    <d v="2023-12-05T00:00:00"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6"/>
    <d v="2024-02-04T00:00:00"/>
    <d v="2024-02-10T00:00:00"/>
    <s v="04/02/24 - 10/02/24"/>
    <x v="5"/>
    <x v="15"/>
    <x v="0"/>
    <m/>
  </r>
  <r>
    <x v="1"/>
    <x v="3"/>
    <s v="TESOURO"/>
    <n v="29"/>
    <s v="Média"/>
    <x v="7"/>
    <n v="112.2"/>
    <m/>
    <n v="70"/>
    <n v="42.2"/>
    <n v="1400"/>
    <d v="2023-11-01T00:00:00"/>
    <d v="2024-05-02T00:00:00"/>
    <n v="183"/>
    <n v="115"/>
    <d v="2024-02-24T00:00:00"/>
    <s v="ÁREA ASSISTIDA"/>
    <m/>
    <m/>
    <m/>
    <m/>
    <m/>
    <m/>
    <d v="2023-11-11T00:00:00"/>
    <d v="2023-11-02T00:00:00"/>
    <m/>
    <m/>
    <m/>
    <m/>
    <m/>
    <m/>
    <m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8"/>
    <m/>
    <m/>
    <m/>
    <m/>
    <s v="REPROVADO"/>
    <m/>
    <m/>
    <m/>
    <m/>
    <m/>
    <m/>
    <s v="Fev"/>
    <n v="7"/>
    <d v="2024-02-11T00:00:00"/>
    <d v="2024-02-17T00:00:00"/>
    <s v="11/02/24 - 17/02/24"/>
    <x v="5"/>
    <x v="15"/>
    <x v="0"/>
    <m/>
  </r>
  <r>
    <x v="1"/>
    <x v="3"/>
    <s v="TESOURO"/>
    <n v="4"/>
    <s v="Média"/>
    <x v="7"/>
    <n v="83.4"/>
    <m/>
    <n v="60"/>
    <n v="23.400000000000006"/>
    <n v="1200"/>
    <d v="2023-10-31T00:00:00"/>
    <d v="2024-05-02T00:00:00"/>
    <n v="184"/>
    <n v="118"/>
    <d v="2024-02-26T00:00:00"/>
    <s v="ÁREA ASSISTIDA"/>
    <m/>
    <m/>
    <m/>
    <m/>
    <m/>
    <m/>
    <d v="2023-11-10T00:00:00"/>
    <m/>
    <m/>
    <m/>
    <m/>
    <m/>
    <m/>
    <m/>
    <m/>
    <d v="2023-12-05T00:00:00"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6"/>
    <m/>
    <m/>
    <m/>
    <m/>
    <s v="REPROVADO"/>
    <m/>
    <m/>
    <m/>
    <m/>
    <m/>
    <m/>
    <s v="Fev"/>
    <n v="2"/>
    <d v="2024-01-07T00:00:00"/>
    <d v="2024-01-13T00:00:00"/>
    <s v="07/01/24 - 13/01/24"/>
    <x v="5"/>
    <x v="15"/>
    <x v="0"/>
    <m/>
  </r>
  <r>
    <x v="1"/>
    <x v="3"/>
    <s v="TESOURO"/>
    <s v="55B"/>
    <s v="Baixa"/>
    <x v="7"/>
    <n v="20.9"/>
    <m/>
    <n v="20.9"/>
    <n v="0"/>
    <n v="418"/>
    <d v="2023-11-01T00:00:00"/>
    <d v="2024-05-02T00:00:00"/>
    <n v="183"/>
    <n v="115"/>
    <d v="2024-02-24T00:00:00"/>
    <s v="ÁREA ASSISTIDA"/>
    <m/>
    <m/>
    <m/>
    <m/>
    <m/>
    <m/>
    <d v="2023-11-11T00:00:00"/>
    <m/>
    <m/>
    <m/>
    <m/>
    <m/>
    <m/>
    <m/>
    <s v="Reprovado"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7"/>
    <d v="2024-02-11T00:00:00"/>
    <d v="2024-02-17T00:00:00"/>
    <s v="11/02/24 - 17/02/24"/>
    <x v="5"/>
    <x v="15"/>
    <x v="0"/>
    <m/>
  </r>
  <r>
    <x v="1"/>
    <x v="3"/>
    <s v="TESOURO"/>
    <n v="9"/>
    <s v="Média"/>
    <x v="10"/>
    <n v="114.4"/>
    <m/>
    <n v="100"/>
    <n v="14.400000000000006"/>
    <n v="2000"/>
    <d v="2023-11-03T00:00:00"/>
    <d v="2024-05-02T00:00:00"/>
    <n v="181"/>
    <n v="118"/>
    <d v="2024-02-29T00:00:00"/>
    <s v="ÁREA ASSISTIDA"/>
    <m/>
    <m/>
    <m/>
    <m/>
    <m/>
    <m/>
    <d v="2023-11-13T00:00:00"/>
    <m/>
    <m/>
    <m/>
    <m/>
    <m/>
    <m/>
    <m/>
    <m/>
    <d v="2023-12-08T00:00:00"/>
    <m/>
    <m/>
    <m/>
    <m/>
    <m/>
    <m/>
    <m/>
    <m/>
    <m/>
    <m/>
    <m/>
    <d v="2024-01-07T00:00:00"/>
    <m/>
    <m/>
    <m/>
    <m/>
    <m/>
    <m/>
    <m/>
    <m/>
    <m/>
    <m/>
    <m/>
    <m/>
    <m/>
    <m/>
    <m/>
    <m/>
    <d v="2024-01-27T00:00:00"/>
    <m/>
    <m/>
    <m/>
    <m/>
    <m/>
    <m/>
    <m/>
    <m/>
    <m/>
    <m/>
    <m/>
    <m/>
    <m/>
    <m/>
    <m/>
    <m/>
    <m/>
    <m/>
    <m/>
    <x v="9"/>
    <m/>
    <m/>
    <m/>
    <m/>
    <s v="REPROVADO"/>
    <m/>
    <m/>
    <m/>
    <m/>
    <m/>
    <m/>
    <s v="Fev"/>
    <n v="5"/>
    <d v="2024-01-28T00:00:00"/>
    <d v="2024-02-03T00:00:00"/>
    <s v="28/01/24 - 03/02/24"/>
    <x v="16"/>
    <x v="16"/>
    <x v="0"/>
    <m/>
  </r>
  <r>
    <x v="1"/>
    <x v="3"/>
    <s v="TESOURO"/>
    <n v="10"/>
    <s v="Média"/>
    <x v="10"/>
    <n v="182.6"/>
    <n v="100"/>
    <n v="160"/>
    <n v="22.599999999999994"/>
    <n v="3200"/>
    <d v="2023-11-03T00:00:00"/>
    <d v="2024-05-02T00:00:00"/>
    <n v="181"/>
    <n v="118"/>
    <d v="2024-02-29T00:00:00"/>
    <s v="REGISTRO DE CAMPO "/>
    <m/>
    <m/>
    <m/>
    <m/>
    <m/>
    <m/>
    <d v="2023-11-13T00:00:00"/>
    <m/>
    <m/>
    <m/>
    <m/>
    <m/>
    <m/>
    <m/>
    <m/>
    <d v="2023-12-08T00:00:00"/>
    <m/>
    <m/>
    <m/>
    <m/>
    <m/>
    <m/>
    <m/>
    <m/>
    <m/>
    <m/>
    <m/>
    <d v="2024-01-07T00:00:00"/>
    <m/>
    <m/>
    <m/>
    <m/>
    <m/>
    <m/>
    <m/>
    <m/>
    <m/>
    <m/>
    <m/>
    <m/>
    <m/>
    <m/>
    <m/>
    <m/>
    <d v="2024-01-27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5"/>
    <d v="2024-01-28T00:00:00"/>
    <d v="2024-02-03T00:00:00"/>
    <s v="28/01/24 - 03/02/24"/>
    <x v="16"/>
    <x v="16"/>
    <x v="0"/>
    <m/>
  </r>
  <r>
    <x v="1"/>
    <x v="3"/>
    <s v="TESOURO"/>
    <n v="18"/>
    <s v="Média"/>
    <x v="10"/>
    <n v="137.69999999999999"/>
    <m/>
    <n v="120"/>
    <n v="17.699999999999989"/>
    <n v="2400"/>
    <d v="2023-11-06T00:00:00"/>
    <d v="2024-05-02T00:00:00"/>
    <n v="178"/>
    <n v="118"/>
    <d v="2024-03-03T00:00:00"/>
    <s v="ÁREA ASSISTIDA"/>
    <m/>
    <m/>
    <m/>
    <m/>
    <m/>
    <m/>
    <d v="2023-11-16T00:00:00"/>
    <m/>
    <m/>
    <m/>
    <m/>
    <m/>
    <m/>
    <m/>
    <m/>
    <d v="2023-12-11T00:00:00"/>
    <m/>
    <m/>
    <m/>
    <m/>
    <m/>
    <m/>
    <m/>
    <m/>
    <m/>
    <m/>
    <m/>
    <d v="2024-01-10T00:00:00"/>
    <m/>
    <m/>
    <m/>
    <m/>
    <m/>
    <m/>
    <m/>
    <m/>
    <m/>
    <m/>
    <m/>
    <m/>
    <m/>
    <m/>
    <m/>
    <m/>
    <d v="2024-01-30T00:00:00"/>
    <m/>
    <m/>
    <m/>
    <m/>
    <m/>
    <m/>
    <m/>
    <m/>
    <m/>
    <m/>
    <m/>
    <m/>
    <m/>
    <m/>
    <m/>
    <m/>
    <m/>
    <m/>
    <m/>
    <x v="9"/>
    <m/>
    <m/>
    <m/>
    <m/>
    <s v="REPROVADO"/>
    <m/>
    <m/>
    <m/>
    <m/>
    <m/>
    <m/>
    <s v="Mar"/>
    <n v="1"/>
    <d v="2023-12-31T00:00:00"/>
    <d v="2024-01-06T00:00:00"/>
    <s v="31/12/23 - 06/01/24"/>
    <x v="16"/>
    <x v="16"/>
    <x v="0"/>
    <m/>
  </r>
  <r>
    <x v="1"/>
    <x v="3"/>
    <s v="TESOURO"/>
    <n v="19"/>
    <s v="Média"/>
    <x v="10"/>
    <n v="143.9"/>
    <m/>
    <n v="125"/>
    <n v="18.900000000000006"/>
    <n v="2500"/>
    <d v="2023-11-07T00:00:00"/>
    <d v="2024-05-02T00:00:00"/>
    <n v="177"/>
    <n v="118"/>
    <d v="2024-03-04T00:00:00"/>
    <s v="ÁREA ASSISTIDA"/>
    <m/>
    <m/>
    <m/>
    <m/>
    <m/>
    <m/>
    <d v="2023-11-17T00:00:00"/>
    <m/>
    <m/>
    <m/>
    <m/>
    <m/>
    <m/>
    <m/>
    <m/>
    <d v="2023-12-12T00:00:00"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d v="2024-01-31T00:00:00"/>
    <m/>
    <m/>
    <m/>
    <m/>
    <m/>
    <m/>
    <m/>
    <m/>
    <m/>
    <m/>
    <m/>
    <m/>
    <m/>
    <m/>
    <m/>
    <m/>
    <m/>
    <m/>
    <m/>
    <x v="9"/>
    <m/>
    <m/>
    <m/>
    <m/>
    <s v="REPROVADO"/>
    <m/>
    <m/>
    <m/>
    <m/>
    <m/>
    <m/>
    <s v="Mar"/>
    <n v="2"/>
    <d v="2024-01-07T00:00:00"/>
    <d v="2024-01-13T00:00:00"/>
    <s v="07/01/24 - 13/01/24"/>
    <x v="16"/>
    <x v="16"/>
    <x v="0"/>
    <m/>
  </r>
  <r>
    <x v="1"/>
    <x v="3"/>
    <s v="TESOURO"/>
    <s v="22B"/>
    <s v="Baixa"/>
    <x v="10"/>
    <n v="21.3"/>
    <m/>
    <n v="15"/>
    <n v="6.3000000000000007"/>
    <n v="300"/>
    <d v="2023-11-07T00:00:00"/>
    <d v="2024-05-02T00:00:00"/>
    <n v="177"/>
    <n v="118"/>
    <d v="2024-03-04T00:00:00"/>
    <s v="ÁREA ASSISTIDA"/>
    <m/>
    <m/>
    <m/>
    <m/>
    <m/>
    <m/>
    <d v="2023-11-17T00:00:00"/>
    <m/>
    <m/>
    <m/>
    <m/>
    <m/>
    <m/>
    <m/>
    <m/>
    <d v="2023-12-12T00:00:00"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d v="2024-01-31T00:00:00"/>
    <m/>
    <m/>
    <m/>
    <m/>
    <m/>
    <m/>
    <m/>
    <m/>
    <m/>
    <m/>
    <m/>
    <m/>
    <m/>
    <m/>
    <m/>
    <m/>
    <m/>
    <m/>
    <m/>
    <x v="9"/>
    <m/>
    <m/>
    <m/>
    <m/>
    <s v="REPROVADO"/>
    <m/>
    <m/>
    <m/>
    <m/>
    <m/>
    <m/>
    <s v="Mar"/>
    <n v="2"/>
    <d v="2024-01-07T00:00:00"/>
    <d v="2024-01-13T00:00:00"/>
    <s v="07/01/24 - 13/01/24"/>
    <x v="16"/>
    <x v="16"/>
    <x v="0"/>
    <m/>
  </r>
  <r>
    <x v="1"/>
    <x v="3"/>
    <s v="TESOURO"/>
    <n v="12"/>
    <s v="Média"/>
    <x v="6"/>
    <n v="90.3"/>
    <m/>
    <n v="60"/>
    <n v="30.299999999999997"/>
    <n v="1200"/>
    <d v="2023-11-09T00:00:00"/>
    <d v="2024-05-02T00:00:00"/>
    <n v="175"/>
    <n v="118"/>
    <d v="2024-03-06T00:00:00"/>
    <s v="ÁREA ASSISTIDA"/>
    <m/>
    <m/>
    <m/>
    <m/>
    <m/>
    <m/>
    <d v="2023-11-19T00:00:00"/>
    <m/>
    <m/>
    <m/>
    <m/>
    <m/>
    <m/>
    <m/>
    <m/>
    <d v="2023-12-14T00:00:00"/>
    <m/>
    <m/>
    <m/>
    <m/>
    <m/>
    <m/>
    <m/>
    <m/>
    <m/>
    <m/>
    <m/>
    <d v="2024-01-13T00:00:00"/>
    <m/>
    <m/>
    <m/>
    <m/>
    <m/>
    <m/>
    <m/>
    <m/>
    <m/>
    <m/>
    <m/>
    <m/>
    <m/>
    <m/>
    <m/>
    <m/>
    <d v="2024-02-02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Mar"/>
    <n v="4"/>
    <d v="2024-01-21T00:00:00"/>
    <d v="2024-01-27T00:00:00"/>
    <s v="21/01/24 - 27/01/24"/>
    <x v="6"/>
    <x v="3"/>
    <x v="0"/>
    <m/>
  </r>
  <r>
    <x v="1"/>
    <x v="3"/>
    <s v="TESOURO"/>
    <n v="13"/>
    <s v="Média"/>
    <x v="6"/>
    <n v="119.5"/>
    <m/>
    <n v="119.5"/>
    <n v="0"/>
    <n v="2390"/>
    <d v="2023-11-09T00:00:00"/>
    <d v="2024-05-02T00:00:00"/>
    <n v="175"/>
    <n v="118"/>
    <d v="2024-03-06T00:00:00"/>
    <s v="ÁREA ASSISTIDA"/>
    <m/>
    <m/>
    <m/>
    <m/>
    <m/>
    <m/>
    <d v="2023-11-19T00:00:00"/>
    <m/>
    <m/>
    <m/>
    <m/>
    <m/>
    <m/>
    <m/>
    <m/>
    <d v="2023-12-14T00:00:00"/>
    <m/>
    <m/>
    <m/>
    <m/>
    <m/>
    <m/>
    <m/>
    <m/>
    <m/>
    <m/>
    <m/>
    <d v="2024-01-13T00:00:00"/>
    <m/>
    <m/>
    <m/>
    <m/>
    <m/>
    <m/>
    <m/>
    <m/>
    <m/>
    <m/>
    <m/>
    <m/>
    <m/>
    <m/>
    <m/>
    <m/>
    <d v="2024-02-02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Mar"/>
    <n v="4"/>
    <d v="2024-01-21T00:00:00"/>
    <d v="2024-01-27T00:00:00"/>
    <s v="21/01/24 - 27/01/24"/>
    <x v="6"/>
    <x v="3"/>
    <x v="0"/>
    <m/>
  </r>
  <r>
    <x v="1"/>
    <x v="3"/>
    <s v="TESOURO"/>
    <n v="49"/>
    <s v="Média"/>
    <x v="6"/>
    <n v="45.6"/>
    <m/>
    <n v="45.6"/>
    <n v="0"/>
    <n v="912"/>
    <d v="2023-11-10T00:00:00"/>
    <d v="2024-05-02T00:00:00"/>
    <n v="174"/>
    <n v="118"/>
    <d v="2024-03-07T00:00:00"/>
    <s v="ÁREA ASSISTIDA"/>
    <m/>
    <m/>
    <m/>
    <m/>
    <m/>
    <m/>
    <d v="2023-11-20T00:00:00"/>
    <m/>
    <m/>
    <m/>
    <m/>
    <m/>
    <m/>
    <m/>
    <m/>
    <d v="2023-12-15T00:00:00"/>
    <m/>
    <m/>
    <m/>
    <m/>
    <m/>
    <m/>
    <m/>
    <m/>
    <m/>
    <m/>
    <m/>
    <d v="2024-01-14T00:00:00"/>
    <m/>
    <m/>
    <m/>
    <m/>
    <m/>
    <m/>
    <m/>
    <m/>
    <m/>
    <m/>
    <m/>
    <m/>
    <m/>
    <m/>
    <m/>
    <m/>
    <d v="2024-02-03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Mar"/>
    <n v="5"/>
    <d v="2024-01-28T00:00:00"/>
    <d v="2024-02-03T00:00:00"/>
    <s v="28/01/24 - 03/02/24"/>
    <x v="6"/>
    <x v="3"/>
    <x v="0"/>
    <m/>
  </r>
  <r>
    <x v="1"/>
    <x v="3"/>
    <s v="TESOURO"/>
    <n v="50"/>
    <s v="Média"/>
    <x v="11"/>
    <n v="127.6"/>
    <n v="120"/>
    <n v="80"/>
    <n v="47.599999999999994"/>
    <n v="1600"/>
    <d v="2023-11-10T00:00:00"/>
    <d v="2024-05-02T00:00:00"/>
    <n v="174"/>
    <n v="125"/>
    <d v="2024-03-14T00:00:00"/>
    <s v="REGISTRO DE CAMPO "/>
    <m/>
    <m/>
    <m/>
    <m/>
    <m/>
    <m/>
    <d v="2023-11-20T00:00:00"/>
    <m/>
    <m/>
    <m/>
    <m/>
    <m/>
    <m/>
    <m/>
    <m/>
    <d v="2023-12-15T00:00:00"/>
    <m/>
    <m/>
    <m/>
    <m/>
    <m/>
    <m/>
    <m/>
    <m/>
    <m/>
    <m/>
    <m/>
    <d v="2024-01-14T00:00:00"/>
    <m/>
    <m/>
    <m/>
    <m/>
    <m/>
    <m/>
    <m/>
    <m/>
    <m/>
    <m/>
    <m/>
    <m/>
    <m/>
    <m/>
    <m/>
    <m/>
    <d v="2024-02-03T00:00:00"/>
    <m/>
    <m/>
    <m/>
    <m/>
    <m/>
    <m/>
    <m/>
    <m/>
    <m/>
    <m/>
    <m/>
    <m/>
    <m/>
    <m/>
    <m/>
    <m/>
    <m/>
    <m/>
    <m/>
    <x v="9"/>
    <m/>
    <m/>
    <m/>
    <m/>
    <s v="REPROVADO"/>
    <m/>
    <m/>
    <m/>
    <m/>
    <m/>
    <m/>
    <s v="Mar"/>
    <n v="5"/>
    <d v="2024-01-28T00:00:00"/>
    <d v="2024-02-03T00:00:00"/>
    <s v="28/01/24 - 03/02/24"/>
    <x v="9"/>
    <x v="17"/>
    <x v="0"/>
    <m/>
  </r>
  <r>
    <x v="1"/>
    <x v="3"/>
    <s v="TESOURO"/>
    <n v="53"/>
    <s v="Média"/>
    <x v="11"/>
    <n v="76.400000000000006"/>
    <n v="50"/>
    <n v="30"/>
    <n v="46.400000000000006"/>
    <n v="600"/>
    <d v="2023-11-14T00:00:00"/>
    <d v="2024-05-02T00:00:00"/>
    <n v="170"/>
    <n v="125"/>
    <d v="2024-03-18T00:00:00"/>
    <s v="REGISTRO DE CAMPO "/>
    <m/>
    <m/>
    <m/>
    <m/>
    <m/>
    <m/>
    <d v="2023-11-24T00:00:00"/>
    <m/>
    <m/>
    <m/>
    <m/>
    <m/>
    <m/>
    <m/>
    <m/>
    <d v="2023-12-19T00:00:00"/>
    <m/>
    <m/>
    <m/>
    <m/>
    <m/>
    <m/>
    <m/>
    <m/>
    <m/>
    <m/>
    <m/>
    <d v="2024-01-18T00:00:00"/>
    <m/>
    <m/>
    <m/>
    <m/>
    <m/>
    <m/>
    <m/>
    <m/>
    <m/>
    <m/>
    <m/>
    <m/>
    <m/>
    <m/>
    <m/>
    <m/>
    <d v="2024-02-07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Mar"/>
    <n v="2"/>
    <d v="2024-01-07T00:00:00"/>
    <d v="2024-01-13T00:00:00"/>
    <s v="07/01/24 - 13/01/24"/>
    <x v="9"/>
    <x v="17"/>
    <x v="0"/>
    <m/>
  </r>
  <r>
    <x v="1"/>
    <x v="3"/>
    <m/>
    <n v="52"/>
    <m/>
    <x v="11"/>
    <n v="43"/>
    <n v="43"/>
    <n v="20"/>
    <n v="23"/>
    <n v="400"/>
    <d v="2023-11-15T00:00:00"/>
    <d v="2024-05-02T00:00:00"/>
    <n v="169"/>
    <n v="125"/>
    <d v="2024-03-19T00:00:00"/>
    <s v="REGISTRO DE CAMPO "/>
    <m/>
    <m/>
    <m/>
    <m/>
    <m/>
    <m/>
    <d v="2023-11-25T00:00:00"/>
    <m/>
    <m/>
    <m/>
    <m/>
    <m/>
    <m/>
    <m/>
    <m/>
    <d v="2023-12-20T00:00:00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x v="9"/>
    <m/>
    <m/>
    <m/>
    <m/>
    <s v="REPROVADO"/>
    <m/>
    <m/>
    <m/>
    <m/>
    <m/>
    <m/>
    <m/>
    <m/>
    <m/>
    <m/>
    <m/>
    <x v="17"/>
    <x v="18"/>
    <x v="0"/>
    <m/>
  </r>
  <r>
    <x v="1"/>
    <x v="3"/>
    <s v="TESOURO"/>
    <n v="51"/>
    <s v="Baixa"/>
    <x v="11"/>
    <n v="60"/>
    <n v="60"/>
    <n v="30"/>
    <n v="30"/>
    <n v="600"/>
    <d v="2023-11-15T00:00:00"/>
    <d v="2024-05-02T00:00:00"/>
    <n v="169"/>
    <n v="125"/>
    <d v="2024-03-19T00:00:00"/>
    <s v="REGISTRO DE CAMPO "/>
    <m/>
    <m/>
    <m/>
    <m/>
    <m/>
    <m/>
    <d v="2023-11-25T00:00:00"/>
    <m/>
    <m/>
    <m/>
    <m/>
    <m/>
    <m/>
    <m/>
    <m/>
    <d v="2023-12-20T00:00:00"/>
    <m/>
    <m/>
    <m/>
    <m/>
    <m/>
    <m/>
    <m/>
    <m/>
    <m/>
    <m/>
    <m/>
    <d v="2024-01-19T00:00:00"/>
    <m/>
    <m/>
    <m/>
    <m/>
    <m/>
    <m/>
    <m/>
    <m/>
    <m/>
    <m/>
    <m/>
    <m/>
    <m/>
    <m/>
    <m/>
    <m/>
    <d v="2024-02-08T00:00:00"/>
    <m/>
    <m/>
    <m/>
    <m/>
    <m/>
    <m/>
    <m/>
    <m/>
    <m/>
    <m/>
    <m/>
    <m/>
    <m/>
    <m/>
    <m/>
    <m/>
    <m/>
    <m/>
    <m/>
    <x v="9"/>
    <m/>
    <m/>
    <m/>
    <m/>
    <s v="REPROVADO"/>
    <m/>
    <m/>
    <m/>
    <m/>
    <m/>
    <m/>
    <s v="Mar"/>
    <n v="3"/>
    <d v="2024-01-14T00:00:00"/>
    <d v="2024-01-20T00:00:00"/>
    <s v="14/01/24 - 20/01/24"/>
    <x v="9"/>
    <x v="17"/>
    <x v="0"/>
    <m/>
  </r>
  <r>
    <x v="1"/>
    <x v="3"/>
    <s v="TESOURO"/>
    <n v="54"/>
    <s v="Média"/>
    <x v="11"/>
    <n v="77"/>
    <n v="77"/>
    <n v="30"/>
    <n v="47"/>
    <n v="600"/>
    <d v="2023-11-15T00:00:00"/>
    <d v="2024-05-02T00:00:00"/>
    <n v="169"/>
    <n v="125"/>
    <d v="2024-03-19T00:00:00"/>
    <s v="REGISTRO DE CAMPO "/>
    <m/>
    <m/>
    <m/>
    <m/>
    <m/>
    <m/>
    <d v="2023-11-25T00:00:00"/>
    <m/>
    <m/>
    <m/>
    <m/>
    <m/>
    <m/>
    <m/>
    <m/>
    <d v="2023-12-20T00:00:00"/>
    <m/>
    <m/>
    <m/>
    <m/>
    <m/>
    <m/>
    <m/>
    <m/>
    <m/>
    <m/>
    <m/>
    <d v="2024-01-19T00:00:00"/>
    <m/>
    <m/>
    <m/>
    <m/>
    <m/>
    <m/>
    <m/>
    <m/>
    <m/>
    <m/>
    <m/>
    <m/>
    <m/>
    <m/>
    <m/>
    <m/>
    <d v="2024-02-08T00:00:00"/>
    <m/>
    <m/>
    <m/>
    <m/>
    <m/>
    <m/>
    <m/>
    <m/>
    <m/>
    <m/>
    <m/>
    <m/>
    <m/>
    <m/>
    <m/>
    <m/>
    <m/>
    <m/>
    <m/>
    <x v="9"/>
    <m/>
    <m/>
    <m/>
    <m/>
    <s v="REPROVADO"/>
    <m/>
    <m/>
    <m/>
    <m/>
    <m/>
    <m/>
    <s v="Mar"/>
    <n v="3"/>
    <d v="2024-01-14T00:00:00"/>
    <d v="2024-01-20T00:00:00"/>
    <s v="14/01/24 - 20/01/24"/>
    <x v="9"/>
    <x v="17"/>
    <x v="0"/>
    <m/>
  </r>
  <r>
    <x v="1"/>
    <x v="3"/>
    <s v="TESOURO"/>
    <s v="50 B"/>
    <s v="Média"/>
    <x v="6"/>
    <n v="23"/>
    <m/>
    <n v="23"/>
    <n v="0"/>
    <n v="460"/>
    <d v="2023-11-15T00:00:00"/>
    <d v="2024-05-02T00:00:00"/>
    <n v="169"/>
    <n v="118"/>
    <d v="2024-03-12T00:00:00"/>
    <s v="ÁREA ASSISTIDA"/>
    <m/>
    <m/>
    <m/>
    <m/>
    <m/>
    <m/>
    <d v="2023-11-25T00:00:00"/>
    <m/>
    <m/>
    <m/>
    <m/>
    <m/>
    <m/>
    <m/>
    <m/>
    <d v="2023-12-20T00:00:00"/>
    <m/>
    <m/>
    <m/>
    <m/>
    <m/>
    <m/>
    <m/>
    <m/>
    <m/>
    <m/>
    <m/>
    <d v="2024-01-19T00:00:00"/>
    <m/>
    <m/>
    <m/>
    <m/>
    <m/>
    <m/>
    <m/>
    <m/>
    <m/>
    <m/>
    <m/>
    <m/>
    <m/>
    <m/>
    <m/>
    <m/>
    <d v="2024-02-08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Mar"/>
    <n v="3"/>
    <d v="2024-01-14T00:00:00"/>
    <d v="2024-01-20T00:00:00"/>
    <s v="14/01/24 - 20/01/24"/>
    <x v="6"/>
    <x v="3"/>
    <x v="0"/>
    <m/>
  </r>
  <r>
    <x v="1"/>
    <x v="3"/>
    <s v="TESOURO"/>
    <n v="39"/>
    <s v="Baixa"/>
    <x v="6"/>
    <n v="213.6"/>
    <m/>
    <n v="213.6"/>
    <n v="0"/>
    <n v="4272"/>
    <d v="2023-11-15T00:00:00"/>
    <d v="2024-05-02T00:00:00"/>
    <n v="169"/>
    <n v="118"/>
    <d v="2024-03-12T00:00:00"/>
    <s v="ÁREA ASSISTIDA"/>
    <m/>
    <m/>
    <m/>
    <m/>
    <m/>
    <m/>
    <d v="2023-11-25T00:00:00"/>
    <m/>
    <m/>
    <m/>
    <m/>
    <m/>
    <m/>
    <m/>
    <m/>
    <d v="2023-12-20T00:00:00"/>
    <m/>
    <m/>
    <m/>
    <m/>
    <m/>
    <m/>
    <m/>
    <m/>
    <m/>
    <m/>
    <m/>
    <d v="2024-01-19T00:00:00"/>
    <m/>
    <m/>
    <m/>
    <m/>
    <m/>
    <m/>
    <m/>
    <m/>
    <m/>
    <m/>
    <m/>
    <m/>
    <m/>
    <m/>
    <m/>
    <m/>
    <d v="2024-02-08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Mar"/>
    <n v="3"/>
    <d v="2024-01-14T00:00:00"/>
    <d v="2024-01-20T00:00:00"/>
    <s v="14/01/24 - 20/01/24"/>
    <x v="6"/>
    <x v="3"/>
    <x v="0"/>
    <m/>
  </r>
  <r>
    <x v="2"/>
    <x v="5"/>
    <s v="GUIRATINGA"/>
    <s v="ES 04"/>
    <s v="Alta"/>
    <x v="7"/>
    <n v="132"/>
    <n v="132"/>
    <n v="125"/>
    <n v="7"/>
    <n v="2500"/>
    <d v="2023-11-02T00:00:00"/>
    <d v="2024-05-02T00:00:00"/>
    <n v="182"/>
    <n v="115"/>
    <d v="2024-02-25T00:00:00"/>
    <s v="REGISTRO DE CAMPO "/>
    <m/>
    <m/>
    <m/>
    <m/>
    <m/>
    <m/>
    <d v="2023-11-12T00:00:00"/>
    <m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6"/>
    <m/>
    <m/>
    <m/>
    <m/>
    <s v="REPROVADO"/>
    <m/>
    <m/>
    <m/>
    <m/>
    <m/>
    <m/>
    <s v="Fev"/>
    <n v="1"/>
    <d v="2023-12-31T00:00:00"/>
    <d v="2024-01-06T00:00:00"/>
    <s v="31/12/23 - 06/01/24"/>
    <x v="10"/>
    <x v="9"/>
    <x v="0"/>
    <m/>
  </r>
  <r>
    <x v="2"/>
    <x v="5"/>
    <s v="GUIRATINGA"/>
    <s v=" ES 05"/>
    <s v="Alta"/>
    <x v="7"/>
    <n v="60"/>
    <n v="60"/>
    <n v="52"/>
    <n v="8"/>
    <n v="1040"/>
    <d v="2023-11-02T00:00:00"/>
    <d v="2024-05-02T00:00:00"/>
    <n v="182"/>
    <n v="115"/>
    <d v="2024-02-25T00:00:00"/>
    <s v="REGISTRO DE CAMPO "/>
    <m/>
    <m/>
    <m/>
    <m/>
    <m/>
    <m/>
    <d v="2023-11-12T00:00:00"/>
    <m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6"/>
    <m/>
    <m/>
    <m/>
    <m/>
    <s v="REPROVADO"/>
    <m/>
    <m/>
    <m/>
    <m/>
    <m/>
    <m/>
    <s v="Fev"/>
    <n v="1"/>
    <d v="2023-12-31T00:00:00"/>
    <d v="2024-01-06T00:00:00"/>
    <s v="31/12/23 - 06/01/24"/>
    <x v="10"/>
    <x v="9"/>
    <x v="0"/>
    <m/>
  </r>
  <r>
    <x v="4"/>
    <x v="7"/>
    <s v="TESOURO"/>
    <s v="AL 1"/>
    <s v="Alta"/>
    <x v="10"/>
    <n v="286"/>
    <n v="210"/>
    <n v="50"/>
    <n v="236"/>
    <n v="1000"/>
    <d v="2023-10-05T00:00:00"/>
    <d v="2024-05-02T00:00:00"/>
    <n v="210"/>
    <n v="120"/>
    <d v="2024-02-02T00:00:00"/>
    <s v="REGISTRO DE CAMPO "/>
    <m/>
    <m/>
    <m/>
    <m/>
    <m/>
    <m/>
    <d v="2023-10-15T00:00:00"/>
    <d v="2023-10-24T00:00:00"/>
    <m/>
    <m/>
    <m/>
    <m/>
    <m/>
    <m/>
    <m/>
    <d v="2023-11-09T00:00:00"/>
    <m/>
    <m/>
    <m/>
    <m/>
    <m/>
    <m/>
    <m/>
    <m/>
    <m/>
    <m/>
    <m/>
    <d v="2023-12-09T00:00:00"/>
    <m/>
    <m/>
    <m/>
    <m/>
    <m/>
    <m/>
    <m/>
    <m/>
    <m/>
    <m/>
    <m/>
    <m/>
    <m/>
    <m/>
    <m/>
    <m/>
    <d v="2023-12-29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6"/>
    <d v="2024-02-04T00:00:00"/>
    <d v="2024-02-10T00:00:00"/>
    <s v="04/02/24 - 10/02/24"/>
    <x v="18"/>
    <x v="19"/>
    <x v="1"/>
    <m/>
  </r>
  <r>
    <x v="4"/>
    <x v="7"/>
    <s v="TESOURO"/>
    <s v="AL 2"/>
    <s v="Alta"/>
    <x v="12"/>
    <n v="170"/>
    <n v="100"/>
    <n v="70"/>
    <n v="100"/>
    <n v="1400"/>
    <d v="2023-10-07T00:00:00"/>
    <d v="2024-05-02T00:00:00"/>
    <n v="208"/>
    <n v="103"/>
    <d v="2024-01-18T00:00:00"/>
    <s v="REGISTRO DE CAMPO "/>
    <m/>
    <m/>
    <m/>
    <m/>
    <m/>
    <m/>
    <d v="2023-10-17T00:00:00"/>
    <d v="2023-10-24T00:00:00"/>
    <s v="V2"/>
    <m/>
    <m/>
    <m/>
    <m/>
    <m/>
    <m/>
    <d v="2023-11-11T00:00:00"/>
    <m/>
    <m/>
    <m/>
    <m/>
    <m/>
    <m/>
    <m/>
    <m/>
    <m/>
    <m/>
    <m/>
    <d v="2023-12-11T00:00:00"/>
    <m/>
    <m/>
    <m/>
    <m/>
    <m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m/>
    <m/>
    <m/>
    <x v="1"/>
    <m/>
    <m/>
    <m/>
    <m/>
    <m/>
    <m/>
    <m/>
    <m/>
    <m/>
    <m/>
    <m/>
    <s v="Jan"/>
    <n v="5"/>
    <d v="2024-01-28T00:00:00"/>
    <d v="2024-02-03T00:00:00"/>
    <s v="28/01/24 - 03/02/24"/>
    <x v="18"/>
    <x v="1"/>
    <x v="1"/>
    <m/>
  </r>
  <r>
    <x v="4"/>
    <x v="7"/>
    <s v="TESOURO"/>
    <s v="AL 6"/>
    <s v="Média"/>
    <x v="12"/>
    <n v="111"/>
    <n v="100"/>
    <n v="80"/>
    <n v="31"/>
    <n v="1600"/>
    <d v="2023-10-10T00:00:00"/>
    <d v="2024-05-02T00:00:00"/>
    <n v="205"/>
    <n v="106"/>
    <d v="2024-01-24T00:00:00"/>
    <s v="REGISTRO DE CAMPO "/>
    <m/>
    <m/>
    <m/>
    <m/>
    <m/>
    <m/>
    <d v="2023-10-20T00:00:00"/>
    <d v="2023-10-24T00:00:00"/>
    <s v="V1"/>
    <n v="15.05"/>
    <m/>
    <m/>
    <m/>
    <m/>
    <m/>
    <d v="2023-11-14T00:00:00"/>
    <m/>
    <m/>
    <m/>
    <m/>
    <m/>
    <m/>
    <m/>
    <m/>
    <m/>
    <m/>
    <m/>
    <d v="2023-12-14T00:00:00"/>
    <m/>
    <m/>
    <m/>
    <m/>
    <m/>
    <m/>
    <m/>
    <m/>
    <m/>
    <m/>
    <m/>
    <m/>
    <m/>
    <m/>
    <m/>
    <m/>
    <d v="2024-01-03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Jan"/>
    <n v="4"/>
    <d v="2024-01-21T00:00:00"/>
    <d v="2024-01-27T00:00:00"/>
    <s v="21/01/24 - 27/01/24"/>
    <x v="18"/>
    <x v="1"/>
    <x v="0"/>
    <m/>
  </r>
  <r>
    <x v="4"/>
    <x v="7"/>
    <s v="TESOURO"/>
    <s v="AL 30"/>
    <s v="Alta"/>
    <x v="10"/>
    <n v="90"/>
    <n v="90"/>
    <n v="75"/>
    <n v="15"/>
    <n v="1500"/>
    <d v="2023-10-04T00:00:00"/>
    <d v="2024-05-02T00:00:00"/>
    <n v="211"/>
    <n v="120"/>
    <d v="2024-02-01T00:00:00"/>
    <s v="REGISTRO DE CAMPO "/>
    <m/>
    <m/>
    <m/>
    <m/>
    <m/>
    <m/>
    <d v="2023-10-14T00:00:00"/>
    <d v="2023-10-24T00:00:00"/>
    <m/>
    <m/>
    <m/>
    <m/>
    <m/>
    <m/>
    <m/>
    <d v="2023-11-08T00:00:00"/>
    <m/>
    <m/>
    <m/>
    <m/>
    <m/>
    <m/>
    <m/>
    <m/>
    <m/>
    <m/>
    <m/>
    <d v="2023-12-08T00:00:00"/>
    <m/>
    <m/>
    <m/>
    <m/>
    <m/>
    <m/>
    <m/>
    <m/>
    <m/>
    <m/>
    <m/>
    <m/>
    <m/>
    <m/>
    <m/>
    <m/>
    <d v="2023-12-28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5"/>
    <d v="2024-01-28T00:00:00"/>
    <d v="2024-02-03T00:00:00"/>
    <s v="28/01/24 - 03/02/24"/>
    <x v="18"/>
    <x v="19"/>
    <x v="1"/>
    <m/>
  </r>
  <r>
    <x v="4"/>
    <x v="7"/>
    <s v="TESOURO"/>
    <s v="AL 40"/>
    <s v="Média"/>
    <x v="10"/>
    <n v="99"/>
    <m/>
    <n v="50"/>
    <n v="49"/>
    <n v="1000"/>
    <d v="2023-10-04T00:00:00"/>
    <d v="2024-05-02T00:00:00"/>
    <n v="211"/>
    <n v="118"/>
    <d v="2024-01-30T00:00:00"/>
    <s v="ÁREA ASSISTIDA"/>
    <m/>
    <m/>
    <m/>
    <m/>
    <m/>
    <m/>
    <d v="2023-10-14T00:00:00"/>
    <d v="2023-10-24T00:00:00"/>
    <s v="V3"/>
    <m/>
    <m/>
    <m/>
    <m/>
    <m/>
    <m/>
    <d v="2023-11-08T00:00:00"/>
    <m/>
    <m/>
    <m/>
    <m/>
    <m/>
    <m/>
    <m/>
    <m/>
    <m/>
    <m/>
    <m/>
    <d v="2023-12-08T00:00:00"/>
    <m/>
    <m/>
    <m/>
    <m/>
    <m/>
    <m/>
    <m/>
    <m/>
    <m/>
    <m/>
    <m/>
    <m/>
    <m/>
    <m/>
    <m/>
    <m/>
    <d v="2023-12-28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Jan"/>
    <n v="3"/>
    <d v="2024-01-14T00:00:00"/>
    <d v="2024-01-20T00:00:00"/>
    <s v="14/01/24 - 20/01/24"/>
    <x v="18"/>
    <x v="19"/>
    <x v="0"/>
    <m/>
  </r>
  <r>
    <x v="4"/>
    <x v="7"/>
    <s v="TESOURO"/>
    <s v="AL 31"/>
    <s v="Média"/>
    <x v="10"/>
    <n v="32"/>
    <m/>
    <n v="20"/>
    <n v="12"/>
    <n v="400"/>
    <d v="2023-10-04T00:00:00"/>
    <d v="2024-05-02T00:00:00"/>
    <n v="211"/>
    <n v="120"/>
    <d v="2024-02-01T00:00:00"/>
    <s v="ÁREA ASSISTIDA"/>
    <m/>
    <m/>
    <m/>
    <m/>
    <m/>
    <m/>
    <d v="2023-10-14T00:00:00"/>
    <d v="2023-10-24T00:00:00"/>
    <m/>
    <m/>
    <m/>
    <m/>
    <m/>
    <m/>
    <m/>
    <d v="2023-11-08T00:00:00"/>
    <m/>
    <m/>
    <m/>
    <m/>
    <m/>
    <m/>
    <m/>
    <m/>
    <m/>
    <m/>
    <m/>
    <d v="2023-12-08T00:00:00"/>
    <m/>
    <m/>
    <m/>
    <m/>
    <m/>
    <m/>
    <m/>
    <m/>
    <m/>
    <m/>
    <m/>
    <m/>
    <m/>
    <m/>
    <m/>
    <m/>
    <d v="2023-12-28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5"/>
    <d v="2024-01-28T00:00:00"/>
    <d v="2024-02-03T00:00:00"/>
    <s v="28/01/24 - 03/02/24"/>
    <x v="18"/>
    <x v="19"/>
    <x v="0"/>
    <m/>
  </r>
  <r>
    <x v="4"/>
    <x v="7"/>
    <s v="TESOURO"/>
    <s v="AL 3"/>
    <s v="Média"/>
    <x v="12"/>
    <n v="63"/>
    <m/>
    <n v="30"/>
    <n v="33"/>
    <n v="600"/>
    <d v="2023-10-15T00:00:00"/>
    <d v="2024-05-02T00:00:00"/>
    <n v="200"/>
    <n v="102"/>
    <d v="2024-01-25T00:00:00"/>
    <s v="ÁREA ASSISTIDA"/>
    <m/>
    <m/>
    <m/>
    <m/>
    <m/>
    <m/>
    <d v="2023-10-25T00:00:00"/>
    <m/>
    <m/>
    <m/>
    <m/>
    <m/>
    <m/>
    <m/>
    <m/>
    <d v="2023-11-19T00:00:00"/>
    <m/>
    <m/>
    <m/>
    <m/>
    <m/>
    <m/>
    <m/>
    <m/>
    <m/>
    <m/>
    <m/>
    <d v="2023-12-19T00:00:00"/>
    <m/>
    <m/>
    <m/>
    <m/>
    <m/>
    <m/>
    <m/>
    <m/>
    <m/>
    <m/>
    <m/>
    <m/>
    <m/>
    <m/>
    <m/>
    <m/>
    <d v="2024-01-08T00:00:00"/>
    <m/>
    <m/>
    <m/>
    <m/>
    <m/>
    <m/>
    <m/>
    <m/>
    <m/>
    <m/>
    <m/>
    <m/>
    <m/>
    <m/>
    <m/>
    <m/>
    <m/>
    <m/>
    <m/>
    <x v="1"/>
    <m/>
    <m/>
    <m/>
    <m/>
    <m/>
    <m/>
    <m/>
    <m/>
    <m/>
    <m/>
    <m/>
    <s v="Jan"/>
    <n v="5"/>
    <d v="2024-01-28T00:00:00"/>
    <d v="2024-02-03T00:00:00"/>
    <s v="28/01/24 - 03/02/24"/>
    <x v="18"/>
    <x v="1"/>
    <x v="1"/>
    <m/>
  </r>
  <r>
    <x v="4"/>
    <x v="7"/>
    <s v="TESOURO"/>
    <s v="AL 4"/>
    <s v="Média"/>
    <x v="12"/>
    <n v="136"/>
    <m/>
    <n v="100"/>
    <n v="36"/>
    <n v="2000"/>
    <d v="2023-10-15T00:00:00"/>
    <d v="2024-05-02T00:00:00"/>
    <n v="200"/>
    <n v="110"/>
    <d v="2024-02-02T00:00:00"/>
    <s v="ÁREA ASSISTIDA"/>
    <m/>
    <m/>
    <m/>
    <m/>
    <m/>
    <m/>
    <d v="2023-10-25T00:00:00"/>
    <d v="2023-10-24T00:00:00"/>
    <s v="V1"/>
    <n v="14"/>
    <m/>
    <m/>
    <m/>
    <m/>
    <m/>
    <d v="2023-11-19T00:00:00"/>
    <m/>
    <m/>
    <m/>
    <m/>
    <m/>
    <m/>
    <m/>
    <m/>
    <m/>
    <m/>
    <m/>
    <d v="2023-12-19T00:00:00"/>
    <m/>
    <m/>
    <m/>
    <m/>
    <m/>
    <m/>
    <m/>
    <m/>
    <m/>
    <m/>
    <m/>
    <m/>
    <m/>
    <m/>
    <m/>
    <m/>
    <d v="2024-01-08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6"/>
    <d v="2024-02-04T00:00:00"/>
    <d v="2024-02-10T00:00:00"/>
    <s v="04/02/24 - 10/02/24"/>
    <x v="18"/>
    <x v="1"/>
    <x v="0"/>
    <m/>
  </r>
  <r>
    <x v="4"/>
    <x v="7"/>
    <s v="TESOURO"/>
    <s v="AL 33"/>
    <s v="Média"/>
    <x v="12"/>
    <n v="56"/>
    <m/>
    <n v="40"/>
    <n v="16"/>
    <n v="800"/>
    <d v="2023-10-15T00:00:00"/>
    <d v="2024-05-02T00:00:00"/>
    <n v="200"/>
    <n v="110"/>
    <d v="2024-02-02T00:00:00"/>
    <s v="ÁREA ASSISTIDA"/>
    <m/>
    <m/>
    <m/>
    <m/>
    <m/>
    <m/>
    <d v="2023-10-25T00:00:00"/>
    <d v="2023-10-24T00:00:00"/>
    <m/>
    <m/>
    <m/>
    <m/>
    <m/>
    <m/>
    <m/>
    <d v="2023-11-19T00:00:00"/>
    <m/>
    <m/>
    <m/>
    <m/>
    <m/>
    <m/>
    <m/>
    <m/>
    <m/>
    <m/>
    <m/>
    <d v="2023-12-19T00:00:00"/>
    <m/>
    <m/>
    <m/>
    <m/>
    <m/>
    <m/>
    <m/>
    <m/>
    <m/>
    <m/>
    <m/>
    <m/>
    <m/>
    <m/>
    <m/>
    <m/>
    <d v="2024-01-08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6"/>
    <d v="2024-02-04T00:00:00"/>
    <d v="2024-02-10T00:00:00"/>
    <s v="04/02/24 - 10/02/24"/>
    <x v="18"/>
    <x v="1"/>
    <x v="0"/>
    <m/>
  </r>
  <r>
    <x v="0"/>
    <x v="0"/>
    <s v="PEDRA PRETA"/>
    <n v="211"/>
    <s v="Alta"/>
    <x v="10"/>
    <n v="110"/>
    <n v="110"/>
    <n v="50"/>
    <n v="60"/>
    <n v="1000"/>
    <d v="2023-10-26T00:00:00"/>
    <d v="2024-05-02T00:00:00"/>
    <n v="189"/>
    <n v="121"/>
    <d v="2024-02-24T00:00:00"/>
    <s v="REGISTRO DE CAMPO "/>
    <m/>
    <m/>
    <m/>
    <m/>
    <m/>
    <m/>
    <d v="2023-11-05T00:00:00"/>
    <d v="2023-10-26T00:00:00"/>
    <m/>
    <m/>
    <m/>
    <m/>
    <m/>
    <m/>
    <m/>
    <d v="2023-11-30T00:00:00"/>
    <m/>
    <m/>
    <m/>
    <m/>
    <m/>
    <m/>
    <m/>
    <m/>
    <m/>
    <m/>
    <m/>
    <d v="2023-12-30T00:00:00"/>
    <m/>
    <m/>
    <m/>
    <m/>
    <m/>
    <m/>
    <m/>
    <m/>
    <m/>
    <m/>
    <m/>
    <m/>
    <m/>
    <m/>
    <m/>
    <m/>
    <d v="2024-01-19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7"/>
    <d v="2024-02-11T00:00:00"/>
    <d v="2024-02-17T00:00:00"/>
    <s v="11/02/24 - 17/02/24"/>
    <x v="19"/>
    <x v="7"/>
    <x v="1"/>
    <m/>
  </r>
  <r>
    <x v="0"/>
    <x v="0"/>
    <s v="PEDRA PRETA"/>
    <n v="203"/>
    <s v="Alta"/>
    <x v="10"/>
    <n v="68"/>
    <n v="68"/>
    <n v="64"/>
    <n v="4"/>
    <n v="1280"/>
    <d v="2023-10-26T00:00:00"/>
    <d v="2024-05-02T00:00:00"/>
    <n v="189"/>
    <n v="121"/>
    <d v="2024-02-24T00:00:00"/>
    <s v="REGISTRO DE CAMPO "/>
    <m/>
    <m/>
    <m/>
    <m/>
    <m/>
    <m/>
    <d v="2023-11-05T00:00:00"/>
    <d v="2023-10-26T00:00:00"/>
    <m/>
    <m/>
    <m/>
    <m/>
    <m/>
    <m/>
    <m/>
    <d v="2023-11-30T00:00:00"/>
    <m/>
    <m/>
    <m/>
    <m/>
    <m/>
    <m/>
    <m/>
    <m/>
    <m/>
    <m/>
    <m/>
    <d v="2023-12-30T00:00:00"/>
    <m/>
    <m/>
    <m/>
    <m/>
    <m/>
    <m/>
    <m/>
    <m/>
    <m/>
    <m/>
    <m/>
    <m/>
    <m/>
    <m/>
    <m/>
    <m/>
    <d v="2024-01-19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7"/>
    <d v="2024-02-11T00:00:00"/>
    <d v="2024-02-17T00:00:00"/>
    <s v="11/02/24 - 17/02/24"/>
    <x v="19"/>
    <x v="7"/>
    <x v="1"/>
    <m/>
  </r>
  <r>
    <x v="0"/>
    <x v="0"/>
    <s v="PEDRA PRETA"/>
    <n v="204"/>
    <s v="Alta"/>
    <x v="10"/>
    <n v="72"/>
    <n v="72"/>
    <n v="68"/>
    <n v="4"/>
    <n v="1360"/>
    <d v="2023-10-26T00:00:00"/>
    <d v="2024-05-02T00:00:00"/>
    <n v="189"/>
    <n v="121"/>
    <d v="2024-02-24T00:00:00"/>
    <s v="REGISTRO DE CAMPO "/>
    <m/>
    <m/>
    <m/>
    <m/>
    <m/>
    <m/>
    <d v="2023-11-05T00:00:00"/>
    <d v="2023-10-26T00:00:00"/>
    <m/>
    <m/>
    <m/>
    <m/>
    <m/>
    <m/>
    <m/>
    <d v="2023-11-30T00:00:00"/>
    <m/>
    <m/>
    <m/>
    <m/>
    <m/>
    <m/>
    <m/>
    <m/>
    <m/>
    <m/>
    <m/>
    <d v="2023-12-30T00:00:00"/>
    <m/>
    <m/>
    <m/>
    <m/>
    <m/>
    <m/>
    <m/>
    <m/>
    <m/>
    <m/>
    <m/>
    <m/>
    <m/>
    <m/>
    <m/>
    <m/>
    <d v="2024-01-19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7"/>
    <d v="2024-02-11T00:00:00"/>
    <d v="2024-02-17T00:00:00"/>
    <s v="11/02/24 - 17/02/24"/>
    <x v="19"/>
    <x v="7"/>
    <x v="1"/>
    <m/>
  </r>
  <r>
    <x v="0"/>
    <x v="0"/>
    <s v="PEDRA PRETA"/>
    <n v="201"/>
    <s v="Alta"/>
    <x v="13"/>
    <n v="39"/>
    <n v="39"/>
    <n v="35"/>
    <n v="4"/>
    <n v="700"/>
    <d v="2023-10-27T00:00:00"/>
    <d v="2024-05-02T00:00:00"/>
    <n v="188"/>
    <n v="120"/>
    <d v="2024-02-24T00:00:00"/>
    <s v="REGISTRO DE CAMPO "/>
    <m/>
    <m/>
    <m/>
    <m/>
    <m/>
    <m/>
    <d v="2023-11-06T00:00:00"/>
    <d v="2023-10-27T00:00:00"/>
    <m/>
    <m/>
    <m/>
    <m/>
    <m/>
    <m/>
    <m/>
    <d v="2023-12-01T00:00:00"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d v="2024-01-20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7"/>
    <d v="2024-02-11T00:00:00"/>
    <d v="2024-02-17T00:00:00"/>
    <s v="11/02/24 - 17/02/24"/>
    <x v="20"/>
    <x v="7"/>
    <x v="1"/>
    <m/>
  </r>
  <r>
    <x v="0"/>
    <x v="0"/>
    <s v="PEDRA PRETA"/>
    <n v="202"/>
    <s v="Alta"/>
    <x v="13"/>
    <n v="54"/>
    <n v="54"/>
    <n v="49"/>
    <n v="5"/>
    <n v="980"/>
    <d v="2023-10-27T00:00:00"/>
    <d v="2024-05-02T00:00:00"/>
    <n v="188"/>
    <n v="120"/>
    <d v="2024-02-24T00:00:00"/>
    <s v="REGISTRO DE CAMPO "/>
    <m/>
    <m/>
    <m/>
    <m/>
    <m/>
    <m/>
    <d v="2023-11-06T00:00:00"/>
    <d v="2023-10-27T00:00:00"/>
    <m/>
    <m/>
    <m/>
    <m/>
    <m/>
    <m/>
    <m/>
    <d v="2023-12-01T00:00:00"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d v="2024-01-20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7"/>
    <d v="2024-02-11T00:00:00"/>
    <d v="2024-02-17T00:00:00"/>
    <s v="11/02/24 - 17/02/24"/>
    <x v="20"/>
    <x v="7"/>
    <x v="1"/>
    <m/>
  </r>
  <r>
    <x v="0"/>
    <x v="0"/>
    <s v="PEDRA PRETA"/>
    <n v="209"/>
    <s v="Alta"/>
    <x v="14"/>
    <n v="61"/>
    <n v="61"/>
    <n v="57"/>
    <n v="4"/>
    <n v="1140"/>
    <d v="2023-10-27T00:00:00"/>
    <d v="2024-05-02T00:00:00"/>
    <n v="188"/>
    <n v="120"/>
    <d v="2024-02-24T00:00:00"/>
    <s v="REGISTRO DE CAMPO "/>
    <m/>
    <m/>
    <m/>
    <m/>
    <m/>
    <m/>
    <d v="2023-11-06T00:00:00"/>
    <d v="2023-10-27T00:00:00"/>
    <m/>
    <m/>
    <m/>
    <m/>
    <m/>
    <m/>
    <m/>
    <d v="2023-12-01T00:00:00"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d v="2024-01-20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7"/>
    <d v="2024-02-11T00:00:00"/>
    <d v="2024-02-17T00:00:00"/>
    <s v="11/02/24 - 17/02/24"/>
    <x v="20"/>
    <x v="7"/>
    <x v="1"/>
    <m/>
  </r>
  <r>
    <x v="0"/>
    <x v="0"/>
    <s v="PEDRA PRETA"/>
    <n v="210"/>
    <s v="Alta"/>
    <x v="14"/>
    <n v="51"/>
    <n v="51"/>
    <n v="48.95"/>
    <n v="2.0499999999999972"/>
    <n v="979"/>
    <d v="2023-10-27T00:00:00"/>
    <d v="2024-05-02T00:00:00"/>
    <n v="188"/>
    <n v="120"/>
    <d v="2024-02-24T00:00:00"/>
    <s v="REGISTRO DE CAMPO "/>
    <m/>
    <m/>
    <m/>
    <m/>
    <m/>
    <m/>
    <d v="2023-11-06T00:00:00"/>
    <d v="2023-10-28T00:00:00"/>
    <m/>
    <m/>
    <m/>
    <m/>
    <m/>
    <m/>
    <m/>
    <d v="2023-12-01T00:00:00"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d v="2024-01-20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7"/>
    <d v="2024-02-11T00:00:00"/>
    <d v="2024-02-17T00:00:00"/>
    <s v="11/02/24 - 17/02/24"/>
    <x v="20"/>
    <x v="7"/>
    <x v="1"/>
    <m/>
  </r>
  <r>
    <x v="0"/>
    <x v="0"/>
    <s v="PEDRA PRETA"/>
    <n v="212"/>
    <s v="Alta"/>
    <x v="10"/>
    <n v="64"/>
    <n v="64"/>
    <n v="57.6"/>
    <n v="6.3999999999999986"/>
    <n v="1152"/>
    <d v="2023-10-27T00:00:00"/>
    <d v="2024-05-02T00:00:00"/>
    <n v="188"/>
    <n v="212"/>
    <d v="2024-05-26T00:00:00"/>
    <s v="REGISTRO DE CAMPO "/>
    <m/>
    <m/>
    <m/>
    <m/>
    <m/>
    <m/>
    <d v="2023-11-06T00:00:00"/>
    <d v="2023-10-28T00:00:00"/>
    <m/>
    <m/>
    <m/>
    <m/>
    <m/>
    <m/>
    <m/>
    <d v="2023-12-01T00:00:00"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d v="2024-01-20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Mai"/>
    <n v="1"/>
    <d v="2023-12-31T00:00:00"/>
    <d v="2024-01-06T00:00:00"/>
    <s v="31/12/23 - 06/01/24"/>
    <x v="19"/>
    <x v="7"/>
    <x v="1"/>
    <m/>
  </r>
  <r>
    <x v="0"/>
    <x v="1"/>
    <s v="PEDRA PRETA"/>
    <n v="106"/>
    <s v="Alta"/>
    <x v="3"/>
    <n v="84"/>
    <n v="75"/>
    <n v="75"/>
    <n v="9"/>
    <n v="1500"/>
    <d v="2023-11-01T00:00:00"/>
    <d v="2024-05-02T00:00:00"/>
    <n v="183"/>
    <n v="105"/>
    <d v="2024-02-14T00:00:00"/>
    <s v="REGISTRO DE CAMPO "/>
    <m/>
    <m/>
    <m/>
    <m/>
    <m/>
    <m/>
    <d v="2023-11-11T00:00:00"/>
    <d v="2023-11-01T00:00:00"/>
    <m/>
    <m/>
    <m/>
    <m/>
    <m/>
    <m/>
    <m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3"/>
    <x v="3"/>
    <x v="1"/>
    <m/>
  </r>
  <r>
    <x v="0"/>
    <x v="1"/>
    <s v="PEDRA PRETA"/>
    <n v="107"/>
    <s v="Alta"/>
    <x v="3"/>
    <n v="84"/>
    <n v="75"/>
    <n v="74"/>
    <n v="10"/>
    <n v="1480"/>
    <d v="2023-11-01T00:00:00"/>
    <d v="2024-05-02T00:00:00"/>
    <n v="183"/>
    <n v="105"/>
    <d v="2024-02-14T00:00:00"/>
    <s v="REGISTRO DE CAMPO "/>
    <m/>
    <m/>
    <m/>
    <m/>
    <m/>
    <m/>
    <d v="2023-11-11T00:00:00"/>
    <d v="2023-11-02T00:00:00"/>
    <m/>
    <m/>
    <m/>
    <m/>
    <m/>
    <m/>
    <m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3"/>
    <x v="3"/>
    <x v="1"/>
    <m/>
  </r>
  <r>
    <x v="0"/>
    <x v="1"/>
    <s v="PEDRA PRETA"/>
    <n v="109"/>
    <s v="Alta"/>
    <x v="2"/>
    <n v="81"/>
    <n v="81"/>
    <n v="70"/>
    <n v="11"/>
    <n v="1400"/>
    <d v="2023-10-29T00:00:00"/>
    <d v="2024-05-02T00:00:00"/>
    <n v="186"/>
    <n v="107"/>
    <d v="2024-02-13T00:00:00"/>
    <s v="REGISTRO DE CAMPO "/>
    <m/>
    <m/>
    <m/>
    <m/>
    <m/>
    <m/>
    <d v="2023-11-08T00:00:00"/>
    <d v="2023-10-29T00:00:00"/>
    <m/>
    <m/>
    <m/>
    <m/>
    <m/>
    <m/>
    <m/>
    <d v="2023-12-03T00:00:00"/>
    <m/>
    <m/>
    <m/>
    <m/>
    <m/>
    <m/>
    <m/>
    <m/>
    <m/>
    <m/>
    <m/>
    <d v="2024-01-02T00:00:00"/>
    <m/>
    <m/>
    <m/>
    <m/>
    <m/>
    <m/>
    <m/>
    <m/>
    <m/>
    <m/>
    <m/>
    <m/>
    <m/>
    <m/>
    <m/>
    <m/>
    <d v="2024-01-22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3"/>
    <d v="2024-01-14T00:00:00"/>
    <d v="2024-01-20T00:00:00"/>
    <s v="14/01/24 - 20/01/24"/>
    <x v="2"/>
    <x v="2"/>
    <x v="1"/>
    <m/>
  </r>
  <r>
    <x v="0"/>
    <x v="1"/>
    <s v="PEDRA PRETA"/>
    <n v="110"/>
    <s v="Alta"/>
    <x v="7"/>
    <n v="82"/>
    <n v="82"/>
    <n v="76"/>
    <n v="6"/>
    <n v="1520"/>
    <d v="2023-10-29T00:00:00"/>
    <d v="2024-05-02T00:00:00"/>
    <n v="186"/>
    <n v="113"/>
    <d v="2024-02-19T00:00:00"/>
    <s v="REGISTRO DE CAMPO "/>
    <m/>
    <m/>
    <m/>
    <m/>
    <m/>
    <m/>
    <d v="2023-11-08T00:00:00"/>
    <d v="2023-10-29T00:00:00"/>
    <m/>
    <m/>
    <m/>
    <m/>
    <m/>
    <m/>
    <m/>
    <d v="2023-12-03T00:00:00"/>
    <m/>
    <m/>
    <m/>
    <m/>
    <m/>
    <m/>
    <m/>
    <m/>
    <m/>
    <m/>
    <m/>
    <d v="2024-01-02T00:00:00"/>
    <m/>
    <m/>
    <m/>
    <m/>
    <m/>
    <m/>
    <m/>
    <m/>
    <m/>
    <m/>
    <m/>
    <m/>
    <m/>
    <m/>
    <m/>
    <m/>
    <d v="2024-01-22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2"/>
    <d v="2024-01-07T00:00:00"/>
    <d v="2024-01-13T00:00:00"/>
    <s v="07/01/24 - 13/01/24"/>
    <x v="3"/>
    <x v="20"/>
    <x v="1"/>
    <m/>
  </r>
  <r>
    <x v="0"/>
    <x v="1"/>
    <s v="PEDRA PRETA"/>
    <n v="102"/>
    <s v="Alta"/>
    <x v="7"/>
    <n v="107"/>
    <n v="64"/>
    <n v="100"/>
    <n v="7"/>
    <n v="2000"/>
    <d v="2023-10-29T00:00:00"/>
    <d v="2024-05-02T00:00:00"/>
    <n v="186"/>
    <n v="115"/>
    <d v="2024-02-21T00:00:00"/>
    <s v="REGISTRO DE CAMPO "/>
    <m/>
    <m/>
    <m/>
    <m/>
    <m/>
    <m/>
    <d v="2023-11-08T00:00:00"/>
    <d v="2023-10-29T00:00:00"/>
    <m/>
    <m/>
    <m/>
    <m/>
    <m/>
    <m/>
    <m/>
    <d v="2023-12-03T00:00:00"/>
    <m/>
    <m/>
    <m/>
    <m/>
    <m/>
    <m/>
    <m/>
    <m/>
    <m/>
    <m/>
    <m/>
    <d v="2024-01-02T00:00:00"/>
    <m/>
    <m/>
    <m/>
    <m/>
    <m/>
    <m/>
    <m/>
    <m/>
    <m/>
    <m/>
    <m/>
    <m/>
    <m/>
    <m/>
    <m/>
    <m/>
    <d v="2024-01-22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3"/>
    <x v="20"/>
    <x v="1"/>
    <m/>
  </r>
  <r>
    <x v="0"/>
    <x v="2"/>
    <s v="ALTO GARCAS"/>
    <n v="302"/>
    <s v="Alta"/>
    <x v="10"/>
    <n v="80"/>
    <n v="40"/>
    <n v="75"/>
    <n v="5"/>
    <n v="1500"/>
    <d v="2023-11-02T00:00:00"/>
    <d v="2024-05-02T00:00:00"/>
    <n v="182"/>
    <n v="118"/>
    <d v="2024-02-28T00:00:00"/>
    <s v="REGISTRO DE CAMPO "/>
    <m/>
    <m/>
    <m/>
    <m/>
    <m/>
    <m/>
    <d v="2023-11-12T00:00:00"/>
    <m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14"/>
    <x v="21"/>
    <x v="1"/>
    <m/>
  </r>
  <r>
    <x v="0"/>
    <x v="2"/>
    <s v="ALTO GARCAS"/>
    <n v="305"/>
    <s v="Alta"/>
    <x v="10"/>
    <n v="94"/>
    <n v="94"/>
    <n v="89"/>
    <n v="5"/>
    <n v="1780"/>
    <d v="2023-11-02T00:00:00"/>
    <d v="2024-05-02T00:00:00"/>
    <n v="182"/>
    <n v="118"/>
    <d v="2024-02-28T00:00:00"/>
    <s v="REGISTRO DE CAMPO "/>
    <m/>
    <m/>
    <m/>
    <m/>
    <m/>
    <m/>
    <d v="2023-11-12T00:00:00"/>
    <m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14"/>
    <x v="21"/>
    <x v="1"/>
    <m/>
  </r>
  <r>
    <x v="0"/>
    <x v="2"/>
    <s v="ALTO GARCAS"/>
    <n v="301"/>
    <s v="Alta"/>
    <x v="5"/>
    <n v="85"/>
    <n v="70"/>
    <n v="80"/>
    <n v="5"/>
    <n v="1600"/>
    <d v="2023-11-03T00:00:00"/>
    <d v="2024-05-02T00:00:00"/>
    <n v="181"/>
    <n v="115"/>
    <d v="2024-02-26T00:00:00"/>
    <s v="REGISTRO DE CAMPO "/>
    <m/>
    <m/>
    <m/>
    <m/>
    <m/>
    <m/>
    <d v="2023-11-13T00:00:00"/>
    <m/>
    <m/>
    <m/>
    <m/>
    <m/>
    <m/>
    <m/>
    <m/>
    <d v="2023-12-08T00:00:00"/>
    <m/>
    <m/>
    <m/>
    <m/>
    <m/>
    <m/>
    <m/>
    <m/>
    <m/>
    <m/>
    <m/>
    <d v="2024-01-07T00:00:00"/>
    <m/>
    <m/>
    <m/>
    <m/>
    <m/>
    <m/>
    <m/>
    <m/>
    <m/>
    <m/>
    <m/>
    <m/>
    <m/>
    <m/>
    <m/>
    <m/>
    <d v="2024-01-27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2"/>
    <d v="2024-01-07T00:00:00"/>
    <d v="2024-01-13T00:00:00"/>
    <s v="07/01/24 - 13/01/24"/>
    <x v="5"/>
    <x v="5"/>
    <x v="1"/>
    <m/>
  </r>
  <r>
    <x v="0"/>
    <x v="2"/>
    <s v="ALTO GARCAS"/>
    <n v="308"/>
    <s v="Baixa"/>
    <x v="15"/>
    <n v="81"/>
    <n v="81"/>
    <n v="70"/>
    <n v="11"/>
    <n v="1400"/>
    <d v="2023-11-02T00:00:00"/>
    <d v="2024-05-02T00:00:00"/>
    <n v="182"/>
    <n v="123"/>
    <d v="2024-03-04T00:00:00"/>
    <s v="REGISTRO DE CAMPO "/>
    <m/>
    <m/>
    <m/>
    <m/>
    <m/>
    <m/>
    <d v="2023-11-12T00:00:00"/>
    <m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1"/>
    <m/>
    <m/>
    <m/>
    <m/>
    <m/>
    <m/>
    <m/>
    <m/>
    <m/>
    <m/>
    <m/>
    <s v="Mar"/>
    <n v="2"/>
    <d v="2024-01-07T00:00:00"/>
    <d v="2024-01-13T00:00:00"/>
    <s v="07/01/24 - 13/01/24"/>
    <x v="21"/>
    <x v="22"/>
    <x v="1"/>
    <m/>
  </r>
  <r>
    <x v="0"/>
    <x v="2"/>
    <s v="ALTO GARCAS"/>
    <n v="309"/>
    <s v="Média"/>
    <x v="15"/>
    <n v="40"/>
    <n v="40"/>
    <n v="28"/>
    <n v="12"/>
    <n v="560"/>
    <d v="2023-11-02T00:00:00"/>
    <d v="2024-05-02T00:00:00"/>
    <n v="182"/>
    <n v="123"/>
    <d v="2024-03-04T00:00:00"/>
    <s v="REGISTRO DE CAMPO "/>
    <m/>
    <m/>
    <m/>
    <m/>
    <m/>
    <m/>
    <d v="2023-11-12T00:00:00"/>
    <m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1"/>
    <m/>
    <m/>
    <m/>
    <m/>
    <m/>
    <m/>
    <m/>
    <m/>
    <m/>
    <m/>
    <m/>
    <s v="Mar"/>
    <n v="2"/>
    <d v="2024-01-07T00:00:00"/>
    <d v="2024-01-13T00:00:00"/>
    <s v="07/01/24 - 13/01/24"/>
    <x v="21"/>
    <x v="22"/>
    <x v="1"/>
    <m/>
  </r>
  <r>
    <x v="0"/>
    <x v="2"/>
    <s v="ALTO GARCAS"/>
    <n v="310"/>
    <s v="Média"/>
    <x v="15"/>
    <n v="42"/>
    <n v="42"/>
    <n v="36"/>
    <n v="6"/>
    <n v="720"/>
    <d v="2023-11-02T00:00:00"/>
    <d v="2024-05-02T00:00:00"/>
    <n v="182"/>
    <n v="123"/>
    <d v="2024-03-04T00:00:00"/>
    <s v="REGISTRO DE CAMPO "/>
    <m/>
    <m/>
    <m/>
    <m/>
    <m/>
    <m/>
    <d v="2023-11-12T00:00:00"/>
    <m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1"/>
    <m/>
    <m/>
    <m/>
    <m/>
    <m/>
    <m/>
    <m/>
    <m/>
    <m/>
    <m/>
    <m/>
    <s v="Mar"/>
    <n v="2"/>
    <d v="2024-01-07T00:00:00"/>
    <d v="2024-01-13T00:00:00"/>
    <s v="07/01/24 - 13/01/24"/>
    <x v="21"/>
    <x v="22"/>
    <x v="1"/>
    <m/>
  </r>
  <r>
    <x v="0"/>
    <x v="2"/>
    <s v="ALTO GARCAS"/>
    <n v="311"/>
    <s v="Baixa"/>
    <x v="15"/>
    <n v="121"/>
    <n v="105"/>
    <n v="40"/>
    <n v="81"/>
    <n v="800"/>
    <d v="2023-11-22T00:00:00"/>
    <d v="2024-05-02T00:00:00"/>
    <n v="162"/>
    <n v="123"/>
    <d v="2024-03-24T00:00:00"/>
    <s v="REGISTRO DE CAMPO "/>
    <m/>
    <m/>
    <m/>
    <m/>
    <m/>
    <m/>
    <d v="2023-12-02T00:00:00"/>
    <m/>
    <m/>
    <m/>
    <m/>
    <m/>
    <m/>
    <m/>
    <m/>
    <d v="2023-12-27T00:00:00"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d v="2024-02-15T00:00:00"/>
    <m/>
    <m/>
    <m/>
    <m/>
    <m/>
    <m/>
    <m/>
    <m/>
    <m/>
    <m/>
    <m/>
    <m/>
    <m/>
    <m/>
    <m/>
    <m/>
    <m/>
    <m/>
    <m/>
    <x v="1"/>
    <m/>
    <m/>
    <m/>
    <m/>
    <m/>
    <m/>
    <m/>
    <m/>
    <m/>
    <m/>
    <m/>
    <s v="Mar"/>
    <n v="1"/>
    <d v="2023-12-31T00:00:00"/>
    <d v="2024-01-06T00:00:00"/>
    <s v="31/12/23 - 06/01/24"/>
    <x v="21"/>
    <x v="22"/>
    <x v="1"/>
    <m/>
  </r>
  <r>
    <x v="0"/>
    <x v="8"/>
    <s v="DOM AQUINO"/>
    <n v="403"/>
    <s v="Alta"/>
    <x v="2"/>
    <n v="83"/>
    <m/>
    <n v="60"/>
    <n v="23"/>
    <n v="1200"/>
    <d v="2023-09-29T00:00:00"/>
    <d v="2024-05-02T00:00:00"/>
    <n v="216"/>
    <n v="98"/>
    <d v="2024-01-05T00:00:00"/>
    <s v="ÁREA ASSISTIDA"/>
    <m/>
    <m/>
    <m/>
    <m/>
    <m/>
    <m/>
    <d v="2023-10-09T00:00:00"/>
    <d v="2023-11-12T00:00:00"/>
    <m/>
    <m/>
    <m/>
    <m/>
    <m/>
    <m/>
    <m/>
    <d v="2023-11-03T00:00:00"/>
    <d v="2023-11-10T00:00:00"/>
    <s v="R2"/>
    <s v="Sim, aprovado"/>
    <s v="Sem mistura "/>
    <s v="Uniforme"/>
    <s v="Sim, baixo (≤10%)"/>
    <s v="Ausência "/>
    <s v="Ausência "/>
    <s v="Vistoria de Florescimento em 800 metros, foi encontrado 5 plantas atipicas, de flor roxa. "/>
    <s v="Não "/>
    <s v="Aprovado"/>
    <d v="2023-12-03T00:00:00"/>
    <m/>
    <m/>
    <m/>
    <m/>
    <m/>
    <m/>
    <m/>
    <m/>
    <m/>
    <m/>
    <m/>
    <m/>
    <m/>
    <m/>
    <m/>
    <m/>
    <d v="2023-12-23T00:00:00"/>
    <m/>
    <m/>
    <m/>
    <m/>
    <m/>
    <m/>
    <m/>
    <m/>
    <m/>
    <m/>
    <m/>
    <m/>
    <m/>
    <m/>
    <m/>
    <m/>
    <m/>
    <m/>
    <d v="2023-12-26T00:00:00"/>
    <x v="0"/>
    <m/>
    <m/>
    <m/>
    <m/>
    <s v="REPROVADO"/>
    <m/>
    <m/>
    <m/>
    <m/>
    <s v="REPROVADO"/>
    <m/>
    <s v="Jan"/>
    <n v="6"/>
    <d v="2024-02-04T00:00:00"/>
    <d v="2024-02-10T00:00:00"/>
    <s v="04/02/24 - 10/02/24"/>
    <x v="22"/>
    <x v="23"/>
    <x v="0"/>
    <m/>
  </r>
  <r>
    <x v="0"/>
    <x v="8"/>
    <s v="DOM AQUINO"/>
    <n v="404"/>
    <s v="Alta"/>
    <x v="2"/>
    <n v="79.5"/>
    <n v="90"/>
    <n v="50"/>
    <n v="29.5"/>
    <n v="1000"/>
    <d v="2023-10-01T00:00:00"/>
    <d v="2024-05-02T00:00:00"/>
    <n v="214"/>
    <n v="98"/>
    <d v="2024-01-07T00:00:00"/>
    <s v="REGISTRO DE CAMPO "/>
    <m/>
    <m/>
    <m/>
    <m/>
    <m/>
    <m/>
    <d v="2023-10-11T00:00:00"/>
    <d v="2023-11-12T00:00:00"/>
    <m/>
    <m/>
    <m/>
    <m/>
    <m/>
    <m/>
    <m/>
    <d v="2023-11-05T00:00:00"/>
    <d v="2023-11-10T00:00:00"/>
    <s v="R2"/>
    <s v="Sim, aprovado"/>
    <s v="Sem mistura "/>
    <s v="Uniforme"/>
    <s v="Sim, baixo (≤10%)"/>
    <s v="Ausência "/>
    <s v="Ausência "/>
    <s v="Vistoria de Florescimento em 800 metros, foi encontrado 5 plantas atipicas, de flor roxa. "/>
    <s v="Não "/>
    <s v="Aprovado"/>
    <d v="2023-12-05T00:00:00"/>
    <m/>
    <m/>
    <m/>
    <m/>
    <m/>
    <m/>
    <m/>
    <m/>
    <m/>
    <m/>
    <m/>
    <m/>
    <m/>
    <m/>
    <m/>
    <m/>
    <d v="2023-12-25T00:00:00"/>
    <m/>
    <m/>
    <m/>
    <m/>
    <m/>
    <m/>
    <m/>
    <m/>
    <m/>
    <m/>
    <m/>
    <m/>
    <m/>
    <m/>
    <m/>
    <m/>
    <m/>
    <m/>
    <d v="2023-12-26T00:00:00"/>
    <x v="2"/>
    <m/>
    <m/>
    <m/>
    <m/>
    <s v="REPROVADO"/>
    <m/>
    <m/>
    <m/>
    <m/>
    <s v="REPROVADO"/>
    <m/>
    <s v="Jan"/>
    <n v="1"/>
    <d v="2023-12-31T00:00:00"/>
    <d v="2024-01-06T00:00:00"/>
    <s v="31/12/23 - 06/01/24"/>
    <x v="22"/>
    <x v="23"/>
    <x v="0"/>
    <m/>
  </r>
  <r>
    <x v="0"/>
    <x v="8"/>
    <s v="DOM AQUINO"/>
    <n v="410"/>
    <s v="Baixa"/>
    <x v="12"/>
    <n v="31"/>
    <m/>
    <n v="28"/>
    <n v="3"/>
    <n v="560"/>
    <d v="2023-10-03T00:00:00"/>
    <d v="2024-05-02T00:00:00"/>
    <n v="212"/>
    <n v="106"/>
    <d v="2024-01-17T00:00:00"/>
    <s v="ÁREA ASSISTIDA"/>
    <m/>
    <m/>
    <m/>
    <m/>
    <m/>
    <m/>
    <d v="2023-10-13T00:00:00"/>
    <d v="2023-11-12T00:00:00"/>
    <m/>
    <m/>
    <m/>
    <m/>
    <m/>
    <m/>
    <m/>
    <d v="2023-11-07T00:00:00"/>
    <d v="2023-11-10T00:00:00"/>
    <s v="R1"/>
    <s v="Sim, aprovado"/>
    <s v="Sem mistura "/>
    <s v="Uniforme"/>
    <s v="Sim, médio (≥25%)"/>
    <s v="Ausência "/>
    <s v="Ausência "/>
    <m/>
    <s v="Não "/>
    <s v="Aprovado"/>
    <d v="2023-12-07T00:00:00"/>
    <m/>
    <m/>
    <m/>
    <m/>
    <m/>
    <m/>
    <m/>
    <m/>
    <m/>
    <m/>
    <m/>
    <m/>
    <m/>
    <m/>
    <m/>
    <m/>
    <d v="2023-12-27T00:00:00"/>
    <m/>
    <m/>
    <m/>
    <m/>
    <m/>
    <m/>
    <m/>
    <m/>
    <m/>
    <m/>
    <m/>
    <m/>
    <m/>
    <m/>
    <m/>
    <m/>
    <m/>
    <m/>
    <m/>
    <x v="1"/>
    <m/>
    <m/>
    <m/>
    <m/>
    <m/>
    <m/>
    <m/>
    <m/>
    <m/>
    <m/>
    <m/>
    <s v="Jan"/>
    <n v="4"/>
    <d v="2024-01-21T00:00:00"/>
    <d v="2024-01-27T00:00:00"/>
    <s v="21/01/24 - 27/01/24"/>
    <x v="23"/>
    <x v="24"/>
    <x v="1"/>
    <m/>
  </r>
  <r>
    <x v="0"/>
    <x v="8"/>
    <s v="DOM AQUINO"/>
    <n v="407"/>
    <s v="Alta"/>
    <x v="12"/>
    <n v="69.2"/>
    <n v="64"/>
    <n v="50"/>
    <n v="19.200000000000003"/>
    <n v="1000"/>
    <d v="2023-10-05T00:00:00"/>
    <d v="2024-05-02T00:00:00"/>
    <n v="210"/>
    <n v="112"/>
    <d v="2024-01-25T00:00:00"/>
    <s v="REGISTRO DE CAMPO "/>
    <m/>
    <m/>
    <m/>
    <m/>
    <m/>
    <m/>
    <d v="2023-10-15T00:00:00"/>
    <d v="2023-11-12T00:00:00"/>
    <m/>
    <m/>
    <m/>
    <m/>
    <m/>
    <m/>
    <m/>
    <d v="2023-11-09T00:00:00"/>
    <d v="2023-11-10T00:00:00"/>
    <s v="R1"/>
    <s v="Sim, aprovado"/>
    <s v="Sem mistura "/>
    <s v="Uniforme"/>
    <s v="Sim, baixo (≤10%)"/>
    <s v="Ausência "/>
    <s v="Ausência "/>
    <s v="Vistoria de Florescimento em 400 metros foi encotrado 3 plantas atipicas, de flor roxa "/>
    <s v="Não "/>
    <s v="Aprovado"/>
    <d v="2023-12-09T00:00:00"/>
    <m/>
    <m/>
    <m/>
    <m/>
    <m/>
    <m/>
    <m/>
    <m/>
    <m/>
    <m/>
    <m/>
    <m/>
    <m/>
    <m/>
    <m/>
    <m/>
    <d v="2023-12-29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Jan"/>
    <n v="5"/>
    <d v="2024-01-28T00:00:00"/>
    <d v="2024-02-03T00:00:00"/>
    <s v="28/01/24 - 03/02/24"/>
    <x v="23"/>
    <x v="24"/>
    <x v="0"/>
    <m/>
  </r>
  <r>
    <x v="0"/>
    <x v="8"/>
    <s v="DOM AQUINO"/>
    <n v="408"/>
    <s v="Alta"/>
    <x v="12"/>
    <n v="114.5"/>
    <n v="114"/>
    <n v="90"/>
    <n v="24.5"/>
    <n v="1800"/>
    <d v="2023-10-06T00:00:00"/>
    <d v="2024-05-02T00:00:00"/>
    <n v="209"/>
    <n v="111"/>
    <d v="2024-01-25T00:00:00"/>
    <s v="REGISTRO DE CAMPO "/>
    <m/>
    <m/>
    <m/>
    <m/>
    <m/>
    <m/>
    <d v="2023-10-16T00:00:00"/>
    <d v="2023-11-12T00:00:00"/>
    <m/>
    <m/>
    <m/>
    <m/>
    <m/>
    <m/>
    <m/>
    <d v="2023-11-10T00:00:00"/>
    <d v="2023-11-10T00:00:00"/>
    <s v="R1"/>
    <s v="Sim, aprovado"/>
    <s v="Sem mistura "/>
    <s v="Uniforme"/>
    <s v="Sim, baixo (≤10%)"/>
    <s v="Ausência "/>
    <s v="Ausência "/>
    <s v="Vistoria de Florescimento em 400 metros foi encotrado 3 plantas atipicas, de flor roxa "/>
    <s v="Não "/>
    <s v="Aprovado"/>
    <d v="2023-12-10T00:00:00"/>
    <m/>
    <m/>
    <m/>
    <m/>
    <m/>
    <m/>
    <m/>
    <m/>
    <m/>
    <m/>
    <m/>
    <m/>
    <m/>
    <m/>
    <m/>
    <m/>
    <d v="2023-12-30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Jan"/>
    <n v="5"/>
    <d v="2024-01-28T00:00:00"/>
    <d v="2024-02-03T00:00:00"/>
    <s v="28/01/24 - 03/02/24"/>
    <x v="23"/>
    <x v="24"/>
    <x v="0"/>
    <m/>
  </r>
  <r>
    <x v="0"/>
    <x v="8"/>
    <s v="DOM AQUINO"/>
    <n v="411"/>
    <s v="Baixa"/>
    <x v="12"/>
    <n v="28"/>
    <n v="28"/>
    <n v="15"/>
    <n v="13"/>
    <n v="300"/>
    <d v="2023-10-06T00:00:00"/>
    <d v="2024-05-02T00:00:00"/>
    <n v="209"/>
    <n v="110"/>
    <d v="2024-01-24T00:00:00"/>
    <s v="REGISTRO DE CAMPO "/>
    <m/>
    <m/>
    <m/>
    <m/>
    <m/>
    <m/>
    <d v="2023-10-16T00:00:00"/>
    <d v="2023-11-12T00:00:00"/>
    <m/>
    <m/>
    <m/>
    <m/>
    <m/>
    <m/>
    <s v="Reprovado"/>
    <d v="2023-11-10T00:00:00"/>
    <d v="2023-11-10T00:00:00"/>
    <s v="R1"/>
    <s v="Sim, aprovado"/>
    <s v="Sem mistura "/>
    <s v="Uniforme"/>
    <s v="Sim, médio (≥25%)"/>
    <s v="Ausência "/>
    <s v="Ausência "/>
    <m/>
    <s v="Não "/>
    <s v="Aprovado"/>
    <d v="2023-12-10T00:00:00"/>
    <m/>
    <m/>
    <m/>
    <m/>
    <m/>
    <m/>
    <m/>
    <m/>
    <m/>
    <m/>
    <m/>
    <m/>
    <m/>
    <m/>
    <m/>
    <m/>
    <d v="2023-12-30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Jan"/>
    <n v="4"/>
    <d v="2024-01-21T00:00:00"/>
    <d v="2024-01-27T00:00:00"/>
    <s v="21/01/24 - 27/01/24"/>
    <x v="23"/>
    <x v="24"/>
    <x v="0"/>
    <m/>
  </r>
  <r>
    <x v="0"/>
    <x v="8"/>
    <s v="DOM AQUINO"/>
    <n v="406"/>
    <s v="Média"/>
    <x v="7"/>
    <n v="101.2"/>
    <n v="100"/>
    <n v="96"/>
    <n v="5.2000000000000028"/>
    <n v="1920"/>
    <d v="2023-10-24T00:00:00"/>
    <d v="2024-05-02T00:00:00"/>
    <n v="191"/>
    <n v="115"/>
    <d v="2024-02-16T00:00:00"/>
    <s v="REGISTRO DE CAMPO "/>
    <m/>
    <m/>
    <m/>
    <m/>
    <m/>
    <m/>
    <d v="2023-11-03T00:00:00"/>
    <d v="2023-11-12T00:00:00"/>
    <m/>
    <m/>
    <m/>
    <m/>
    <m/>
    <m/>
    <m/>
    <d v="2023-11-28T00:00:00"/>
    <m/>
    <m/>
    <m/>
    <m/>
    <m/>
    <m/>
    <m/>
    <m/>
    <m/>
    <m/>
    <m/>
    <d v="2023-12-28T00:00:00"/>
    <m/>
    <m/>
    <m/>
    <m/>
    <m/>
    <m/>
    <m/>
    <m/>
    <m/>
    <m/>
    <m/>
    <m/>
    <m/>
    <m/>
    <m/>
    <m/>
    <d v="2024-01-17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6"/>
    <d v="2024-02-04T00:00:00"/>
    <d v="2024-02-10T00:00:00"/>
    <s v="04/02/24 - 10/02/24"/>
    <x v="24"/>
    <x v="25"/>
    <x v="1"/>
    <m/>
  </r>
  <r>
    <x v="0"/>
    <x v="8"/>
    <s v="DOM AQUINO"/>
    <n v="405"/>
    <s v="Alta"/>
    <x v="5"/>
    <n v="118.6"/>
    <n v="118"/>
    <n v="112"/>
    <n v="6.5999999999999943"/>
    <n v="2240"/>
    <d v="2023-10-26T00:00:00"/>
    <d v="2024-05-02T00:00:00"/>
    <n v="189"/>
    <n v="118"/>
    <d v="2024-02-21T00:00:00"/>
    <s v="REGISTRO DE CAMPO "/>
    <m/>
    <m/>
    <m/>
    <m/>
    <m/>
    <m/>
    <d v="2023-11-05T00:00:00"/>
    <d v="2023-11-12T00:00:00"/>
    <m/>
    <m/>
    <m/>
    <m/>
    <m/>
    <m/>
    <m/>
    <d v="2023-11-30T00:00:00"/>
    <m/>
    <m/>
    <m/>
    <m/>
    <m/>
    <m/>
    <m/>
    <m/>
    <m/>
    <m/>
    <m/>
    <d v="2023-12-30T00:00:00"/>
    <m/>
    <m/>
    <m/>
    <m/>
    <m/>
    <m/>
    <m/>
    <m/>
    <m/>
    <m/>
    <m/>
    <m/>
    <m/>
    <m/>
    <m/>
    <m/>
    <d v="2024-01-19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20"/>
    <x v="26"/>
    <x v="1"/>
    <m/>
  </r>
  <r>
    <x v="0"/>
    <x v="8"/>
    <s v="DOM AQUINO"/>
    <n v="401"/>
    <s v="Alta"/>
    <x v="5"/>
    <n v="101.8"/>
    <n v="101"/>
    <n v="96.8"/>
    <n v="5"/>
    <n v="1936"/>
    <d v="2023-10-29T00:00:00"/>
    <d v="2024-05-02T00:00:00"/>
    <n v="186"/>
    <n v="118"/>
    <d v="2024-02-24T00:00:00"/>
    <s v="REGISTRO DE CAMPO "/>
    <m/>
    <m/>
    <m/>
    <m/>
    <m/>
    <m/>
    <d v="2023-11-08T00:00:00"/>
    <d v="2023-11-12T00:00:00"/>
    <m/>
    <m/>
    <m/>
    <m/>
    <m/>
    <m/>
    <m/>
    <d v="2023-12-03T00:00:00"/>
    <m/>
    <m/>
    <m/>
    <m/>
    <m/>
    <m/>
    <m/>
    <m/>
    <m/>
    <m/>
    <m/>
    <d v="2024-01-02T00:00:00"/>
    <m/>
    <m/>
    <m/>
    <m/>
    <m/>
    <m/>
    <m/>
    <m/>
    <m/>
    <m/>
    <m/>
    <m/>
    <m/>
    <m/>
    <m/>
    <m/>
    <d v="2024-01-22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7"/>
    <d v="2024-02-11T00:00:00"/>
    <d v="2024-02-17T00:00:00"/>
    <s v="11/02/24 - 17/02/24"/>
    <x v="20"/>
    <x v="26"/>
    <x v="1"/>
    <m/>
  </r>
  <r>
    <x v="0"/>
    <x v="8"/>
    <s v="DOM AQUINO"/>
    <n v="402"/>
    <s v="Alta"/>
    <x v="5"/>
    <n v="87.2"/>
    <n v="87"/>
    <n v="82"/>
    <n v="5.2000000000000028"/>
    <n v="1640"/>
    <d v="2023-10-29T00:00:00"/>
    <d v="2024-05-02T00:00:00"/>
    <n v="186"/>
    <n v="118"/>
    <d v="2024-02-24T00:00:00"/>
    <s v="REGISTRO DE CAMPO "/>
    <m/>
    <m/>
    <m/>
    <m/>
    <m/>
    <m/>
    <d v="2023-11-08T00:00:00"/>
    <d v="2023-11-12T00:00:00"/>
    <m/>
    <m/>
    <m/>
    <m/>
    <m/>
    <m/>
    <m/>
    <d v="2023-12-03T00:00:00"/>
    <m/>
    <m/>
    <m/>
    <m/>
    <m/>
    <m/>
    <m/>
    <m/>
    <m/>
    <m/>
    <m/>
    <d v="2024-01-02T00:00:00"/>
    <m/>
    <m/>
    <m/>
    <m/>
    <m/>
    <m/>
    <m/>
    <m/>
    <m/>
    <m/>
    <m/>
    <m/>
    <m/>
    <m/>
    <m/>
    <m/>
    <d v="2024-01-22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7"/>
    <d v="2024-02-11T00:00:00"/>
    <d v="2024-02-17T00:00:00"/>
    <s v="11/02/24 - 17/02/24"/>
    <x v="20"/>
    <x v="26"/>
    <x v="1"/>
    <m/>
  </r>
  <r>
    <x v="5"/>
    <x v="9"/>
    <s v="RONDONOPOLIS"/>
    <s v="OU 01"/>
    <s v="Alta"/>
    <x v="10"/>
    <n v="130"/>
    <n v="130"/>
    <n v="100"/>
    <n v="30"/>
    <n v="2000"/>
    <d v="2023-10-02T00:00:00"/>
    <d v="2024-05-02T00:00:00"/>
    <n v="213"/>
    <n v="120"/>
    <d v="2024-01-30T00:00:00"/>
    <s v="REGISTRO DE CAMPO "/>
    <m/>
    <m/>
    <m/>
    <m/>
    <m/>
    <s v="alta"/>
    <d v="2023-10-12T00:00:00"/>
    <d v="2023-10-16T00:00:00"/>
    <s v="V1"/>
    <n v="11.2"/>
    <s v="Bom/médio"/>
    <s v="Ausência "/>
    <s v="Ausência "/>
    <s v="Sim, médio "/>
    <s v="Aprovado"/>
    <d v="2023-11-06T00:00:00"/>
    <d v="2023-11-15T00:00:00"/>
    <s v="R2"/>
    <s v="Ausente "/>
    <s v="ATENÇÃO - BORDADURA COM REPLANTE"/>
    <s v="Uniforme"/>
    <s v="Sim, baixo (≤10%)"/>
    <s v="Ausência "/>
    <s v="Ausência "/>
    <m/>
    <s v="Sim, baixo"/>
    <s v="Aprovado"/>
    <d v="2023-12-06T00:00:00"/>
    <m/>
    <m/>
    <m/>
    <m/>
    <m/>
    <m/>
    <m/>
    <m/>
    <m/>
    <m/>
    <m/>
    <m/>
    <m/>
    <m/>
    <m/>
    <m/>
    <d v="2023-12-26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Jan"/>
    <n v="3"/>
    <d v="2024-01-14T00:00:00"/>
    <d v="2024-01-20T00:00:00"/>
    <s v="14/01/24 - 20/01/24"/>
    <x v="25"/>
    <x v="19"/>
    <x v="0"/>
    <m/>
  </r>
  <r>
    <x v="5"/>
    <x v="9"/>
    <s v="RONDONOPOLIS"/>
    <s v="OU 02"/>
    <s v="Alta"/>
    <x v="10"/>
    <n v="184"/>
    <n v="184"/>
    <n v="179"/>
    <n v="5"/>
    <n v="3580"/>
    <d v="2023-10-02T00:00:00"/>
    <d v="2024-05-02T00:00:00"/>
    <n v="213"/>
    <n v="120"/>
    <d v="2024-01-30T00:00:00"/>
    <s v="REGISTRO DE CAMPO "/>
    <m/>
    <m/>
    <m/>
    <m/>
    <m/>
    <s v="alta"/>
    <d v="2023-10-12T00:00:00"/>
    <d v="2023-10-16T00:00:00"/>
    <s v="V1"/>
    <n v="10.8"/>
    <s v="Bom/médio"/>
    <s v="Ausência "/>
    <s v="Ausência "/>
    <s v="Sim, médio "/>
    <s v="Aprovado"/>
    <d v="2023-11-06T00:00:00"/>
    <d v="2023-11-15T00:00:00"/>
    <s v="R2"/>
    <s v="Ausente "/>
    <s v="ATENÇÃO - BORDADURA COM REPLANTE"/>
    <s v="Uniforme"/>
    <s v="Não "/>
    <s v="Ausência "/>
    <s v="Ausência "/>
    <m/>
    <s v="Sim, baixo"/>
    <s v="Aprovado"/>
    <d v="2023-12-06T00:00:00"/>
    <m/>
    <m/>
    <m/>
    <m/>
    <m/>
    <m/>
    <m/>
    <m/>
    <m/>
    <m/>
    <m/>
    <m/>
    <m/>
    <m/>
    <m/>
    <m/>
    <d v="2023-12-26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Jan"/>
    <n v="3"/>
    <d v="2024-01-14T00:00:00"/>
    <d v="2024-01-20T00:00:00"/>
    <s v="14/01/24 - 20/01/24"/>
    <x v="25"/>
    <x v="19"/>
    <x v="0"/>
    <m/>
  </r>
  <r>
    <x v="5"/>
    <x v="9"/>
    <s v="RONDONOPOLIS"/>
    <s v="OU 03"/>
    <s v="Alta"/>
    <x v="10"/>
    <n v="212"/>
    <n v="212"/>
    <n v="200"/>
    <n v="12"/>
    <n v="4000"/>
    <d v="2023-10-03T00:00:00"/>
    <d v="2024-05-02T00:00:00"/>
    <n v="212"/>
    <n v="120"/>
    <d v="2024-01-31T00:00:00"/>
    <s v="REGISTRO DE CAMPO "/>
    <m/>
    <m/>
    <m/>
    <m/>
    <m/>
    <s v="alta"/>
    <d v="2023-10-13T00:00:00"/>
    <d v="2023-10-16T00:00:00"/>
    <s v="V1"/>
    <n v="11"/>
    <s v="Bom/médio"/>
    <s v="Ausência "/>
    <s v="Ausência "/>
    <s v="Sim, médio "/>
    <s v="Aprovado"/>
    <d v="2023-11-07T00:00:00"/>
    <d v="2023-11-15T00:00:00"/>
    <s v="R2"/>
    <s v="Ausente "/>
    <s v="ATENÇÃO - BORDADURA COM REPLANTE"/>
    <s v="Uniforme"/>
    <s v="Não "/>
    <s v="Ausência "/>
    <s v="Ausência "/>
    <m/>
    <s v="Sim, baixo"/>
    <s v="Aprovado"/>
    <d v="2023-12-07T00:00:00"/>
    <m/>
    <m/>
    <m/>
    <m/>
    <m/>
    <m/>
    <m/>
    <m/>
    <m/>
    <m/>
    <m/>
    <m/>
    <m/>
    <m/>
    <m/>
    <m/>
    <d v="2023-12-27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Jan"/>
    <n v="4"/>
    <d v="2024-01-21T00:00:00"/>
    <d v="2024-01-27T00:00:00"/>
    <s v="21/01/24 - 27/01/24"/>
    <x v="25"/>
    <x v="19"/>
    <x v="0"/>
    <m/>
  </r>
  <r>
    <x v="5"/>
    <x v="9"/>
    <s v="RONDONOPOLIS"/>
    <s v="OU 04"/>
    <s v="Alta"/>
    <x v="10"/>
    <n v="50"/>
    <n v="50"/>
    <n v="45"/>
    <n v="5"/>
    <n v="900"/>
    <d v="2023-10-04T00:00:00"/>
    <d v="2024-05-02T00:00:00"/>
    <n v="211"/>
    <n v="120"/>
    <d v="2024-02-01T00:00:00"/>
    <s v="REGISTRO DE CAMPO "/>
    <m/>
    <m/>
    <m/>
    <m/>
    <m/>
    <s v="alta"/>
    <d v="2023-10-14T00:00:00"/>
    <d v="2023-10-16T00:00:00"/>
    <s v="V1"/>
    <n v="10.199999999999999"/>
    <s v="Bom/médio"/>
    <s v="Ausência "/>
    <s v="Ausência "/>
    <s v="Sim, médio "/>
    <s v="Aprovado"/>
    <d v="2023-11-08T00:00:00"/>
    <d v="2023-11-15T00:00:00"/>
    <s v="R1"/>
    <s v="Ausente "/>
    <s v="ATENÇÃO - BORDADURA COM REPLANTE"/>
    <s v="Uniforme"/>
    <s v="Não "/>
    <s v="Ausência "/>
    <s v="Ausência "/>
    <m/>
    <s v="Sim, baixo"/>
    <s v="Aprovado"/>
    <d v="2023-12-08T00:00:00"/>
    <m/>
    <m/>
    <m/>
    <m/>
    <m/>
    <m/>
    <m/>
    <m/>
    <m/>
    <m/>
    <m/>
    <m/>
    <m/>
    <m/>
    <m/>
    <m/>
    <d v="2023-12-28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5"/>
    <d v="2024-01-28T00:00:00"/>
    <d v="2024-02-03T00:00:00"/>
    <s v="28/01/24 - 03/02/24"/>
    <x v="25"/>
    <x v="19"/>
    <x v="0"/>
    <m/>
  </r>
  <r>
    <x v="5"/>
    <x v="10"/>
    <s v="ITIQUIRA"/>
    <s v="M17/16/15 basica"/>
    <s v="Alta"/>
    <x v="4"/>
    <n v="114"/>
    <n v="114"/>
    <n v="110"/>
    <n v="4"/>
    <n v="2200"/>
    <d v="2023-10-18T00:00:00"/>
    <d v="2024-05-02T00:00:00"/>
    <n v="197"/>
    <n v="108"/>
    <d v="2024-02-03T00:00:00"/>
    <s v="REGISTRO DE CAMPO "/>
    <m/>
    <m/>
    <m/>
    <m/>
    <m/>
    <s v="alta"/>
    <d v="2023-10-28T00:00:00"/>
    <d v="2023-10-25T00:00:00"/>
    <s v="VC"/>
    <n v="14.3"/>
    <s v="Bom/médio"/>
    <s v="Ausência "/>
    <s v="Ausência "/>
    <s v="Sim, médio "/>
    <s v="Aprovado"/>
    <d v="2023-11-22T00:00:00"/>
    <m/>
    <m/>
    <m/>
    <m/>
    <m/>
    <m/>
    <m/>
    <m/>
    <m/>
    <m/>
    <m/>
    <d v="2023-12-22T00:00:00"/>
    <m/>
    <m/>
    <m/>
    <m/>
    <m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7"/>
    <d v="2024-02-11T00:00:00"/>
    <d v="2024-02-17T00:00:00"/>
    <s v="11/02/24 - 17/02/24"/>
    <x v="26"/>
    <x v="27"/>
    <x v="0"/>
    <m/>
  </r>
  <r>
    <x v="5"/>
    <x v="10"/>
    <s v="ITIQUIRA"/>
    <s v="M17/16/15 C2"/>
    <s v="Alta"/>
    <x v="4"/>
    <n v="112"/>
    <m/>
    <n v="107"/>
    <n v="5"/>
    <n v="2140"/>
    <d v="2023-10-18T00:00:00"/>
    <d v="2024-05-02T00:00:00"/>
    <n v="197"/>
    <n v="108"/>
    <d v="2024-02-03T00:00:00"/>
    <s v="ÁREA ASSISTIDA"/>
    <m/>
    <m/>
    <m/>
    <m/>
    <m/>
    <s v="alta"/>
    <d v="2023-10-28T00:00:00"/>
    <d v="2023-10-25T00:00:00"/>
    <s v="V1"/>
    <n v="15.2"/>
    <s v="Bom/médio"/>
    <s v="Ausência "/>
    <s v="Ausência "/>
    <s v="Sim, médio "/>
    <s v="Aprovado"/>
    <d v="2023-11-22T00:00:00"/>
    <m/>
    <m/>
    <m/>
    <m/>
    <m/>
    <m/>
    <m/>
    <m/>
    <m/>
    <m/>
    <m/>
    <d v="2023-12-22T00:00:00"/>
    <m/>
    <m/>
    <m/>
    <m/>
    <m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7"/>
    <d v="2024-02-11T00:00:00"/>
    <d v="2024-02-17T00:00:00"/>
    <s v="11/02/24 - 17/02/24"/>
    <x v="26"/>
    <x v="27"/>
    <x v="0"/>
    <m/>
  </r>
  <r>
    <x v="5"/>
    <x v="10"/>
    <s v="ITIQUIRA"/>
    <s v="M17/16/15 C2"/>
    <s v="Alta"/>
    <x v="5"/>
    <n v="226"/>
    <n v="226"/>
    <n v="220"/>
    <n v="6"/>
    <n v="4400"/>
    <d v="2023-10-19T00:00:00"/>
    <d v="2024-05-02T00:00:00"/>
    <n v="196"/>
    <n v="115"/>
    <d v="2024-02-11T00:00:00"/>
    <s v="REGISTRO DE CAMPO "/>
    <m/>
    <m/>
    <m/>
    <m/>
    <m/>
    <s v="alta"/>
    <d v="2023-10-29T00:00:00"/>
    <d v="2023-10-25T00:00:00"/>
    <s v="VC"/>
    <n v="14.8"/>
    <s v="Bom/médio"/>
    <s v="Ausência "/>
    <s v="Ausência "/>
    <s v="Sim, médio "/>
    <s v="Aprovado"/>
    <d v="2023-11-23T00:00:00"/>
    <m/>
    <m/>
    <m/>
    <m/>
    <m/>
    <m/>
    <m/>
    <m/>
    <m/>
    <m/>
    <m/>
    <d v="2023-12-23T00:00:00"/>
    <m/>
    <m/>
    <m/>
    <m/>
    <m/>
    <m/>
    <m/>
    <m/>
    <m/>
    <m/>
    <m/>
    <m/>
    <m/>
    <m/>
    <m/>
    <m/>
    <d v="2024-01-12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1"/>
    <d v="2023-12-31T00:00:00"/>
    <d v="2024-01-06T00:00:00"/>
    <s v="31/12/23 - 06/01/24"/>
    <x v="7"/>
    <x v="28"/>
    <x v="0"/>
    <m/>
  </r>
  <r>
    <x v="5"/>
    <x v="10"/>
    <s v="ITIQUIRA"/>
    <s v="M 6/7"/>
    <s v="Alta"/>
    <x v="15"/>
    <n v="130"/>
    <n v="130"/>
    <n v="125"/>
    <n v="5"/>
    <n v="2500"/>
    <d v="2023-10-25T00:00:00"/>
    <d v="2024-05-02T00:00:00"/>
    <n v="190"/>
    <n v="123"/>
    <d v="2024-02-25T00:00:00"/>
    <s v="REGISTRO DE CAMPO "/>
    <m/>
    <m/>
    <m/>
    <m/>
    <m/>
    <s v="alta"/>
    <d v="2023-11-04T00:00:00"/>
    <d v="2023-11-07T00:00:00"/>
    <s v="V1"/>
    <n v="14"/>
    <s v="Bom/médio"/>
    <s v="Ausência "/>
    <s v="Ausência "/>
    <s v="Sim, médio "/>
    <s v="Aprovado"/>
    <d v="2023-11-29T00:00:00"/>
    <m/>
    <m/>
    <m/>
    <m/>
    <m/>
    <m/>
    <m/>
    <m/>
    <m/>
    <m/>
    <m/>
    <d v="2023-12-29T00:00:00"/>
    <m/>
    <m/>
    <m/>
    <m/>
    <m/>
    <m/>
    <m/>
    <m/>
    <m/>
    <m/>
    <m/>
    <m/>
    <m/>
    <m/>
    <m/>
    <m/>
    <d v="2024-01-18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1"/>
    <d v="2023-12-31T00:00:00"/>
    <d v="2024-01-06T00:00:00"/>
    <s v="31/12/23 - 06/01/24"/>
    <x v="27"/>
    <x v="9"/>
    <x v="0"/>
    <m/>
  </r>
  <r>
    <x v="5"/>
    <x v="10"/>
    <s v="ITIQUIRA"/>
    <s v="CAFUBIRA"/>
    <s v="Média"/>
    <x v="15"/>
    <n v="240"/>
    <m/>
    <n v="180"/>
    <n v="60"/>
    <n v="3600"/>
    <d v="2023-10-27T00:00:00"/>
    <d v="2024-05-02T00:00:00"/>
    <n v="188"/>
    <n v="123"/>
    <d v="2024-02-27T00:00:00"/>
    <s v="ÁREA ASSISTIDA"/>
    <m/>
    <m/>
    <m/>
    <m/>
    <m/>
    <s v="media"/>
    <d v="2023-11-06T00:00:00"/>
    <d v="2023-11-07T00:00:00"/>
    <s v="V1"/>
    <n v="13.5"/>
    <s v="Bom/médio"/>
    <s v="Ausência "/>
    <s v="Ausência "/>
    <s v="Sim, médio "/>
    <s v="Aprovado"/>
    <d v="2023-12-01T00:00:00"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d v="2024-01-20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3"/>
    <d v="2024-01-14T00:00:00"/>
    <d v="2024-01-20T00:00:00"/>
    <s v="14/01/24 - 20/01/24"/>
    <x v="27"/>
    <x v="9"/>
    <x v="0"/>
    <m/>
  </r>
  <r>
    <x v="5"/>
    <x v="11"/>
    <s v="ITIQUIRA"/>
    <s v="JAIME"/>
    <s v="Média"/>
    <x v="15"/>
    <n v="340"/>
    <n v="80"/>
    <n v="300"/>
    <n v="40"/>
    <n v="6000"/>
    <d v="2023-10-27T00:00:00"/>
    <d v="2024-05-02T00:00:00"/>
    <n v="188"/>
    <n v="123"/>
    <d v="2024-02-27T00:00:00"/>
    <s v="REGISTRO DE CAMPO "/>
    <m/>
    <m/>
    <m/>
    <m/>
    <m/>
    <s v="media"/>
    <d v="2023-11-06T00:00:00"/>
    <d v="2023-11-07T00:00:00"/>
    <s v="V1"/>
    <n v="14.2"/>
    <s v="Bom/médio"/>
    <s v="Ausência "/>
    <s v="Ausência "/>
    <s v="Sim, médio "/>
    <s v="Aprovado"/>
    <d v="2023-12-01T00:00:00"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d v="2024-01-20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3"/>
    <d v="2024-01-14T00:00:00"/>
    <d v="2024-01-20T00:00:00"/>
    <s v="14/01/24 - 20/01/24"/>
    <x v="15"/>
    <x v="13"/>
    <x v="0"/>
    <m/>
  </r>
  <r>
    <x v="5"/>
    <x v="11"/>
    <s v="ITIQUIRA"/>
    <s v="IM 28/29"/>
    <s v="Média"/>
    <x v="15"/>
    <n v="120"/>
    <m/>
    <n v="120"/>
    <n v="0"/>
    <n v="2400"/>
    <d v="2023-10-28T00:00:00"/>
    <d v="2024-05-02T00:00:00"/>
    <n v="187"/>
    <n v="123"/>
    <d v="2024-02-28T00:00:00"/>
    <s v="ÁREA ASSISTIDA"/>
    <m/>
    <m/>
    <m/>
    <m/>
    <m/>
    <s v="media"/>
    <d v="2023-11-07T00:00:00"/>
    <d v="2023-11-07T00:00:00"/>
    <s v="V1"/>
    <n v="13.2"/>
    <s v="Bom/médio"/>
    <s v="Ausência "/>
    <s v="Ausência "/>
    <s v="Sim, médio "/>
    <s v="Reprovado"/>
    <d v="2023-12-02T00:00:00"/>
    <m/>
    <m/>
    <m/>
    <m/>
    <m/>
    <m/>
    <m/>
    <m/>
    <m/>
    <m/>
    <m/>
    <d v="2024-01-01T00:00:00"/>
    <m/>
    <m/>
    <m/>
    <m/>
    <m/>
    <m/>
    <m/>
    <m/>
    <m/>
    <m/>
    <m/>
    <m/>
    <m/>
    <m/>
    <m/>
    <m/>
    <d v="2024-01-21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4"/>
    <d v="2024-01-21T00:00:00"/>
    <d v="2024-01-27T00:00:00"/>
    <s v="21/01/24 - 27/01/24"/>
    <x v="15"/>
    <x v="13"/>
    <x v="0"/>
    <m/>
  </r>
  <r>
    <x v="5"/>
    <x v="11"/>
    <s v="ITIQUIRA"/>
    <s v="IM30/31"/>
    <s v="Média"/>
    <x v="15"/>
    <n v="50"/>
    <m/>
    <n v="50"/>
    <n v="0"/>
    <n v="1000"/>
    <d v="2023-10-29T00:00:00"/>
    <d v="2024-05-02T00:00:00"/>
    <n v="186"/>
    <n v="123"/>
    <d v="2024-02-29T00:00:00"/>
    <s v="ÁREA ASSISTIDA"/>
    <m/>
    <m/>
    <m/>
    <m/>
    <m/>
    <s v="media"/>
    <d v="2023-11-08T00:00:00"/>
    <d v="2023-11-07T00:00:00"/>
    <s v="V1"/>
    <n v="13"/>
    <s v="Bom/médio"/>
    <s v="Ausência "/>
    <s v="Ausência "/>
    <s v="Sim, médio "/>
    <s v="Aprovado"/>
    <d v="2023-12-03T00:00:00"/>
    <m/>
    <m/>
    <m/>
    <m/>
    <m/>
    <m/>
    <m/>
    <m/>
    <m/>
    <m/>
    <m/>
    <d v="2024-01-02T00:00:00"/>
    <m/>
    <m/>
    <m/>
    <m/>
    <m/>
    <m/>
    <m/>
    <m/>
    <m/>
    <m/>
    <m/>
    <m/>
    <m/>
    <m/>
    <m/>
    <m/>
    <d v="2024-01-22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5"/>
    <d v="2024-01-28T00:00:00"/>
    <d v="2024-02-03T00:00:00"/>
    <s v="28/01/24 - 03/02/24"/>
    <x v="15"/>
    <x v="13"/>
    <x v="0"/>
    <m/>
  </r>
  <r>
    <x v="5"/>
    <x v="12"/>
    <s v="PEDRA PRETA"/>
    <n v="17"/>
    <s v="Alta"/>
    <x v="10"/>
    <n v="195"/>
    <m/>
    <n v="150"/>
    <n v="45"/>
    <n v="3000"/>
    <d v="2023-10-05T00:00:00"/>
    <d v="2024-05-02T00:00:00"/>
    <n v="210"/>
    <n v="127"/>
    <d v="2024-02-09T00:00:00"/>
    <s v="ÁREA ASSISTIDA"/>
    <m/>
    <m/>
    <m/>
    <m/>
    <m/>
    <s v="media"/>
    <d v="2023-10-15T00:00:00"/>
    <d v="2023-10-20T00:00:00"/>
    <s v="V3"/>
    <n v="9.1999999999999993"/>
    <s v="Bom/médio"/>
    <s v="Ausência "/>
    <s v="Ausência "/>
    <s v="Sim, médio "/>
    <s v="Aprovado"/>
    <d v="2023-11-09T00:00:00"/>
    <d v="2023-11-16T00:00:00"/>
    <s v="R1"/>
    <s v="Ausente "/>
    <s v="ATENÇÃO - BORDADURA COM REPLANTE"/>
    <s v="Uniforme"/>
    <s v="Sim, baixo (≤10%)"/>
    <s v="Presença, baixa "/>
    <s v="Ausência "/>
    <m/>
    <s v="Sim, alto "/>
    <s v="Aprovado"/>
    <d v="2023-12-09T00:00:00"/>
    <m/>
    <m/>
    <m/>
    <m/>
    <m/>
    <m/>
    <m/>
    <m/>
    <m/>
    <m/>
    <m/>
    <m/>
    <m/>
    <m/>
    <m/>
    <m/>
    <d v="2023-12-29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6"/>
    <d v="2024-02-04T00:00:00"/>
    <d v="2024-02-10T00:00:00"/>
    <s v="04/02/24 - 10/02/24"/>
    <x v="28"/>
    <x v="27"/>
    <x v="0"/>
    <m/>
  </r>
  <r>
    <x v="5"/>
    <x v="12"/>
    <s v="PEDRA PRETA"/>
    <n v="16"/>
    <s v="Alta"/>
    <x v="10"/>
    <n v="69"/>
    <m/>
    <n v="69"/>
    <n v="0"/>
    <n v="1380"/>
    <d v="2023-10-07T00:00:00"/>
    <d v="2024-05-02T00:00:00"/>
    <n v="208"/>
    <n v="127"/>
    <d v="2024-02-11T00:00:00"/>
    <s v="ÁREA ASSISTIDA"/>
    <m/>
    <m/>
    <m/>
    <m/>
    <m/>
    <s v="media"/>
    <d v="2023-10-17T00:00:00"/>
    <d v="2023-10-20T00:00:00"/>
    <s v="V2"/>
    <n v="9.6999999999999993"/>
    <s v="Bom/médio"/>
    <s v="Ausência "/>
    <s v="Ausência "/>
    <s v="Sim, médio "/>
    <s v="Aprovado"/>
    <d v="2023-11-11T00:00:00"/>
    <d v="2023-11-16T00:00:00"/>
    <s v="R1"/>
    <s v="Ausente "/>
    <s v="ATENÇÃO - BORDADURA COM REPLANTE"/>
    <s v="Uniforme"/>
    <s v="Sim, baixo (≤10%)"/>
    <s v="Presença, baixa "/>
    <s v="Ausência "/>
    <m/>
    <s v="Sim, alto "/>
    <s v="Aprovado"/>
    <d v="2023-12-11T00:00:00"/>
    <m/>
    <m/>
    <m/>
    <m/>
    <m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28"/>
    <x v="27"/>
    <x v="0"/>
    <m/>
  </r>
  <r>
    <x v="5"/>
    <x v="12"/>
    <s v="PEDRA PRETA"/>
    <n v="14"/>
    <s v="Baixa"/>
    <x v="10"/>
    <n v="19"/>
    <m/>
    <n v="19"/>
    <n v="0"/>
    <n v="380"/>
    <d v="2023-10-08T00:00:00"/>
    <d v="2024-05-02T00:00:00"/>
    <n v="207"/>
    <n v="118"/>
    <d v="2024-02-03T00:00:00"/>
    <s v="ÁREA ASSISTIDA"/>
    <m/>
    <m/>
    <m/>
    <m/>
    <m/>
    <s v="media"/>
    <d v="2023-10-18T00:00:00"/>
    <d v="2023-10-20T00:00:00"/>
    <m/>
    <m/>
    <s v="Ruim "/>
    <s v="Ausência "/>
    <s v="Ausência "/>
    <s v="Sim, alto "/>
    <s v="Reprovado"/>
    <d v="2023-11-12T00:00:00"/>
    <m/>
    <m/>
    <m/>
    <m/>
    <m/>
    <m/>
    <m/>
    <m/>
    <m/>
    <m/>
    <m/>
    <d v="2023-12-12T00:00:00"/>
    <m/>
    <m/>
    <m/>
    <m/>
    <m/>
    <m/>
    <m/>
    <m/>
    <m/>
    <m/>
    <m/>
    <m/>
    <m/>
    <m/>
    <m/>
    <m/>
    <d v="2024-01-01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7"/>
    <d v="2024-02-11T00:00:00"/>
    <d v="2024-02-17T00:00:00"/>
    <s v="11/02/24 - 17/02/24"/>
    <x v="28"/>
    <x v="27"/>
    <x v="0"/>
    <m/>
  </r>
  <r>
    <x v="5"/>
    <x v="12"/>
    <s v="PEDRA PRETA"/>
    <n v="13"/>
    <s v="Baixa"/>
    <x v="10"/>
    <n v="53"/>
    <m/>
    <n v="53"/>
    <n v="0"/>
    <n v="1060"/>
    <d v="2023-10-09T00:00:00"/>
    <d v="2024-05-02T00:00:00"/>
    <n v="206"/>
    <n v="118"/>
    <d v="2024-02-04T00:00:00"/>
    <s v="ÁREA ASSISTIDA"/>
    <m/>
    <m/>
    <m/>
    <m/>
    <m/>
    <s v="media"/>
    <d v="2023-10-19T00:00:00"/>
    <d v="2023-10-20T00:00:00"/>
    <m/>
    <m/>
    <s v="Ruim "/>
    <s v="Ausência "/>
    <s v="Ausência "/>
    <s v="Sim, alto "/>
    <s v="Reprovado"/>
    <d v="2023-11-13T00:00:00"/>
    <m/>
    <m/>
    <m/>
    <m/>
    <m/>
    <m/>
    <m/>
    <m/>
    <m/>
    <m/>
    <m/>
    <d v="2023-12-13T00:00:00"/>
    <m/>
    <m/>
    <m/>
    <m/>
    <m/>
    <m/>
    <m/>
    <m/>
    <m/>
    <m/>
    <m/>
    <m/>
    <m/>
    <m/>
    <m/>
    <m/>
    <d v="2024-01-02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28"/>
    <x v="27"/>
    <x v="0"/>
    <m/>
  </r>
  <r>
    <x v="5"/>
    <x v="12"/>
    <s v="PEDRA PRETA"/>
    <n v="15"/>
    <s v="Alta"/>
    <x v="10"/>
    <n v="59"/>
    <m/>
    <n v="59"/>
    <n v="0"/>
    <n v="1180"/>
    <d v="2023-10-07T00:00:00"/>
    <d v="2024-05-02T00:00:00"/>
    <n v="208"/>
    <n v="127"/>
    <d v="2024-02-11T00:00:00"/>
    <s v="ÁREA ASSISTIDA"/>
    <m/>
    <m/>
    <m/>
    <m/>
    <m/>
    <s v="media"/>
    <d v="2023-10-17T00:00:00"/>
    <d v="2023-10-20T00:00:00"/>
    <s v="V2"/>
    <n v="9.1999999999999993"/>
    <s v="Bom/médio"/>
    <s v="Ausência "/>
    <s v="Ausência "/>
    <s v="Sim, médio "/>
    <s v="Aprovado"/>
    <d v="2023-11-11T00:00:00"/>
    <d v="2023-11-16T00:00:00"/>
    <s v="R1"/>
    <s v="Ausente "/>
    <s v="ATENÇÃO - BORDADURA COM REPLANTE"/>
    <s v="Uniforme"/>
    <s v="Sim, baixo (≤10%)"/>
    <s v="Presença, baixa "/>
    <s v="Ausência "/>
    <m/>
    <s v="Sim, alto "/>
    <s v="Aprovado"/>
    <d v="2023-12-11T00:00:00"/>
    <m/>
    <m/>
    <m/>
    <m/>
    <m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28"/>
    <x v="27"/>
    <x v="0"/>
    <m/>
  </r>
  <r>
    <x v="5"/>
    <x v="12"/>
    <s v="PEDRA PRETA"/>
    <n v="2"/>
    <s v="Baixa"/>
    <x v="10"/>
    <n v="153"/>
    <m/>
    <n v="153"/>
    <n v="0"/>
    <n v="3060"/>
    <d v="2023-10-11T00:00:00"/>
    <d v="2024-05-02T00:00:00"/>
    <n v="204"/>
    <n v="127"/>
    <d v="2024-02-15T00:00:00"/>
    <s v="ÁREA ASSISTIDA"/>
    <m/>
    <m/>
    <m/>
    <m/>
    <m/>
    <s v="baixa"/>
    <d v="2023-10-21T00:00:00"/>
    <d v="2023-10-25T00:00:00"/>
    <s v="V2"/>
    <n v="8"/>
    <s v="Ruim "/>
    <s v="Ausência "/>
    <s v="Ausência "/>
    <s v="Sim, alto "/>
    <s v="Aprovado"/>
    <d v="2023-11-15T00:00:00"/>
    <d v="2023-11-16T00:00:00"/>
    <s v="R1"/>
    <s v="Ausente "/>
    <s v="ATENÇÃO - BORDADURA COM REPLANTE"/>
    <s v="Uniforme"/>
    <s v="Sim, baixo (≤10%)"/>
    <s v="Presença, baixa "/>
    <s v="Ausência "/>
    <m/>
    <s v="Sim, alto "/>
    <s v="Aprovado"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5"/>
    <d v="2024-01-28T00:00:00"/>
    <d v="2024-02-03T00:00:00"/>
    <s v="28/01/24 - 03/02/24"/>
    <x v="28"/>
    <x v="27"/>
    <x v="0"/>
    <m/>
  </r>
  <r>
    <x v="5"/>
    <x v="12"/>
    <s v="PEDRA PRETA"/>
    <n v="5"/>
    <s v="Baixa"/>
    <x v="10"/>
    <n v="104"/>
    <m/>
    <n v="104"/>
    <n v="0"/>
    <n v="2080"/>
    <d v="2023-10-11T00:00:00"/>
    <d v="2024-05-02T00:00:00"/>
    <n v="204"/>
    <n v="127"/>
    <d v="2024-02-15T00:00:00"/>
    <s v="ÁREA ASSISTIDA"/>
    <m/>
    <m/>
    <m/>
    <m/>
    <m/>
    <s v="baixa"/>
    <d v="2023-10-21T00:00:00"/>
    <d v="2023-10-25T00:00:00"/>
    <s v="V2"/>
    <n v="8.6"/>
    <s v="Ruim "/>
    <s v="Ausência "/>
    <s v="Ausência "/>
    <s v="Sim, alto "/>
    <s v="Aprovado"/>
    <d v="2023-11-15T00:00:00"/>
    <d v="2023-11-16T00:00:00"/>
    <s v="R1"/>
    <s v="Ausente "/>
    <s v="ATENÇÃO - BORDADURA COM REPLANTE"/>
    <s v="Uniforme"/>
    <s v="Sim, baixo (≤10%)"/>
    <s v="Presença, baixa "/>
    <s v="Ausência "/>
    <m/>
    <s v="Sim, alto "/>
    <s v="Aprovado"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5"/>
    <d v="2024-01-28T00:00:00"/>
    <d v="2024-02-03T00:00:00"/>
    <s v="28/01/24 - 03/02/24"/>
    <x v="28"/>
    <x v="27"/>
    <x v="0"/>
    <m/>
  </r>
  <r>
    <x v="6"/>
    <x v="13"/>
    <s v="ITIQUIRA"/>
    <s v="SECADOR"/>
    <s v="Alta"/>
    <x v="8"/>
    <n v="169.1"/>
    <n v="100"/>
    <n v="60"/>
    <n v="109.1"/>
    <n v="1200"/>
    <d v="2023-10-04T00:00:00"/>
    <d v="2024-05-02T00:00:00"/>
    <n v="211"/>
    <n v="120"/>
    <d v="2024-02-01T00:00:00"/>
    <s v="REGISTRO DE CAMPO "/>
    <m/>
    <m/>
    <m/>
    <m/>
    <m/>
    <s v="alta"/>
    <d v="2023-10-14T00:00:00"/>
    <d v="2023-10-19T00:00:00"/>
    <s v="V1"/>
    <n v="14"/>
    <s v="Bom/médio"/>
    <s v="Ausência "/>
    <s v="Ausência "/>
    <s v="Sim, médio "/>
    <s v="Aprovado"/>
    <d v="2023-11-08T00:00:00"/>
    <d v="2023-11-07T00:00:00"/>
    <s v="R2"/>
    <s v="Ausente "/>
    <s v="ATENÇÃO - BORDADURA COM REPLANTE"/>
    <s v="Uniforme"/>
    <s v="Sim, baixo (≤10%)"/>
    <s v="Ausência "/>
    <s v="Ausência "/>
    <s v="aracanthuns sp, presença"/>
    <s v="Sim, médio "/>
    <s v="Aprovado"/>
    <d v="2023-12-08T00:00:00"/>
    <m/>
    <m/>
    <m/>
    <m/>
    <m/>
    <m/>
    <m/>
    <m/>
    <m/>
    <m/>
    <m/>
    <m/>
    <m/>
    <m/>
    <m/>
    <m/>
    <d v="2023-12-28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5"/>
    <d v="2024-01-28T00:00:00"/>
    <d v="2024-02-03T00:00:00"/>
    <s v="28/01/24 - 03/02/24"/>
    <x v="4"/>
    <x v="29"/>
    <x v="0"/>
    <m/>
  </r>
  <r>
    <x v="6"/>
    <x v="13"/>
    <s v="ITIQUIRA"/>
    <s v="SEDE A"/>
    <s v="Alta"/>
    <x v="5"/>
    <n v="2.7"/>
    <m/>
    <n v="2.7"/>
    <n v="0"/>
    <n v="54"/>
    <d v="2023-10-13T00:00:00"/>
    <d v="2024-05-02T00:00:00"/>
    <n v="202"/>
    <n v="109"/>
    <d v="2024-01-30T00:00:00"/>
    <s v="NÃO VAMOS ASSISTIR"/>
    <m/>
    <m/>
    <m/>
    <m/>
    <m/>
    <s v="alta"/>
    <d v="2023-10-23T00:00:00"/>
    <d v="2023-10-19T00:00:00"/>
    <s v="V1"/>
    <n v="13"/>
    <s v="Bom/médio"/>
    <s v="Ausência "/>
    <s v="Ausência "/>
    <s v="Sim, médio "/>
    <s v="Reprovado"/>
    <d v="2023-11-17T00:00:00"/>
    <m/>
    <m/>
    <m/>
    <m/>
    <m/>
    <m/>
    <m/>
    <m/>
    <m/>
    <m/>
    <m/>
    <d v="2023-12-17T00:00:00"/>
    <m/>
    <m/>
    <m/>
    <m/>
    <m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Jan"/>
    <n v="3"/>
    <d v="2024-01-14T00:00:00"/>
    <d v="2024-01-20T00:00:00"/>
    <s v="14/01/24 - 20/01/24"/>
    <x v="20"/>
    <x v="19"/>
    <x v="0"/>
    <m/>
  </r>
  <r>
    <x v="6"/>
    <x v="13"/>
    <s v="ITIQUIRA"/>
    <s v="SEDE"/>
    <s v="Média"/>
    <x v="4"/>
    <n v="126"/>
    <n v="126"/>
    <n v="110"/>
    <n v="16"/>
    <n v="2200"/>
    <d v="2023-10-13T00:00:00"/>
    <d v="2024-05-02T00:00:00"/>
    <n v="202"/>
    <n v="110"/>
    <d v="2024-01-31T00:00:00"/>
    <s v="REGISTRO DE CAMPO "/>
    <m/>
    <m/>
    <m/>
    <m/>
    <m/>
    <s v="alta"/>
    <d v="2023-10-23T00:00:00"/>
    <d v="2023-10-19T00:00:00"/>
    <s v="V1"/>
    <n v="14.2"/>
    <s v="Bom/médio"/>
    <s v="Ausência "/>
    <s v="Ausência "/>
    <s v="Sim, médio "/>
    <s v="Aprovado"/>
    <d v="2023-11-17T00:00:00"/>
    <m/>
    <m/>
    <m/>
    <m/>
    <m/>
    <m/>
    <m/>
    <m/>
    <m/>
    <m/>
    <m/>
    <d v="2023-12-17T00:00:00"/>
    <m/>
    <m/>
    <m/>
    <m/>
    <m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Jan"/>
    <n v="4"/>
    <d v="2024-01-21T00:00:00"/>
    <d v="2024-01-27T00:00:00"/>
    <s v="21/01/24 - 27/01/24"/>
    <x v="29"/>
    <x v="30"/>
    <x v="0"/>
    <m/>
  </r>
  <r>
    <x v="6"/>
    <x v="13"/>
    <s v="ITIQUIRA"/>
    <s v="REDE"/>
    <s v="Média"/>
    <x v="2"/>
    <n v="100"/>
    <n v="100"/>
    <n v="80"/>
    <n v="20"/>
    <n v="1600"/>
    <d v="2023-10-05T00:00:00"/>
    <d v="2024-05-02T00:00:00"/>
    <n v="210"/>
    <n v="103"/>
    <d v="2024-01-16T00:00:00"/>
    <s v="REGISTRO DE CAMPO "/>
    <m/>
    <m/>
    <m/>
    <m/>
    <m/>
    <s v="alta"/>
    <d v="2023-10-15T00:00:00"/>
    <d v="2023-10-19T00:00:00"/>
    <s v="V2"/>
    <n v="16.100000000000001"/>
    <s v="Bom/médio"/>
    <s v="Ausência "/>
    <s v="Ausência "/>
    <s v="Sim, médio "/>
    <s v="Aprovado"/>
    <d v="2023-11-09T00:00:00"/>
    <d v="2023-11-07T00:00:00"/>
    <s v="R1"/>
    <s v="Ausente "/>
    <s v="ATENÇÃO - BORDADURA COM REPLANTE"/>
    <s v="Uniforme"/>
    <s v="Sim, baixo (≤10%)"/>
    <s v="Ausência "/>
    <s v="Ausência "/>
    <s v="sentido falta de agua"/>
    <s v="Sim, médio "/>
    <s v="Aprovado"/>
    <d v="2023-12-09T00:00:00"/>
    <m/>
    <m/>
    <m/>
    <m/>
    <m/>
    <m/>
    <m/>
    <m/>
    <m/>
    <m/>
    <m/>
    <m/>
    <m/>
    <m/>
    <m/>
    <m/>
    <d v="2023-12-29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s v="REPROVADO"/>
    <m/>
    <s v="Jan"/>
    <n v="3"/>
    <d v="2024-01-14T00:00:00"/>
    <d v="2024-01-20T00:00:00"/>
    <s v="14/01/24 - 20/01/24"/>
    <x v="13"/>
    <x v="31"/>
    <x v="0"/>
    <m/>
  </r>
  <r>
    <x v="6"/>
    <x v="13"/>
    <s v="ITIQUIRA"/>
    <s v="DO MEIO"/>
    <s v="Média"/>
    <x v="5"/>
    <n v="149"/>
    <n v="149"/>
    <n v="130"/>
    <n v="19"/>
    <n v="2600"/>
    <d v="2023-10-14T00:00:00"/>
    <d v="2024-05-02T00:00:00"/>
    <n v="201"/>
    <n v="133"/>
    <d v="2024-02-24T00:00:00"/>
    <s v="REGISTRO DE CAMPO "/>
    <m/>
    <m/>
    <m/>
    <m/>
    <m/>
    <s v="alta"/>
    <d v="2023-10-24T00:00:00"/>
    <d v="2023-10-26T00:00:00"/>
    <s v="V2"/>
    <n v="14.8"/>
    <s v="Bom/médio"/>
    <s v="Ausência "/>
    <s v="Ausência "/>
    <s v="Sim, médio "/>
    <s v="Aprovado"/>
    <d v="2023-11-18T00:00:00"/>
    <m/>
    <m/>
    <m/>
    <m/>
    <m/>
    <m/>
    <m/>
    <m/>
    <m/>
    <m/>
    <m/>
    <d v="2023-12-18T00:00:00"/>
    <m/>
    <m/>
    <m/>
    <m/>
    <m/>
    <m/>
    <m/>
    <m/>
    <m/>
    <m/>
    <m/>
    <m/>
    <m/>
    <m/>
    <m/>
    <m/>
    <d v="2024-01-07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7"/>
    <d v="2024-02-11T00:00:00"/>
    <d v="2024-02-17T00:00:00"/>
    <s v="11/02/24 - 17/02/24"/>
    <x v="20"/>
    <x v="19"/>
    <x v="0"/>
    <m/>
  </r>
  <r>
    <x v="6"/>
    <x v="13"/>
    <s v="ITIQUIRA"/>
    <s v="DIVISA"/>
    <s v="Média"/>
    <x v="5"/>
    <n v="126"/>
    <n v="100"/>
    <n v="120"/>
    <n v="6"/>
    <n v="2400"/>
    <d v="2023-10-14T00:00:00"/>
    <d v="2024-05-02T00:00:00"/>
    <n v="201"/>
    <n v="133"/>
    <d v="2024-02-24T00:00:00"/>
    <s v="REGISTRO DE CAMPO "/>
    <m/>
    <m/>
    <m/>
    <m/>
    <m/>
    <s v="alta"/>
    <d v="2023-10-24T00:00:00"/>
    <d v="2023-10-26T00:00:00"/>
    <s v="V2"/>
    <n v="14.3"/>
    <s v="Bom/médio"/>
    <s v="Ausência "/>
    <s v="Ausência "/>
    <s v="Sim, médio "/>
    <s v="Aprovado"/>
    <d v="2023-11-18T00:00:00"/>
    <m/>
    <m/>
    <m/>
    <m/>
    <m/>
    <m/>
    <m/>
    <m/>
    <m/>
    <m/>
    <m/>
    <d v="2023-12-18T00:00:00"/>
    <m/>
    <m/>
    <m/>
    <m/>
    <m/>
    <m/>
    <m/>
    <m/>
    <m/>
    <m/>
    <m/>
    <m/>
    <m/>
    <m/>
    <m/>
    <m/>
    <d v="2024-01-07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7"/>
    <d v="2024-02-11T00:00:00"/>
    <d v="2024-02-17T00:00:00"/>
    <s v="11/02/24 - 17/02/24"/>
    <x v="20"/>
    <x v="19"/>
    <x v="0"/>
    <m/>
  </r>
  <r>
    <x v="6"/>
    <x v="13"/>
    <s v="ITIQUIRA"/>
    <s v="DO MEIO B"/>
    <s v="Média"/>
    <x v="16"/>
    <n v="81.599999999999994"/>
    <n v="80"/>
    <n v="76"/>
    <n v="5.5999999999999943"/>
    <n v="1520"/>
    <d v="2023-10-16T00:00:00"/>
    <d v="2024-05-02T00:00:00"/>
    <n v="199"/>
    <n v="120"/>
    <d v="2024-02-13T00:00:00"/>
    <s v="REGISTRO DE CAMPO "/>
    <m/>
    <m/>
    <m/>
    <m/>
    <m/>
    <s v="alta"/>
    <d v="2023-10-26T00:00:00"/>
    <d v="2023-10-26T00:00:00"/>
    <s v="V1"/>
    <n v="14.2"/>
    <s v="Bom/médio"/>
    <s v="Ausência "/>
    <s v="Ausência "/>
    <s v="Sim, médio "/>
    <s v="Aprovado"/>
    <d v="2023-11-20T00:00:00"/>
    <m/>
    <m/>
    <m/>
    <m/>
    <m/>
    <m/>
    <m/>
    <m/>
    <m/>
    <m/>
    <m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3"/>
    <d v="2024-01-14T00:00:00"/>
    <d v="2024-01-20T00:00:00"/>
    <s v="14/01/24 - 20/01/24"/>
    <x v="30"/>
    <x v="32"/>
    <x v="0"/>
    <m/>
  </r>
  <r>
    <x v="6"/>
    <x v="13"/>
    <s v="ITIQUIRA"/>
    <s v="PEDREIRA"/>
    <s v="Média"/>
    <x v="12"/>
    <n v="57.8"/>
    <m/>
    <n v="57.8"/>
    <n v="0"/>
    <n v="1156"/>
    <d v="2023-10-19T00:00:00"/>
    <d v="2024-05-02T00:00:00"/>
    <n v="196"/>
    <n v="115"/>
    <d v="2024-02-11T00:00:00"/>
    <s v="ÁREA ASSISTIDA"/>
    <m/>
    <m/>
    <m/>
    <m/>
    <m/>
    <s v="alta"/>
    <d v="2023-10-29T00:00:00"/>
    <d v="2023-10-26T00:00:00"/>
    <s v="V1"/>
    <n v="15"/>
    <s v="Bom/médio"/>
    <s v="Ausência "/>
    <s v="Ausência "/>
    <s v="Sim, médio "/>
    <s v="Aprovado"/>
    <d v="2023-11-23T00:00:00"/>
    <m/>
    <m/>
    <m/>
    <m/>
    <m/>
    <m/>
    <m/>
    <m/>
    <m/>
    <m/>
    <m/>
    <d v="2023-12-23T00:00:00"/>
    <m/>
    <m/>
    <m/>
    <m/>
    <m/>
    <m/>
    <m/>
    <m/>
    <m/>
    <m/>
    <m/>
    <m/>
    <m/>
    <m/>
    <m/>
    <m/>
    <d v="2024-01-12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31"/>
    <x v="33"/>
    <x v="0"/>
    <m/>
  </r>
  <r>
    <x v="6"/>
    <x v="13"/>
    <s v="ITIQUIRA"/>
    <s v="DIVISA"/>
    <s v="Média"/>
    <x v="12"/>
    <n v="52.4"/>
    <m/>
    <n v="52.4"/>
    <n v="0"/>
    <n v="1048"/>
    <d v="2023-10-18T00:00:00"/>
    <d v="2024-05-02T00:00:00"/>
    <n v="197"/>
    <n v="115"/>
    <d v="2024-02-10T00:00:00"/>
    <s v="ÁREA ASSISTIDA"/>
    <m/>
    <m/>
    <m/>
    <m/>
    <m/>
    <s v="alta"/>
    <d v="2023-10-28T00:00:00"/>
    <d v="2023-10-26T00:00:00"/>
    <s v="V1"/>
    <n v="15.2"/>
    <s v="Bom/médio"/>
    <s v="Ausência "/>
    <s v="Ausência "/>
    <s v="Sim, médio "/>
    <s v="Aprovado"/>
    <d v="2023-11-22T00:00:00"/>
    <m/>
    <m/>
    <m/>
    <m/>
    <m/>
    <m/>
    <m/>
    <m/>
    <m/>
    <m/>
    <m/>
    <d v="2023-12-22T00:00:00"/>
    <m/>
    <m/>
    <m/>
    <m/>
    <m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7"/>
    <d v="2024-02-11T00:00:00"/>
    <d v="2024-02-17T00:00:00"/>
    <s v="11/02/24 - 17/02/24"/>
    <x v="31"/>
    <x v="33"/>
    <x v="0"/>
    <m/>
  </r>
  <r>
    <x v="6"/>
    <x v="13"/>
    <s v="ITIQUIRA"/>
    <s v="DIVISA B"/>
    <s v="Média"/>
    <x v="16"/>
    <n v="63.6"/>
    <n v="60"/>
    <n v="58"/>
    <n v="5.6000000000000014"/>
    <n v="1160"/>
    <d v="2023-10-16T00:00:00"/>
    <d v="2024-05-02T00:00:00"/>
    <n v="199"/>
    <n v="120"/>
    <d v="2024-02-13T00:00:00"/>
    <s v="REGISTRO DE CAMPO "/>
    <m/>
    <m/>
    <m/>
    <m/>
    <m/>
    <s v="alta"/>
    <d v="2023-10-26T00:00:00"/>
    <d v="2023-10-26T00:00:00"/>
    <s v="V1"/>
    <n v="16.8"/>
    <s v="Bom/médio"/>
    <s v="Ausência "/>
    <s v="Ausência "/>
    <s v="Sim, médio "/>
    <s v="Aprovado"/>
    <d v="2023-11-20T00:00:00"/>
    <m/>
    <m/>
    <m/>
    <m/>
    <m/>
    <m/>
    <m/>
    <m/>
    <m/>
    <m/>
    <m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3"/>
    <d v="2024-01-14T00:00:00"/>
    <d v="2024-01-20T00:00:00"/>
    <s v="14/01/24 - 20/01/24"/>
    <x v="30"/>
    <x v="32"/>
    <x v="0"/>
    <m/>
  </r>
  <r>
    <x v="6"/>
    <x v="13"/>
    <s v="ITIQUIRA"/>
    <s v="GRILLO"/>
    <s v="Alta"/>
    <x v="10"/>
    <n v="80"/>
    <n v="80"/>
    <n v="80"/>
    <n v="0"/>
    <n v="1600"/>
    <d v="2023-10-14T00:00:00"/>
    <d v="2024-05-02T00:00:00"/>
    <n v="201"/>
    <n v="127"/>
    <d v="2024-02-18T00:00:00"/>
    <s v="REGISTRO DE CAMPO "/>
    <m/>
    <m/>
    <m/>
    <m/>
    <m/>
    <s v="alta"/>
    <d v="2023-10-24T00:00:00"/>
    <d v="2023-10-26T00:00:00"/>
    <s v="V1"/>
    <n v="10.3"/>
    <s v="Bom/médio"/>
    <s v="Ausência "/>
    <s v="Ausência "/>
    <s v="Sim, médio "/>
    <s v="Aprovado"/>
    <d v="2023-11-18T00:00:00"/>
    <m/>
    <m/>
    <m/>
    <m/>
    <m/>
    <m/>
    <m/>
    <m/>
    <m/>
    <m/>
    <m/>
    <d v="2023-12-18T00:00:00"/>
    <m/>
    <m/>
    <m/>
    <m/>
    <m/>
    <m/>
    <m/>
    <m/>
    <m/>
    <m/>
    <m/>
    <m/>
    <m/>
    <m/>
    <m/>
    <m/>
    <d v="2024-01-07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32"/>
    <x v="34"/>
    <x v="0"/>
    <m/>
  </r>
  <r>
    <x v="6"/>
    <x v="13"/>
    <s v="ITIQUIRA"/>
    <s v="BRANCO"/>
    <s v="Média"/>
    <x v="8"/>
    <n v="451.9"/>
    <m/>
    <n v="250"/>
    <n v="201.89999999999998"/>
    <n v="5000"/>
    <d v="2023-10-06T00:00:00"/>
    <d v="2024-05-02T00:00:00"/>
    <n v="209"/>
    <n v="118"/>
    <d v="2024-02-01T00:00:00"/>
    <s v="ÁREA ASSISTIDA"/>
    <m/>
    <m/>
    <m/>
    <m/>
    <m/>
    <s v="alta"/>
    <d v="2023-10-16T00:00:00"/>
    <d v="2023-10-19T00:00:00"/>
    <s v="V1"/>
    <n v="13.2"/>
    <s v="Bom/médio"/>
    <s v="Ausência "/>
    <s v="Ausência "/>
    <s v="Sim, médio "/>
    <s v="Aprovado"/>
    <d v="2023-11-10T00:00:00"/>
    <d v="2023-11-07T00:00:00"/>
    <s v="R1"/>
    <s v="Ausente "/>
    <s v="ATENÇÃO - BORDADURA COM REPLANTE"/>
    <s v="Uniforme"/>
    <s v="Sim, baixo (≤10%)"/>
    <s v="Ausência "/>
    <s v="Ausência "/>
    <m/>
    <s v="Sim, médio "/>
    <s v="Aprovado"/>
    <d v="2023-12-10T00:00:00"/>
    <m/>
    <m/>
    <m/>
    <m/>
    <m/>
    <m/>
    <m/>
    <m/>
    <m/>
    <m/>
    <m/>
    <m/>
    <m/>
    <m/>
    <m/>
    <m/>
    <d v="2023-12-30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5"/>
    <d v="2024-01-28T00:00:00"/>
    <d v="2024-02-03T00:00:00"/>
    <s v="28/01/24 - 03/02/24"/>
    <x v="4"/>
    <x v="29"/>
    <x v="0"/>
    <m/>
  </r>
  <r>
    <x v="6"/>
    <x v="13"/>
    <s v="ITIQUIRA"/>
    <s v="SHALOM 2"/>
    <s v="Alta"/>
    <x v="8"/>
    <n v="125.3"/>
    <m/>
    <n v="100"/>
    <n v="25.299999999999997"/>
    <n v="2000"/>
    <d v="2023-10-09T00:00:00"/>
    <d v="2024-05-02T00:00:00"/>
    <n v="206"/>
    <n v="118"/>
    <d v="2024-02-04T00:00:00"/>
    <s v="ÁREA ASSISTIDA"/>
    <m/>
    <m/>
    <m/>
    <m/>
    <m/>
    <s v="alta"/>
    <d v="2023-10-19T00:00:00"/>
    <d v="2023-10-19T00:00:00"/>
    <s v="V1"/>
    <n v="13.6"/>
    <s v="Bom/médio"/>
    <s v="Ausência "/>
    <s v="Ausência "/>
    <s v="Sim, médio "/>
    <s v="Aprovado"/>
    <d v="2023-11-13T00:00:00"/>
    <d v="2023-11-07T00:00:00"/>
    <s v="R1"/>
    <s v="Ausente "/>
    <s v="ATENÇÃO - BORDADURA COM REPLANTE"/>
    <s v="Uniforme"/>
    <s v="Não "/>
    <s v="Ausência "/>
    <s v="Ausência "/>
    <m/>
    <s v="Sim, médio "/>
    <s v="Aprovado"/>
    <d v="2023-12-13T00:00:00"/>
    <m/>
    <m/>
    <m/>
    <m/>
    <m/>
    <m/>
    <m/>
    <m/>
    <m/>
    <m/>
    <m/>
    <m/>
    <m/>
    <m/>
    <m/>
    <m/>
    <d v="2024-01-02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1"/>
    <d v="2023-12-31T00:00:00"/>
    <d v="2024-01-06T00:00:00"/>
    <s v="31/12/23 - 06/01/24"/>
    <x v="4"/>
    <x v="29"/>
    <x v="0"/>
    <m/>
  </r>
  <r>
    <x v="6"/>
    <x v="13"/>
    <s v="ITIQUIRA"/>
    <s v="SHALOM 3"/>
    <s v="Alta"/>
    <x v="10"/>
    <n v="236.5"/>
    <n v="236"/>
    <n v="200"/>
    <n v="36.5"/>
    <n v="4000"/>
    <d v="2023-10-11T00:00:00"/>
    <d v="2024-05-02T00:00:00"/>
    <n v="204"/>
    <n v="127"/>
    <d v="2024-02-15T00:00:00"/>
    <s v="REGISTRO DE CAMPO "/>
    <m/>
    <m/>
    <m/>
    <m/>
    <m/>
    <s v="alta"/>
    <d v="2023-10-21T00:00:00"/>
    <d v="2023-10-19T00:00:00"/>
    <s v="V1"/>
    <n v="12.2"/>
    <s v="Bom/médio"/>
    <s v="Ausência "/>
    <s v="Ausência "/>
    <s v="Sim, médio "/>
    <s v="Aprovado"/>
    <d v="2023-11-15T00:00:00"/>
    <m/>
    <m/>
    <m/>
    <m/>
    <m/>
    <m/>
    <m/>
    <m/>
    <m/>
    <m/>
    <m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5"/>
    <d v="2024-01-28T00:00:00"/>
    <d v="2024-02-03T00:00:00"/>
    <s v="28/01/24 - 03/02/24"/>
    <x v="32"/>
    <x v="34"/>
    <x v="0"/>
    <m/>
  </r>
  <r>
    <x v="6"/>
    <x v="13"/>
    <s v="ITIQUIRA"/>
    <s v="SÃO JORGE B"/>
    <s v="Alta"/>
    <x v="7"/>
    <n v="287"/>
    <n v="220"/>
    <n v="250"/>
    <n v="37"/>
    <n v="5000"/>
    <d v="2023-10-16T00:00:00"/>
    <d v="2024-05-02T00:00:00"/>
    <n v="199"/>
    <n v="120"/>
    <d v="2024-02-13T00:00:00"/>
    <s v="REGISTRO DE CAMPO "/>
    <m/>
    <m/>
    <m/>
    <m/>
    <m/>
    <s v="alta"/>
    <d v="2023-10-26T00:00:00"/>
    <d v="2023-10-26T00:00:00"/>
    <s v="V1"/>
    <n v="15.2"/>
    <s v="Bom/médio"/>
    <s v="Ausência "/>
    <s v="Ausência "/>
    <s v="Sim, médio "/>
    <s v="Aprovado"/>
    <d v="2023-11-20T00:00:00"/>
    <m/>
    <m/>
    <m/>
    <m/>
    <m/>
    <m/>
    <m/>
    <m/>
    <m/>
    <m/>
    <m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3"/>
    <d v="2024-01-14T00:00:00"/>
    <d v="2024-01-20T00:00:00"/>
    <s v="14/01/24 - 20/01/24"/>
    <x v="30"/>
    <x v="32"/>
    <x v="0"/>
    <m/>
  </r>
  <r>
    <x v="6"/>
    <x v="13"/>
    <s v="ITIQUIRA"/>
    <s v="PISTA"/>
    <s v="Alta"/>
    <x v="10"/>
    <n v="236"/>
    <n v="236"/>
    <n v="215"/>
    <n v="21"/>
    <n v="4300"/>
    <d v="2023-10-12T00:00:00"/>
    <d v="2024-05-02T00:00:00"/>
    <n v="203"/>
    <n v="127"/>
    <d v="2024-02-16T00:00:00"/>
    <s v="REGISTRO DE CAMPO "/>
    <m/>
    <m/>
    <m/>
    <m/>
    <m/>
    <s v="alta"/>
    <d v="2023-10-22T00:00:00"/>
    <d v="2023-10-19T00:00:00"/>
    <s v="V1"/>
    <n v="12.8"/>
    <s v="Bom/médio"/>
    <s v="Ausência "/>
    <s v="Ausência "/>
    <s v="Sim, médio "/>
    <s v="Aprovado"/>
    <d v="2023-11-16T00:00:00"/>
    <m/>
    <m/>
    <m/>
    <m/>
    <m/>
    <m/>
    <m/>
    <m/>
    <m/>
    <m/>
    <m/>
    <d v="2023-12-16T00:00:00"/>
    <m/>
    <m/>
    <m/>
    <m/>
    <m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6"/>
    <d v="2024-02-04T00:00:00"/>
    <d v="2024-02-10T00:00:00"/>
    <s v="04/02/24 - 10/02/24"/>
    <x v="32"/>
    <x v="34"/>
    <x v="0"/>
    <m/>
  </r>
  <r>
    <x v="6"/>
    <x v="13"/>
    <s v="ITIQUIRA"/>
    <s v="BRACHIARIA"/>
    <s v="Alta"/>
    <x v="6"/>
    <n v="139.1"/>
    <n v="34"/>
    <n v="133"/>
    <n v="6.0999999999999943"/>
    <n v="2660"/>
    <d v="2023-10-27T00:00:00"/>
    <d v="2024-05-02T00:00:00"/>
    <n v="188"/>
    <n v="120"/>
    <d v="2024-02-24T00:00:00"/>
    <s v="REGISTRO DE CAMPO "/>
    <m/>
    <m/>
    <m/>
    <m/>
    <m/>
    <s v="alta"/>
    <d v="2023-11-06T00:00:00"/>
    <d v="2023-11-07T00:00:00"/>
    <s v="V1"/>
    <n v="15.8"/>
    <s v="Bom/médio"/>
    <s v="Ausência "/>
    <s v="Ausência "/>
    <s v="Sim, médio "/>
    <s v="Aprovado"/>
    <d v="2023-12-01T00:00:00"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d v="2024-01-20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7"/>
    <d v="2024-02-11T00:00:00"/>
    <d v="2024-02-17T00:00:00"/>
    <s v="11/02/24 - 17/02/24"/>
    <x v="8"/>
    <x v="7"/>
    <x v="0"/>
    <m/>
  </r>
  <r>
    <x v="6"/>
    <x v="13"/>
    <s v="ITIQUIRA"/>
    <s v="POSTO"/>
    <s v="Média"/>
    <x v="6"/>
    <n v="53.2"/>
    <m/>
    <n v="48"/>
    <n v="5.2000000000000028"/>
    <n v="960"/>
    <d v="2023-10-28T00:00:00"/>
    <d v="2024-05-02T00:00:00"/>
    <n v="187"/>
    <n v="120"/>
    <d v="2024-02-25T00:00:00"/>
    <s v="ÁREA ASSISTIDA"/>
    <m/>
    <m/>
    <m/>
    <m/>
    <m/>
    <s v="media"/>
    <d v="2023-11-07T00:00:00"/>
    <d v="2023-11-07T00:00:00"/>
    <s v="V1"/>
    <n v="13.2"/>
    <s v="Bom/médio"/>
    <s v="Ausência "/>
    <s v="Ausência "/>
    <s v="Sim, médio "/>
    <s v="Aprovado"/>
    <d v="2023-12-02T00:00:00"/>
    <m/>
    <m/>
    <m/>
    <m/>
    <m/>
    <m/>
    <m/>
    <m/>
    <m/>
    <m/>
    <m/>
    <d v="2024-01-01T00:00:00"/>
    <m/>
    <m/>
    <m/>
    <m/>
    <m/>
    <m/>
    <m/>
    <m/>
    <m/>
    <m/>
    <m/>
    <m/>
    <m/>
    <m/>
    <m/>
    <m/>
    <d v="2024-01-21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1"/>
    <d v="2023-12-31T00:00:00"/>
    <d v="2024-01-06T00:00:00"/>
    <s v="31/12/23 - 06/01/24"/>
    <x v="8"/>
    <x v="7"/>
    <x v="0"/>
    <m/>
  </r>
  <r>
    <x v="6"/>
    <x v="13"/>
    <s v="ITIQUIRA"/>
    <s v="RETIRO"/>
    <s v="Média"/>
    <x v="6"/>
    <n v="151"/>
    <n v="150"/>
    <n v="146"/>
    <n v="5"/>
    <n v="2920"/>
    <d v="2023-10-28T00:00:00"/>
    <d v="2024-05-02T00:00:00"/>
    <n v="187"/>
    <n v="120"/>
    <d v="2024-02-25T00:00:00"/>
    <s v="REGISTRO DE CAMPO "/>
    <m/>
    <m/>
    <m/>
    <m/>
    <m/>
    <s v="media"/>
    <d v="2023-11-07T00:00:00"/>
    <d v="2023-11-07T00:00:00"/>
    <s v="V1"/>
    <n v="15.8"/>
    <s v="Bom/médio"/>
    <s v="Ausência "/>
    <s v="Ausência "/>
    <s v="Sim, médio "/>
    <s v="Aprovado"/>
    <d v="2023-12-02T00:00:00"/>
    <m/>
    <m/>
    <m/>
    <m/>
    <m/>
    <m/>
    <m/>
    <m/>
    <m/>
    <m/>
    <m/>
    <d v="2024-01-01T00:00:00"/>
    <m/>
    <m/>
    <m/>
    <m/>
    <m/>
    <m/>
    <m/>
    <m/>
    <m/>
    <m/>
    <m/>
    <m/>
    <m/>
    <m/>
    <m/>
    <m/>
    <d v="2024-01-21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1"/>
    <d v="2023-12-31T00:00:00"/>
    <d v="2024-01-06T00:00:00"/>
    <s v="31/12/23 - 06/01/24"/>
    <x v="8"/>
    <x v="7"/>
    <x v="0"/>
    <m/>
  </r>
  <r>
    <x v="6"/>
    <x v="13"/>
    <s v="ITIQUIRA"/>
    <s v="BASICA"/>
    <s v="Média"/>
    <x v="12"/>
    <n v="247.9"/>
    <n v="150"/>
    <n v="230"/>
    <n v="17.900000000000006"/>
    <n v="4600"/>
    <d v="2023-10-18T00:00:00"/>
    <d v="2024-05-02T00:00:00"/>
    <n v="197"/>
    <n v="110"/>
    <d v="2024-02-05T00:00:00"/>
    <s v="REGISTRO DE CAMPO "/>
    <m/>
    <m/>
    <m/>
    <m/>
    <m/>
    <s v="media"/>
    <d v="2023-10-28T00:00:00"/>
    <d v="2023-10-26T00:00:00"/>
    <s v="V1"/>
    <s v="14.5"/>
    <s v="Bom/médio"/>
    <s v="Ausência "/>
    <s v="Ausência "/>
    <s v="Sim, médio "/>
    <s v="Aprovado"/>
    <d v="2023-11-22T00:00:00"/>
    <m/>
    <m/>
    <m/>
    <m/>
    <m/>
    <m/>
    <m/>
    <m/>
    <m/>
    <m/>
    <m/>
    <d v="2023-12-22T00:00:00"/>
    <m/>
    <m/>
    <m/>
    <m/>
    <m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2"/>
    <d v="2024-01-07T00:00:00"/>
    <d v="2024-01-13T00:00:00"/>
    <s v="07/01/24 - 13/01/24"/>
    <x v="31"/>
    <x v="33"/>
    <x v="0"/>
    <m/>
  </r>
  <r>
    <x v="6"/>
    <x v="13"/>
    <s v="ITIQUIRA"/>
    <s v="CAROLINA"/>
    <s v="Média"/>
    <x v="12"/>
    <n v="286"/>
    <n v="130"/>
    <n v="250"/>
    <n v="36"/>
    <n v="5000"/>
    <d v="2023-10-22T00:00:00"/>
    <d v="2024-05-02T00:00:00"/>
    <n v="193"/>
    <n v="115"/>
    <d v="2024-02-14T00:00:00"/>
    <s v="REGISTRO DE CAMPO "/>
    <m/>
    <m/>
    <m/>
    <m/>
    <m/>
    <s v="media"/>
    <d v="2023-11-01T00:00:00"/>
    <d v="2023-11-02T00:00:00"/>
    <s v="V1"/>
    <n v="16.5"/>
    <s v="Bom/médio"/>
    <s v="Ausência "/>
    <s v="Ausência "/>
    <s v="Sim, médio "/>
    <s v="Aprovado"/>
    <d v="2023-11-26T00:00:00"/>
    <m/>
    <m/>
    <m/>
    <m/>
    <m/>
    <m/>
    <m/>
    <m/>
    <m/>
    <m/>
    <m/>
    <d v="2023-12-26T00:00:00"/>
    <m/>
    <m/>
    <m/>
    <m/>
    <m/>
    <m/>
    <m/>
    <m/>
    <m/>
    <m/>
    <m/>
    <m/>
    <m/>
    <m/>
    <m/>
    <m/>
    <d v="2024-01-15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4"/>
    <d v="2024-01-21T00:00:00"/>
    <d v="2024-01-27T00:00:00"/>
    <s v="21/01/24 - 27/01/24"/>
    <x v="31"/>
    <x v="33"/>
    <x v="0"/>
    <m/>
  </r>
  <r>
    <x v="6"/>
    <x v="13"/>
    <s v="ITIQUIRA"/>
    <s v="SÃO JORGE"/>
    <s v="Média"/>
    <x v="15"/>
    <n v="284"/>
    <m/>
    <n v="250"/>
    <n v="34"/>
    <n v="5000"/>
    <d v="2023-10-23T00:00:00"/>
    <d v="2024-05-02T00:00:00"/>
    <n v="192"/>
    <n v="127"/>
    <d v="2024-02-27T00:00:00"/>
    <s v="ÁREA ASSISTIDA"/>
    <m/>
    <m/>
    <m/>
    <m/>
    <m/>
    <s v="media"/>
    <d v="2023-11-02T00:00:00"/>
    <d v="2023-11-02T00:00:00"/>
    <s v="V1"/>
    <n v="13.5"/>
    <s v="Bom/médio"/>
    <s v="Ausência "/>
    <s v="Ausência "/>
    <s v="Sim, médio "/>
    <s v="Aprovado"/>
    <d v="2023-11-27T00:00:00"/>
    <m/>
    <m/>
    <m/>
    <m/>
    <m/>
    <m/>
    <m/>
    <m/>
    <m/>
    <m/>
    <m/>
    <d v="2023-12-27T00:00:00"/>
    <m/>
    <m/>
    <m/>
    <m/>
    <m/>
    <m/>
    <m/>
    <m/>
    <m/>
    <m/>
    <m/>
    <m/>
    <m/>
    <m/>
    <m/>
    <m/>
    <d v="2024-01-16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3"/>
    <d v="2024-01-14T00:00:00"/>
    <d v="2024-01-20T00:00:00"/>
    <s v="14/01/24 - 20/01/24"/>
    <x v="27"/>
    <x v="14"/>
    <x v="0"/>
    <m/>
  </r>
  <r>
    <x v="6"/>
    <x v="13"/>
    <s v="ITIQUIRA"/>
    <s v="SÃO JORGE/DERMACOR"/>
    <s v="Média"/>
    <x v="15"/>
    <n v="54"/>
    <m/>
    <n v="49"/>
    <n v="5"/>
    <n v="980"/>
    <d v="2023-10-22T00:00:00"/>
    <d v="2024-05-02T00:00:00"/>
    <n v="193"/>
    <n v="127"/>
    <d v="2024-02-26T00:00:00"/>
    <s v="ÁREA ASSISTIDA"/>
    <m/>
    <m/>
    <m/>
    <m/>
    <m/>
    <s v="media"/>
    <d v="2023-11-01T00:00:00"/>
    <d v="2023-11-02T00:00:00"/>
    <s v="V1"/>
    <n v="13.2"/>
    <s v="Bom/médio"/>
    <s v="Ausência "/>
    <s v="Ausência "/>
    <s v="Sim, médio "/>
    <s v="Aprovado"/>
    <d v="2023-11-26T00:00:00"/>
    <m/>
    <m/>
    <m/>
    <m/>
    <m/>
    <m/>
    <m/>
    <m/>
    <m/>
    <m/>
    <m/>
    <d v="2023-12-26T00:00:00"/>
    <m/>
    <m/>
    <m/>
    <m/>
    <m/>
    <m/>
    <m/>
    <m/>
    <m/>
    <m/>
    <m/>
    <m/>
    <m/>
    <m/>
    <m/>
    <m/>
    <d v="2024-01-15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2"/>
    <d v="2024-01-07T00:00:00"/>
    <d v="2024-01-13T00:00:00"/>
    <s v="07/01/24 - 13/01/24"/>
    <x v="27"/>
    <x v="14"/>
    <x v="0"/>
    <m/>
  </r>
  <r>
    <x v="7"/>
    <x v="14"/>
    <s v="ITIQUIRA"/>
    <n v="240"/>
    <s v="Alta"/>
    <x v="10"/>
    <n v="240"/>
    <m/>
    <n v="220"/>
    <n v="20"/>
    <n v="4400"/>
    <d v="2023-10-11T00:00:00"/>
    <d v="2024-05-02T00:00:00"/>
    <n v="204"/>
    <n v="127"/>
    <d v="2024-02-15T00:00:00"/>
    <s v="ÁREA ASSISTIDA"/>
    <m/>
    <m/>
    <m/>
    <m/>
    <m/>
    <s v="alta"/>
    <d v="2023-10-21T00:00:00"/>
    <d v="2023-10-24T00:00:00"/>
    <s v="V1"/>
    <n v="9.8000000000000007"/>
    <s v="Bom/médio"/>
    <s v="Ausência "/>
    <s v="Ausência "/>
    <s v="Sim, médio "/>
    <s v="Aprovado"/>
    <d v="2023-11-15T00:00:00"/>
    <d v="2023-11-14T00:00:00"/>
    <s v="R1"/>
    <s v="Ausente "/>
    <s v="ATENÇÃO - BORDADURA COM REPLANTE"/>
    <s v="Uniforme"/>
    <s v="Não "/>
    <s v="Ausência "/>
    <s v="Ausência "/>
    <m/>
    <s v="Sim, baixo"/>
    <s v="Aprovado"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5"/>
    <d v="2024-01-28T00:00:00"/>
    <d v="2024-02-03T00:00:00"/>
    <s v="28/01/24 - 03/02/24"/>
    <x v="24"/>
    <x v="3"/>
    <x v="0"/>
    <m/>
  </r>
  <r>
    <x v="7"/>
    <x v="14"/>
    <s v="ITIQUIRA"/>
    <n v="180"/>
    <s v="Alta"/>
    <x v="10"/>
    <n v="180"/>
    <m/>
    <n v="150"/>
    <n v="30"/>
    <n v="3000"/>
    <d v="2023-10-11T00:00:00"/>
    <d v="2024-05-02T00:00:00"/>
    <n v="204"/>
    <n v="127"/>
    <d v="2024-02-15T00:00:00"/>
    <s v="ÁREA ASSISTIDA"/>
    <m/>
    <m/>
    <m/>
    <m/>
    <m/>
    <s v="alta"/>
    <d v="2023-10-21T00:00:00"/>
    <d v="2023-10-24T00:00:00"/>
    <s v="V1"/>
    <n v="9.6"/>
    <s v="Bom/médio"/>
    <s v="Ausência "/>
    <s v="Ausência "/>
    <s v="Sim, médio "/>
    <s v="Aprovado"/>
    <d v="2023-11-15T00:00:00"/>
    <d v="2023-11-14T00:00:00"/>
    <s v="R1"/>
    <s v="Ausente "/>
    <s v="ATENÇÃO - BORDADURA COM REPLANTE"/>
    <s v="Uniforme"/>
    <s v="Não "/>
    <s v="Ausência "/>
    <s v="Ausência "/>
    <m/>
    <s v="Sim, baixo"/>
    <s v="Aprovado"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5"/>
    <d v="2024-01-28T00:00:00"/>
    <d v="2024-02-03T00:00:00"/>
    <s v="28/01/24 - 03/02/24"/>
    <x v="24"/>
    <x v="3"/>
    <x v="0"/>
    <m/>
  </r>
  <r>
    <x v="7"/>
    <x v="14"/>
    <s v="ITIQUIRA"/>
    <n v="122"/>
    <s v="Alta"/>
    <x v="10"/>
    <n v="122"/>
    <m/>
    <n v="100"/>
    <n v="22"/>
    <n v="2000"/>
    <d v="2023-10-12T00:00:00"/>
    <d v="2024-05-02T00:00:00"/>
    <n v="203"/>
    <n v="127"/>
    <d v="2024-02-16T00:00:00"/>
    <s v="ÁREA ASSISTIDA"/>
    <m/>
    <m/>
    <m/>
    <m/>
    <m/>
    <s v="alta"/>
    <d v="2023-10-22T00:00:00"/>
    <d v="2023-10-24T00:00:00"/>
    <s v="V1"/>
    <n v="10.199999999999999"/>
    <s v="Bom/médio"/>
    <s v="Ausência "/>
    <s v="Ausência "/>
    <s v="Sim, médio "/>
    <s v="Aprovado"/>
    <d v="2023-11-16T00:00:00"/>
    <d v="2023-11-14T00:00:00"/>
    <s v="R1"/>
    <s v="Ausente "/>
    <s v="ATENÇÃO - BORDADURA COM REPLANTE"/>
    <s v="Uniforme"/>
    <s v="Não "/>
    <s v="Ausência "/>
    <s v="Ausência "/>
    <m/>
    <s v="Sim, baixo"/>
    <s v="Aprovado"/>
    <d v="2023-12-16T00:00:00"/>
    <m/>
    <m/>
    <m/>
    <m/>
    <m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6"/>
    <d v="2024-02-04T00:00:00"/>
    <d v="2024-02-10T00:00:00"/>
    <s v="04/02/24 - 10/02/24"/>
    <x v="24"/>
    <x v="3"/>
    <x v="0"/>
    <m/>
  </r>
  <r>
    <x v="7"/>
    <x v="14"/>
    <s v="ITIQUIRA"/>
    <n v="310"/>
    <s v="Alta"/>
    <x v="10"/>
    <n v="310"/>
    <m/>
    <n v="290"/>
    <n v="20"/>
    <n v="5800"/>
    <d v="2023-10-10T00:00:00"/>
    <d v="2024-05-02T00:00:00"/>
    <n v="205"/>
    <n v="127"/>
    <d v="2024-02-14T00:00:00"/>
    <s v="ÁREA ASSISTIDA"/>
    <m/>
    <m/>
    <m/>
    <m/>
    <m/>
    <s v="alta"/>
    <d v="2023-10-20T00:00:00"/>
    <d v="2023-10-24T00:00:00"/>
    <s v="V1"/>
    <n v="9.1999999999999993"/>
    <s v="Bom/médio"/>
    <s v="Ausência "/>
    <s v="Ausência "/>
    <s v="Sim, médio "/>
    <s v="Aprovado"/>
    <d v="2023-11-14T00:00:00"/>
    <d v="2023-11-14T00:00:00"/>
    <s v="R1"/>
    <s v="Ausente "/>
    <s v="ATENÇÃO - BORDADURA COM REPLANTE"/>
    <s v="Uniforme"/>
    <s v="Não "/>
    <s v="Ausência "/>
    <s v="Ausência "/>
    <m/>
    <s v="Sim, baixo"/>
    <s v="Aprovado"/>
    <d v="2023-12-14T00:00:00"/>
    <m/>
    <m/>
    <m/>
    <m/>
    <m/>
    <m/>
    <m/>
    <m/>
    <m/>
    <m/>
    <m/>
    <m/>
    <m/>
    <m/>
    <m/>
    <m/>
    <d v="2024-01-03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4"/>
    <d v="2024-01-21T00:00:00"/>
    <d v="2024-01-27T00:00:00"/>
    <s v="21/01/24 - 27/01/24"/>
    <x v="24"/>
    <x v="3"/>
    <x v="0"/>
    <m/>
  </r>
  <r>
    <x v="7"/>
    <x v="14"/>
    <s v="ITIQUIRA"/>
    <s v="CA7"/>
    <s v="Alta"/>
    <x v="15"/>
    <n v="59"/>
    <m/>
    <n v="45"/>
    <n v="14"/>
    <n v="900"/>
    <d v="2023-10-31T00:00:00"/>
    <d v="2024-05-02T00:00:00"/>
    <n v="184"/>
    <n v="123"/>
    <d v="2024-03-02T00:00:00"/>
    <s v="ÁREA ASSISTIDA"/>
    <m/>
    <m/>
    <m/>
    <m/>
    <m/>
    <s v="alta"/>
    <d v="2023-11-10T00:00:00"/>
    <m/>
    <m/>
    <n v="13.5"/>
    <s v="Bom/médio"/>
    <s v="Ausência "/>
    <s v="Ausência "/>
    <s v="Sim, médio "/>
    <s v="Aprovado"/>
    <d v="2023-12-05T00:00:00"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Mar"/>
    <n v="7"/>
    <d v="2024-02-11T00:00:00"/>
    <d v="2024-02-17T00:00:00"/>
    <s v="11/02/24 - 17/02/24"/>
    <x v="33"/>
    <x v="35"/>
    <x v="0"/>
    <m/>
  </r>
  <r>
    <x v="7"/>
    <x v="14"/>
    <s v="ITIQUIRA"/>
    <s v="CA8"/>
    <s v="Alta"/>
    <x v="15"/>
    <n v="69"/>
    <m/>
    <n v="55"/>
    <n v="14"/>
    <n v="1100"/>
    <d v="2023-10-31T00:00:00"/>
    <d v="2024-05-02T00:00:00"/>
    <n v="184"/>
    <n v="123"/>
    <d v="2024-03-02T00:00:00"/>
    <s v="ÁREA ASSISTIDA"/>
    <m/>
    <m/>
    <m/>
    <m/>
    <m/>
    <s v="alta"/>
    <d v="2023-11-10T00:00:00"/>
    <m/>
    <m/>
    <n v="13.8"/>
    <s v="Bom/médio"/>
    <s v="Ausência "/>
    <s v="Ausência "/>
    <s v="Sim, médio "/>
    <s v="Aprovado"/>
    <d v="2023-12-05T00:00:00"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Mar"/>
    <n v="7"/>
    <d v="2024-02-11T00:00:00"/>
    <d v="2024-02-17T00:00:00"/>
    <s v="11/02/24 - 17/02/24"/>
    <x v="33"/>
    <x v="35"/>
    <x v="0"/>
    <m/>
  </r>
  <r>
    <x v="7"/>
    <x v="14"/>
    <s v="ITIQUIRA"/>
    <s v="CA9"/>
    <s v="Alta"/>
    <x v="15"/>
    <n v="52"/>
    <m/>
    <n v="40"/>
    <n v="12"/>
    <n v="800"/>
    <d v="2023-10-31T00:00:00"/>
    <d v="2024-05-02T00:00:00"/>
    <n v="184"/>
    <n v="123"/>
    <d v="2024-03-02T00:00:00"/>
    <s v="ÁREA ASSISTIDA"/>
    <m/>
    <m/>
    <m/>
    <m/>
    <m/>
    <s v="alta"/>
    <d v="2023-11-10T00:00:00"/>
    <m/>
    <m/>
    <n v="13.2"/>
    <s v="Bom/médio"/>
    <s v="Ausência "/>
    <s v="Ausência "/>
    <s v="Sim, médio "/>
    <s v="Aprovado"/>
    <d v="2023-12-05T00:00:00"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Mar"/>
    <n v="7"/>
    <d v="2024-02-11T00:00:00"/>
    <d v="2024-02-17T00:00:00"/>
    <s v="11/02/24 - 17/02/24"/>
    <x v="33"/>
    <x v="35"/>
    <x v="0"/>
    <m/>
  </r>
  <r>
    <x v="7"/>
    <x v="14"/>
    <s v="ITIQUIRA"/>
    <s v="CA10"/>
    <s v="Alta"/>
    <x v="15"/>
    <n v="46"/>
    <m/>
    <n v="30"/>
    <n v="16"/>
    <n v="600"/>
    <d v="2023-10-31T00:00:00"/>
    <d v="2024-05-02T00:00:00"/>
    <n v="184"/>
    <n v="123"/>
    <d v="2024-03-02T00:00:00"/>
    <s v="ÁREA ASSISTIDA"/>
    <m/>
    <m/>
    <m/>
    <m/>
    <m/>
    <s v="alta"/>
    <d v="2023-11-10T00:00:00"/>
    <m/>
    <m/>
    <n v="13.2"/>
    <s v="Bom/médio"/>
    <s v="Ausência "/>
    <s v="Ausência "/>
    <s v="Sim, médio "/>
    <s v="Aprovado"/>
    <d v="2023-12-05T00:00:00"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Mar"/>
    <n v="7"/>
    <d v="2024-02-11T00:00:00"/>
    <d v="2024-02-17T00:00:00"/>
    <s v="11/02/24 - 17/02/24"/>
    <x v="33"/>
    <x v="35"/>
    <x v="0"/>
    <m/>
  </r>
  <r>
    <x v="7"/>
    <x v="14"/>
    <s v="ITIQUIRA"/>
    <s v="CA11"/>
    <s v="Alta"/>
    <x v="15"/>
    <n v="43"/>
    <m/>
    <n v="30"/>
    <n v="13"/>
    <n v="600"/>
    <d v="2023-10-31T00:00:00"/>
    <d v="2024-05-02T00:00:00"/>
    <n v="184"/>
    <n v="123"/>
    <d v="2024-03-02T00:00:00"/>
    <s v="ÁREA ASSISTIDA"/>
    <m/>
    <m/>
    <m/>
    <m/>
    <m/>
    <s v="alta"/>
    <d v="2023-11-10T00:00:00"/>
    <m/>
    <m/>
    <n v="13"/>
    <s v="Bom/médio"/>
    <s v="Ausência "/>
    <s v="Ausência "/>
    <s v="Sim, médio "/>
    <s v="Aprovado"/>
    <d v="2023-12-05T00:00:00"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Mar"/>
    <n v="7"/>
    <d v="2024-02-11T00:00:00"/>
    <d v="2024-02-17T00:00:00"/>
    <s v="11/02/24 - 17/02/24"/>
    <x v="33"/>
    <x v="35"/>
    <x v="0"/>
    <m/>
  </r>
  <r>
    <x v="7"/>
    <x v="14"/>
    <s v="ITIQUIRA"/>
    <n v="156"/>
    <s v="Alta"/>
    <x v="8"/>
    <n v="156"/>
    <m/>
    <n v="60"/>
    <n v="96"/>
    <n v="1200"/>
    <d v="2023-10-28T00:00:00"/>
    <d v="2024-05-02T00:00:00"/>
    <n v="187"/>
    <n v="117"/>
    <d v="2024-02-22T00:00:00"/>
    <s v="ÁREA ASSISTIDA"/>
    <m/>
    <m/>
    <m/>
    <m/>
    <m/>
    <s v="alta"/>
    <d v="2023-11-07T00:00:00"/>
    <d v="2023-11-13T00:00:00"/>
    <s v="V2"/>
    <n v="11.4"/>
    <s v="Bom/médio"/>
    <s v="Ausência "/>
    <s v="Ausência "/>
    <s v="Sim, médio "/>
    <s v="Aprovado"/>
    <d v="2023-12-02T00:00:00"/>
    <m/>
    <m/>
    <m/>
    <m/>
    <m/>
    <m/>
    <m/>
    <m/>
    <m/>
    <m/>
    <m/>
    <d v="2024-01-01T00:00:00"/>
    <m/>
    <m/>
    <m/>
    <m/>
    <m/>
    <m/>
    <m/>
    <m/>
    <m/>
    <m/>
    <m/>
    <m/>
    <m/>
    <m/>
    <m/>
    <m/>
    <d v="2024-01-21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5"/>
    <d v="2024-01-28T00:00:00"/>
    <d v="2024-02-03T00:00:00"/>
    <s v="28/01/24 - 03/02/24"/>
    <x v="5"/>
    <x v="36"/>
    <x v="1"/>
    <m/>
  </r>
  <r>
    <x v="7"/>
    <x v="14"/>
    <s v="ITIQUIRA"/>
    <n v="168"/>
    <s v="Alta"/>
    <x v="8"/>
    <n v="168"/>
    <m/>
    <n v="150"/>
    <n v="18"/>
    <n v="3000"/>
    <d v="2023-10-29T00:00:00"/>
    <d v="2024-05-02T00:00:00"/>
    <n v="186"/>
    <n v="117"/>
    <d v="2024-02-23T00:00:00"/>
    <s v="ÁREA ASSISTIDA"/>
    <m/>
    <m/>
    <m/>
    <m/>
    <m/>
    <s v="alta"/>
    <d v="2023-11-08T00:00:00"/>
    <d v="2023-11-13T00:00:00"/>
    <s v="V2"/>
    <n v="11.5"/>
    <s v="Bom/médio"/>
    <s v="Ausência "/>
    <s v="Ausência "/>
    <s v="Sim, médio "/>
    <s v="Aprovado"/>
    <d v="2023-12-03T00:00:00"/>
    <m/>
    <m/>
    <m/>
    <m/>
    <m/>
    <m/>
    <m/>
    <m/>
    <m/>
    <m/>
    <m/>
    <d v="2024-01-02T00:00:00"/>
    <m/>
    <m/>
    <m/>
    <m/>
    <m/>
    <m/>
    <m/>
    <m/>
    <m/>
    <m/>
    <m/>
    <m/>
    <m/>
    <m/>
    <m/>
    <m/>
    <d v="2024-01-22T00:00:00"/>
    <m/>
    <m/>
    <m/>
    <m/>
    <m/>
    <m/>
    <m/>
    <m/>
    <m/>
    <m/>
    <m/>
    <m/>
    <m/>
    <m/>
    <m/>
    <m/>
    <m/>
    <m/>
    <m/>
    <x v="7"/>
    <m/>
    <m/>
    <m/>
    <m/>
    <s v="REPROVADO"/>
    <m/>
    <m/>
    <m/>
    <m/>
    <m/>
    <m/>
    <s v="Fev"/>
    <n v="6"/>
    <d v="2024-02-04T00:00:00"/>
    <d v="2024-02-10T00:00:00"/>
    <s v="04/02/24 - 10/02/24"/>
    <x v="5"/>
    <x v="36"/>
    <x v="0"/>
    <m/>
  </r>
  <r>
    <x v="7"/>
    <x v="14"/>
    <s v="ITIQUIRA"/>
    <n v="250"/>
    <s v="Alta"/>
    <x v="8"/>
    <n v="250"/>
    <m/>
    <n v="250"/>
    <n v="0"/>
    <n v="5000"/>
    <d v="2023-10-30T00:00:00"/>
    <d v="2024-05-02T00:00:00"/>
    <n v="185"/>
    <n v="117"/>
    <d v="2024-02-24T00:00:00"/>
    <s v="ÁREA ASSISTIDA"/>
    <m/>
    <m/>
    <m/>
    <m/>
    <m/>
    <s v="alta"/>
    <d v="2023-11-09T00:00:00"/>
    <d v="2023-11-13T00:00:00"/>
    <s v="V2"/>
    <n v="11.2"/>
    <s v="Bom/médio"/>
    <s v="Ausência "/>
    <s v="Ausência "/>
    <s v="Sim, médio "/>
    <s v="Aprovado"/>
    <d v="2023-12-04T00:00:00"/>
    <m/>
    <m/>
    <m/>
    <m/>
    <m/>
    <m/>
    <m/>
    <m/>
    <m/>
    <m/>
    <m/>
    <d v="2024-01-03T00:00:00"/>
    <m/>
    <m/>
    <m/>
    <m/>
    <m/>
    <m/>
    <m/>
    <m/>
    <m/>
    <m/>
    <m/>
    <m/>
    <m/>
    <m/>
    <m/>
    <m/>
    <d v="2024-01-23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7"/>
    <d v="2024-02-11T00:00:00"/>
    <d v="2024-02-17T00:00:00"/>
    <s v="11/02/24 - 17/02/24"/>
    <x v="5"/>
    <x v="36"/>
    <x v="0"/>
    <m/>
  </r>
  <r>
    <x v="7"/>
    <x v="14"/>
    <s v="ITIQUIRA"/>
    <s v="60/75"/>
    <s v="Alta"/>
    <x v="8"/>
    <n v="139"/>
    <m/>
    <n v="139"/>
    <n v="0"/>
    <n v="2780"/>
    <d v="2023-10-31T00:00:00"/>
    <d v="2024-05-02T00:00:00"/>
    <n v="184"/>
    <n v="117"/>
    <d v="2024-02-25T00:00:00"/>
    <s v="ÁREA ASSISTIDA"/>
    <m/>
    <m/>
    <m/>
    <m/>
    <m/>
    <s v="alta"/>
    <d v="2023-11-10T00:00:00"/>
    <d v="2023-11-13T00:00:00"/>
    <s v="V1"/>
    <n v="11.6"/>
    <s v="Bom/médio"/>
    <s v="Ausência "/>
    <s v="Ausência "/>
    <s v="Sim, médio "/>
    <s v="Aprovado"/>
    <d v="2023-12-05T00:00:00"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5"/>
    <x v="36"/>
    <x v="0"/>
    <m/>
  </r>
  <r>
    <x v="7"/>
    <x v="14"/>
    <s v="ITIQUIRA"/>
    <n v="101"/>
    <s v="Alta"/>
    <x v="8"/>
    <n v="73"/>
    <m/>
    <n v="73"/>
    <n v="0"/>
    <n v="1460"/>
    <d v="2023-10-31T00:00:00"/>
    <d v="2024-05-02T00:00:00"/>
    <n v="184"/>
    <n v="117"/>
    <d v="2024-02-25T00:00:00"/>
    <s v="ÁREA ASSISTIDA"/>
    <m/>
    <m/>
    <m/>
    <m/>
    <m/>
    <s v="alta"/>
    <d v="2023-11-10T00:00:00"/>
    <d v="2023-11-13T00:00:00"/>
    <s v="V1"/>
    <n v="11"/>
    <s v="Bom/médio"/>
    <s v="Ausência "/>
    <s v="Ausência "/>
    <s v="Sim, médio "/>
    <s v="Aprovado"/>
    <d v="2023-12-05T00:00:00"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5"/>
    <x v="36"/>
    <x v="0"/>
    <m/>
  </r>
  <r>
    <x v="7"/>
    <x v="14"/>
    <s v="ITIQUIRA"/>
    <n v="159"/>
    <s v="Alta"/>
    <x v="8"/>
    <n v="143"/>
    <m/>
    <n v="143"/>
    <n v="0"/>
    <n v="2860"/>
    <d v="2023-11-01T00:00:00"/>
    <d v="2024-05-02T00:00:00"/>
    <n v="183"/>
    <n v="117"/>
    <d v="2024-02-26T00:00:00"/>
    <s v="ÁREA ASSISTIDA"/>
    <m/>
    <m/>
    <m/>
    <m/>
    <m/>
    <s v="alta"/>
    <d v="2023-11-11T00:00:00"/>
    <d v="2023-11-13T00:00:00"/>
    <s v="V1"/>
    <n v="11.8"/>
    <s v="Bom/médio"/>
    <s v="Ausência "/>
    <s v="Ausência "/>
    <s v="Sim, médio "/>
    <s v="Aprovado"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2"/>
    <d v="2024-01-07T00:00:00"/>
    <d v="2024-01-13T00:00:00"/>
    <s v="07/01/24 - 13/01/24"/>
    <x v="5"/>
    <x v="36"/>
    <x v="0"/>
    <m/>
  </r>
  <r>
    <x v="7"/>
    <x v="14"/>
    <s v="ITIQUIRA"/>
    <n v="80"/>
    <s v="Alta"/>
    <x v="8"/>
    <n v="60"/>
    <m/>
    <n v="60"/>
    <n v="0"/>
    <n v="1200"/>
    <d v="2023-11-01T00:00:00"/>
    <d v="2024-05-02T00:00:00"/>
    <n v="183"/>
    <n v="117"/>
    <d v="2024-02-26T00:00:00"/>
    <s v="ÁREA ASSISTIDA"/>
    <m/>
    <m/>
    <m/>
    <m/>
    <m/>
    <s v="alta"/>
    <d v="2023-11-11T00:00:00"/>
    <d v="2023-11-13T00:00:00"/>
    <s v="V1"/>
    <n v="12"/>
    <s v="Bom/médio"/>
    <s v="Ausência "/>
    <s v="Ausência "/>
    <s v="Sim, médio "/>
    <s v="Aprovado"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2"/>
    <d v="2024-01-07T00:00:00"/>
    <d v="2024-01-13T00:00:00"/>
    <s v="07/01/24 - 13/01/24"/>
    <x v="5"/>
    <x v="36"/>
    <x v="0"/>
    <m/>
  </r>
  <r>
    <x v="7"/>
    <x v="15"/>
    <s v="ITIQUIRA"/>
    <n v="3"/>
    <s v="Média"/>
    <x v="10"/>
    <n v="47.5"/>
    <m/>
    <n v="30"/>
    <n v="17.5"/>
    <n v="600"/>
    <d v="2023-10-18T00:00:00"/>
    <d v="2024-05-02T00:00:00"/>
    <n v="197"/>
    <n v="127"/>
    <d v="2024-02-22T00:00:00"/>
    <s v="ÁREA ASSISTIDA"/>
    <m/>
    <m/>
    <m/>
    <m/>
    <m/>
    <s v="alta"/>
    <d v="2023-10-28T00:00:00"/>
    <d v="2023-10-26T00:00:00"/>
    <s v="V1"/>
    <n v="11.8"/>
    <s v="Bom/médio"/>
    <s v="Ausência "/>
    <s v="Ausência "/>
    <s v="Sim, médio "/>
    <s v="Aprovado"/>
    <d v="2023-11-22T00:00:00"/>
    <m/>
    <m/>
    <m/>
    <m/>
    <m/>
    <m/>
    <m/>
    <m/>
    <m/>
    <m/>
    <m/>
    <d v="2023-12-22T00:00:00"/>
    <m/>
    <m/>
    <m/>
    <m/>
    <m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5"/>
    <d v="2024-01-28T00:00:00"/>
    <d v="2024-02-03T00:00:00"/>
    <s v="28/01/24 - 03/02/24"/>
    <x v="5"/>
    <x v="34"/>
    <x v="0"/>
    <m/>
  </r>
  <r>
    <x v="7"/>
    <x v="15"/>
    <s v="ITIQUIRA"/>
    <n v="5"/>
    <s v="Alta"/>
    <x v="10"/>
    <n v="75.790000000000006"/>
    <m/>
    <n v="65"/>
    <n v="10.790000000000006"/>
    <n v="1300"/>
    <d v="2023-10-17T00:00:00"/>
    <d v="2024-05-02T00:00:00"/>
    <n v="198"/>
    <n v="127"/>
    <d v="2024-02-21T00:00:00"/>
    <s v="ÁREA ASSISTIDA"/>
    <m/>
    <m/>
    <m/>
    <m/>
    <m/>
    <s v="alta"/>
    <d v="2023-10-27T00:00:00"/>
    <d v="2023-10-26T00:00:00"/>
    <s v="V1"/>
    <n v="11.8"/>
    <s v="Bom/médio"/>
    <s v="Ausência "/>
    <s v="Ausência "/>
    <s v="Sim, médio "/>
    <s v="Aprovado"/>
    <d v="2023-11-21T00:00:00"/>
    <m/>
    <m/>
    <m/>
    <m/>
    <m/>
    <m/>
    <m/>
    <m/>
    <m/>
    <m/>
    <m/>
    <d v="2023-12-21T00:00:00"/>
    <m/>
    <m/>
    <m/>
    <m/>
    <m/>
    <m/>
    <m/>
    <m/>
    <m/>
    <m/>
    <m/>
    <m/>
    <m/>
    <m/>
    <m/>
    <m/>
    <d v="2024-01-10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4"/>
    <d v="2024-01-21T00:00:00"/>
    <d v="2024-01-27T00:00:00"/>
    <s v="21/01/24 - 27/01/24"/>
    <x v="5"/>
    <x v="34"/>
    <x v="0"/>
    <m/>
  </r>
  <r>
    <x v="7"/>
    <x v="15"/>
    <s v="ITIQUIRA"/>
    <n v="4"/>
    <s v="Alta"/>
    <x v="10"/>
    <n v="57.4"/>
    <m/>
    <n v="45"/>
    <n v="12.399999999999999"/>
    <n v="900"/>
    <d v="2023-10-17T00:00:00"/>
    <d v="2024-05-02T00:00:00"/>
    <n v="198"/>
    <n v="130"/>
    <d v="2024-02-24T00:00:00"/>
    <s v="ÁREA ASSISTIDA"/>
    <m/>
    <m/>
    <m/>
    <m/>
    <m/>
    <s v="alta"/>
    <d v="2023-10-27T00:00:00"/>
    <d v="2023-10-26T00:00:00"/>
    <s v="V1"/>
    <n v="12.2"/>
    <s v="Bom/médio"/>
    <s v="Ausência "/>
    <s v="Ausência "/>
    <s v="Sim, médio "/>
    <s v="Aprovado"/>
    <d v="2023-11-21T00:00:00"/>
    <m/>
    <m/>
    <m/>
    <m/>
    <m/>
    <m/>
    <m/>
    <m/>
    <m/>
    <m/>
    <m/>
    <d v="2023-12-21T00:00:00"/>
    <m/>
    <m/>
    <m/>
    <m/>
    <m/>
    <m/>
    <m/>
    <m/>
    <m/>
    <m/>
    <m/>
    <m/>
    <m/>
    <m/>
    <m/>
    <m/>
    <d v="2024-01-10T00:00:00"/>
    <m/>
    <m/>
    <m/>
    <m/>
    <m/>
    <m/>
    <m/>
    <m/>
    <m/>
    <m/>
    <m/>
    <m/>
    <m/>
    <m/>
    <m/>
    <m/>
    <m/>
    <m/>
    <m/>
    <x v="8"/>
    <m/>
    <m/>
    <m/>
    <m/>
    <s v="REPROVADO"/>
    <m/>
    <m/>
    <m/>
    <m/>
    <m/>
    <m/>
    <s v="Fev"/>
    <n v="7"/>
    <d v="2024-02-11T00:00:00"/>
    <d v="2024-02-17T00:00:00"/>
    <s v="11/02/24 - 17/02/24"/>
    <x v="5"/>
    <x v="34"/>
    <x v="0"/>
    <m/>
  </r>
  <r>
    <x v="7"/>
    <x v="15"/>
    <s v="ITIQUIRA"/>
    <n v="7"/>
    <s v="Alta"/>
    <x v="10"/>
    <n v="109.64"/>
    <m/>
    <n v="95"/>
    <n v="14.64"/>
    <n v="1900"/>
    <d v="2023-10-11T00:00:00"/>
    <d v="2024-05-02T00:00:00"/>
    <n v="204"/>
    <n v="127"/>
    <d v="2024-02-15T00:00:00"/>
    <s v="ÁREA ASSISTIDA"/>
    <m/>
    <m/>
    <m/>
    <m/>
    <m/>
    <s v="alta"/>
    <d v="2023-10-21T00:00:00"/>
    <d v="2023-10-26T00:00:00"/>
    <s v="V1"/>
    <n v="12.8"/>
    <s v="Bom/médio"/>
    <s v="Ausência "/>
    <s v="Ausência "/>
    <s v="Sim, médio "/>
    <s v="Aprovado"/>
    <d v="2023-11-15T00:00:00"/>
    <d v="2023-11-14T00:00:00"/>
    <s v="R1"/>
    <s v="Ausente "/>
    <s v="ATENÇÃO - BORDADURA COM REPLANTE"/>
    <s v="Uniforme"/>
    <s v="Não "/>
    <s v="Ausência "/>
    <s v="Ausência "/>
    <m/>
    <s v="Sim, médio "/>
    <s v="Aprovado"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5"/>
    <d v="2024-01-28T00:00:00"/>
    <d v="2024-02-03T00:00:00"/>
    <s v="28/01/24 - 03/02/24"/>
    <x v="5"/>
    <x v="34"/>
    <x v="0"/>
    <m/>
  </r>
  <r>
    <x v="7"/>
    <x v="15"/>
    <s v="ITIQUIRA"/>
    <n v="18"/>
    <s v="Alta"/>
    <x v="7"/>
    <n v="121.44"/>
    <m/>
    <n v="100"/>
    <n v="21.439999999999998"/>
    <n v="2000"/>
    <d v="2023-10-30T00:00:00"/>
    <d v="2024-05-02T00:00:00"/>
    <n v="185"/>
    <n v="115"/>
    <d v="2024-02-22T00:00:00"/>
    <s v="ÁREA ASSISTIDA"/>
    <m/>
    <m/>
    <m/>
    <m/>
    <m/>
    <s v="alta"/>
    <d v="2023-11-09T00:00:00"/>
    <m/>
    <m/>
    <m/>
    <m/>
    <m/>
    <m/>
    <m/>
    <m/>
    <d v="2023-12-04T00:00:00"/>
    <m/>
    <m/>
    <m/>
    <m/>
    <m/>
    <m/>
    <m/>
    <m/>
    <m/>
    <m/>
    <m/>
    <d v="2024-01-03T00:00:00"/>
    <m/>
    <m/>
    <m/>
    <m/>
    <m/>
    <m/>
    <m/>
    <m/>
    <m/>
    <m/>
    <m/>
    <m/>
    <m/>
    <m/>
    <m/>
    <m/>
    <d v="2024-01-23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5"/>
    <d v="2024-01-28T00:00:00"/>
    <d v="2024-02-03T00:00:00"/>
    <s v="28/01/24 - 03/02/24"/>
    <x v="34"/>
    <x v="36"/>
    <x v="0"/>
    <m/>
  </r>
  <r>
    <x v="7"/>
    <x v="15"/>
    <s v="ITIQUIRA"/>
    <n v="19"/>
    <s v="Alta"/>
    <x v="10"/>
    <n v="98.56"/>
    <m/>
    <n v="90"/>
    <n v="8.5600000000000023"/>
    <n v="1800"/>
    <d v="2023-10-31T00:00:00"/>
    <d v="2024-05-02T00:00:00"/>
    <n v="184"/>
    <n v="118"/>
    <d v="2024-02-26T00:00:00"/>
    <s v="ÁREA ASSISTIDA"/>
    <m/>
    <m/>
    <m/>
    <m/>
    <m/>
    <s v="alta"/>
    <d v="2023-11-10T00:00:00"/>
    <m/>
    <m/>
    <m/>
    <m/>
    <m/>
    <m/>
    <m/>
    <m/>
    <d v="2023-12-05T00:00:00"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2"/>
    <d v="2024-01-07T00:00:00"/>
    <d v="2024-01-13T00:00:00"/>
    <s v="07/01/24 - 13/01/24"/>
    <x v="5"/>
    <x v="34"/>
    <x v="0"/>
    <m/>
  </r>
  <r>
    <x v="0"/>
    <x v="16"/>
    <s v="ITIQUIRA"/>
    <s v="PIVO 2"/>
    <s v="Alta"/>
    <x v="8"/>
    <n v="174"/>
    <n v="100"/>
    <n v="150"/>
    <n v="24"/>
    <n v="3000"/>
    <d v="2023-09-29T00:00:00"/>
    <d v="2024-05-02T00:00:00"/>
    <n v="216"/>
    <n v="112"/>
    <d v="2024-01-19T00:00:00"/>
    <s v="REGISTRO DE CAMPO "/>
    <m/>
    <m/>
    <m/>
    <m/>
    <m/>
    <s v="média"/>
    <d v="2023-10-09T00:00:00"/>
    <d v="2023-10-16T00:00:00"/>
    <s v="V3"/>
    <n v="12.5"/>
    <s v="Bom/médio"/>
    <s v="Ausência "/>
    <s v="Ausência "/>
    <s v="Sim, médio "/>
    <s v="Aprovado"/>
    <d v="2023-11-03T00:00:00"/>
    <d v="2023-11-03T00:00:00"/>
    <s v="R2"/>
    <s v="Ausente "/>
    <s v="ATENÇÃO - BORDADURA COM REPLANTE"/>
    <s v="Desuniforme"/>
    <s v="Não "/>
    <s v="Ausência "/>
    <s v="Ausência "/>
    <m/>
    <s v="Sim, médio "/>
    <s v="Aprovado"/>
    <d v="2023-12-03T00:00:00"/>
    <m/>
    <m/>
    <m/>
    <m/>
    <m/>
    <m/>
    <m/>
    <m/>
    <m/>
    <m/>
    <m/>
    <m/>
    <m/>
    <m/>
    <m/>
    <m/>
    <d v="2023-12-23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Jan"/>
    <n v="6"/>
    <d v="2024-02-04T00:00:00"/>
    <d v="2024-02-10T00:00:00"/>
    <s v="04/02/24 - 10/02/24"/>
    <x v="23"/>
    <x v="37"/>
    <x v="0"/>
    <m/>
  </r>
  <r>
    <x v="0"/>
    <x v="16"/>
    <s v="ITIQUIRA"/>
    <s v="PIVO 1"/>
    <s v="Alta"/>
    <x v="8"/>
    <n v="174"/>
    <n v="110"/>
    <n v="30"/>
    <n v="144"/>
    <n v="600"/>
    <d v="2023-10-07T00:00:00"/>
    <d v="2024-05-02T00:00:00"/>
    <n v="208"/>
    <n v="110"/>
    <d v="2024-01-25T00:00:00"/>
    <s v="REGISTRO DE CAMPO "/>
    <m/>
    <m/>
    <m/>
    <m/>
    <m/>
    <s v="alta"/>
    <d v="2023-10-17T00:00:00"/>
    <d v="2023-10-16T00:00:00"/>
    <s v="V3"/>
    <n v="11.5"/>
    <s v="Bom/médio"/>
    <s v="Ausência "/>
    <s v="Ausência "/>
    <s v="Sim, médio "/>
    <s v="Aprovado"/>
    <d v="2023-11-11T00:00:00"/>
    <d v="2023-11-13T00:00:00"/>
    <s v="R2"/>
    <s v="Ausente "/>
    <s v="ATENÇÃO - BORDADURA COM REPLANTE"/>
    <s v="Uniforme"/>
    <s v="Não "/>
    <s v="Ausência "/>
    <s v="Ausência "/>
    <m/>
    <s v="Sim, médio "/>
    <s v="Aprovado"/>
    <d v="2023-12-11T00:00:00"/>
    <m/>
    <m/>
    <m/>
    <m/>
    <m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Jan"/>
    <n v="5"/>
    <d v="2024-01-28T00:00:00"/>
    <d v="2024-02-03T00:00:00"/>
    <s v="28/01/24 - 03/02/24"/>
    <x v="23"/>
    <x v="37"/>
    <x v="1"/>
    <m/>
  </r>
  <r>
    <x v="0"/>
    <x v="16"/>
    <s v="ITIQUIRA"/>
    <s v="PIVO 3"/>
    <s v="Alta"/>
    <x v="12"/>
    <n v="174"/>
    <n v="115"/>
    <n v="150"/>
    <n v="24"/>
    <n v="3000"/>
    <d v="2023-10-11T00:00:00"/>
    <d v="2024-05-02T00:00:00"/>
    <n v="204"/>
    <n v="115"/>
    <d v="2024-02-03T00:00:00"/>
    <s v="REGISTRO DE CAMPO "/>
    <m/>
    <m/>
    <m/>
    <m/>
    <m/>
    <s v="alta"/>
    <d v="2023-10-21T00:00:00"/>
    <d v="2023-10-23T00:00:00"/>
    <s v="V1"/>
    <n v="13.2"/>
    <s v="Bom/médio"/>
    <s v="Ausência "/>
    <s v="Ausência "/>
    <s v="Sim, médio "/>
    <s v="Aprovado"/>
    <d v="2023-11-15T00:00:00"/>
    <d v="2023-11-13T00:00:00"/>
    <s v="R1"/>
    <s v="Ausente "/>
    <s v="ATENÇÃO - BORDADURA COM REPLANTE"/>
    <s v="Uniforme"/>
    <s v="Não "/>
    <s v="Ausência "/>
    <s v="Ausência "/>
    <m/>
    <s v="Sim, médio "/>
    <s v="Aprovado"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7"/>
    <d v="2024-02-11T00:00:00"/>
    <d v="2024-02-17T00:00:00"/>
    <s v="11/02/24 - 17/02/24"/>
    <x v="26"/>
    <x v="27"/>
    <x v="0"/>
    <m/>
  </r>
  <r>
    <x v="0"/>
    <x v="16"/>
    <s v="ITIQUIRA"/>
    <s v="PIVO 4"/>
    <s v="Alta"/>
    <x v="2"/>
    <n v="120"/>
    <n v="120"/>
    <n v="100"/>
    <n v="20"/>
    <n v="2000"/>
    <d v="2023-10-14T00:00:00"/>
    <d v="2024-05-02T00:00:00"/>
    <n v="201"/>
    <n v="108"/>
    <d v="2024-01-30T00:00:00"/>
    <s v="REGISTRO DE CAMPO "/>
    <m/>
    <m/>
    <m/>
    <m/>
    <m/>
    <s v="alta"/>
    <d v="2023-10-24T00:00:00"/>
    <d v="2023-10-23T00:00:00"/>
    <s v="V1"/>
    <n v="14.6"/>
    <s v="Bom/médio"/>
    <s v="Ausência "/>
    <s v="Ausência "/>
    <s v="Sim, médio "/>
    <s v="Aprovado"/>
    <d v="2023-11-18T00:00:00"/>
    <d v="2023-11-13T00:00:00"/>
    <s v="R1"/>
    <s v="Ausente "/>
    <s v="ATENÇÃO - BORDADURA COM REPLANTE"/>
    <s v="Uniforme"/>
    <s v="Não "/>
    <s v="Ausência "/>
    <s v="Ausência "/>
    <m/>
    <s v="Sim, médio "/>
    <s v="Aprovado"/>
    <d v="2023-12-18T00:00:00"/>
    <m/>
    <m/>
    <m/>
    <m/>
    <m/>
    <m/>
    <m/>
    <m/>
    <m/>
    <m/>
    <m/>
    <m/>
    <m/>
    <m/>
    <m/>
    <m/>
    <d v="2024-01-07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Jan"/>
    <n v="3"/>
    <d v="2024-01-14T00:00:00"/>
    <d v="2024-01-20T00:00:00"/>
    <s v="14/01/24 - 20/01/24"/>
    <x v="35"/>
    <x v="2"/>
    <x v="0"/>
    <m/>
  </r>
  <r>
    <x v="0"/>
    <x v="16"/>
    <s v="ITIQUIRA"/>
    <s v="PIVO 5"/>
    <s v="Alta"/>
    <x v="2"/>
    <n v="120"/>
    <n v="120"/>
    <n v="100"/>
    <n v="20"/>
    <n v="2000"/>
    <d v="2023-10-12T00:00:00"/>
    <d v="2024-05-02T00:00:00"/>
    <n v="203"/>
    <n v="108"/>
    <d v="2024-01-28T00:00:00"/>
    <s v="REGISTRO DE CAMPO "/>
    <m/>
    <m/>
    <m/>
    <m/>
    <m/>
    <s v="alta"/>
    <d v="2023-10-22T00:00:00"/>
    <d v="2023-10-23T00:00:00"/>
    <s v="V1"/>
    <n v="13.4"/>
    <s v="Bom/médio"/>
    <s v="Ausência "/>
    <s v="Ausência "/>
    <s v="Sim, médio "/>
    <s v="Aprovado"/>
    <d v="2023-11-16T00:00:00"/>
    <d v="2023-11-13T00:00:00"/>
    <s v="R1"/>
    <s v="Ausente "/>
    <s v="ATENÇÃO - BORDADURA COM REPLANTE"/>
    <s v="Uniforme"/>
    <s v="Não "/>
    <s v="Ausência "/>
    <s v="Ausência "/>
    <m/>
    <s v="Sim, médio "/>
    <s v="Aprovado"/>
    <d v="2023-12-16T00:00:00"/>
    <m/>
    <m/>
    <m/>
    <m/>
    <m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Jan"/>
    <n v="1"/>
    <d v="2023-12-31T00:00:00"/>
    <d v="2024-01-06T00:00:00"/>
    <s v="31/12/23 - 06/01/24"/>
    <x v="35"/>
    <x v="2"/>
    <x v="0"/>
    <m/>
  </r>
  <r>
    <x v="0"/>
    <x v="16"/>
    <s v="ITIQUIRA"/>
    <n v="506"/>
    <s v="Alta"/>
    <x v="12"/>
    <n v="76"/>
    <m/>
    <n v="60"/>
    <n v="16"/>
    <n v="1200"/>
    <d v="2023-10-16T00:00:00"/>
    <d v="2024-05-02T00:00:00"/>
    <n v="199"/>
    <n v="110"/>
    <d v="2024-02-03T00:00:00"/>
    <s v="ÁREA ASSISTIDA"/>
    <m/>
    <m/>
    <m/>
    <m/>
    <m/>
    <s v="alta"/>
    <d v="2023-10-26T00:00:00"/>
    <d v="2023-11-02T00:00:00"/>
    <s v="V1"/>
    <n v="13.2"/>
    <s v="Bom/médio"/>
    <s v="Ausência "/>
    <s v="Ausência "/>
    <s v="Sim, médio "/>
    <s v="Aprovado"/>
    <d v="2023-11-20T00:00:00"/>
    <m/>
    <m/>
    <m/>
    <m/>
    <m/>
    <m/>
    <m/>
    <m/>
    <m/>
    <m/>
    <m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7"/>
    <d v="2024-02-11T00:00:00"/>
    <d v="2024-02-17T00:00:00"/>
    <s v="11/02/24 - 17/02/24"/>
    <x v="26"/>
    <x v="27"/>
    <x v="0"/>
    <m/>
  </r>
  <r>
    <x v="0"/>
    <x v="16"/>
    <s v="ITIQUIRA"/>
    <n v="507"/>
    <s v="Alta"/>
    <x v="12"/>
    <n v="35.700000000000003"/>
    <m/>
    <n v="25"/>
    <n v="10.700000000000003"/>
    <n v="500"/>
    <d v="2023-10-16T00:00:00"/>
    <d v="2024-05-02T00:00:00"/>
    <n v="199"/>
    <n v="110"/>
    <d v="2024-02-03T00:00:00"/>
    <s v="ÁREA ASSISTIDA"/>
    <m/>
    <m/>
    <m/>
    <m/>
    <m/>
    <s v="alta"/>
    <d v="2023-10-26T00:00:00"/>
    <d v="2023-11-02T00:00:00"/>
    <s v="V1"/>
    <n v="13.5"/>
    <s v="Bom/médio"/>
    <s v="Ausência "/>
    <s v="Ausência "/>
    <s v="Sim, médio "/>
    <s v="Aprovado"/>
    <d v="2023-11-20T00:00:00"/>
    <m/>
    <m/>
    <m/>
    <m/>
    <m/>
    <m/>
    <m/>
    <m/>
    <m/>
    <m/>
    <m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7"/>
    <d v="2024-02-11T00:00:00"/>
    <d v="2024-02-17T00:00:00"/>
    <s v="11/02/24 - 17/02/24"/>
    <x v="26"/>
    <x v="27"/>
    <x v="0"/>
    <m/>
  </r>
  <r>
    <x v="0"/>
    <x v="16"/>
    <s v="ITIQUIRA"/>
    <s v="506/Basica"/>
    <s v="Alta"/>
    <x v="12"/>
    <n v="60"/>
    <n v="60"/>
    <n v="50"/>
    <n v="10"/>
    <n v="1000"/>
    <d v="2023-10-16T00:00:00"/>
    <d v="2024-05-02T00:00:00"/>
    <n v="199"/>
    <n v="110"/>
    <d v="2024-02-03T00:00:00"/>
    <s v="REGISTRO DE CAMPO "/>
    <m/>
    <m/>
    <m/>
    <m/>
    <m/>
    <s v="alta"/>
    <d v="2023-10-26T00:00:00"/>
    <d v="2023-11-02T00:00:00"/>
    <s v="V1"/>
    <n v="13.4"/>
    <s v="Bom/médio"/>
    <s v="Ausência "/>
    <s v="Ausência "/>
    <s v="Sim, médio "/>
    <s v="Aprovado"/>
    <d v="2023-11-20T00:00:00"/>
    <m/>
    <m/>
    <m/>
    <m/>
    <m/>
    <m/>
    <m/>
    <m/>
    <m/>
    <m/>
    <m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7"/>
    <d v="2024-02-11T00:00:00"/>
    <d v="2024-02-17T00:00:00"/>
    <s v="11/02/24 - 17/02/24"/>
    <x v="26"/>
    <x v="27"/>
    <x v="0"/>
    <m/>
  </r>
  <r>
    <x v="0"/>
    <x v="16"/>
    <s v="ITIQUIRA"/>
    <s v="508/Basica"/>
    <s v="Alta"/>
    <x v="12"/>
    <n v="44"/>
    <n v="44"/>
    <n v="35"/>
    <n v="9"/>
    <n v="700"/>
    <d v="2023-10-16T00:00:00"/>
    <d v="2024-05-02T00:00:00"/>
    <n v="199"/>
    <n v="110"/>
    <d v="2024-02-03T00:00:00"/>
    <s v="REGISTRO DE CAMPO "/>
    <m/>
    <m/>
    <m/>
    <m/>
    <m/>
    <s v="alta"/>
    <d v="2023-10-26T00:00:00"/>
    <d v="2023-11-02T00:00:00"/>
    <s v="V1"/>
    <n v="13.6"/>
    <s v="Bom/médio"/>
    <s v="Ausência "/>
    <s v="Ausência "/>
    <s v="Sim, médio "/>
    <s v="Aprovado"/>
    <d v="2023-11-20T00:00:00"/>
    <m/>
    <m/>
    <m/>
    <m/>
    <m/>
    <m/>
    <m/>
    <m/>
    <m/>
    <m/>
    <m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7"/>
    <d v="2024-02-11T00:00:00"/>
    <d v="2024-02-17T00:00:00"/>
    <s v="11/02/24 - 17/02/24"/>
    <x v="26"/>
    <x v="27"/>
    <x v="0"/>
    <m/>
  </r>
  <r>
    <x v="0"/>
    <x v="16"/>
    <s v="ITIQUIRA"/>
    <n v="508"/>
    <s v="Alta"/>
    <x v="12"/>
    <n v="57"/>
    <m/>
    <n v="50"/>
    <n v="7"/>
    <n v="1000"/>
    <d v="2023-10-16T00:00:00"/>
    <d v="2024-05-02T00:00:00"/>
    <n v="199"/>
    <n v="110"/>
    <d v="2024-02-03T00:00:00"/>
    <s v="ÁREA ASSISTIDA"/>
    <m/>
    <m/>
    <m/>
    <m/>
    <m/>
    <s v="alta"/>
    <d v="2023-10-26T00:00:00"/>
    <d v="2023-11-02T00:00:00"/>
    <s v="V1"/>
    <n v="13.5"/>
    <s v="Bom/médio"/>
    <s v="Ausência "/>
    <s v="Ausência "/>
    <s v="Sim, médio "/>
    <s v="Aprovado"/>
    <d v="2023-11-20T00:00:00"/>
    <m/>
    <m/>
    <m/>
    <m/>
    <m/>
    <m/>
    <m/>
    <m/>
    <m/>
    <m/>
    <m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7"/>
    <d v="2024-02-11T00:00:00"/>
    <d v="2024-02-17T00:00:00"/>
    <s v="11/02/24 - 17/02/24"/>
    <x v="26"/>
    <x v="27"/>
    <x v="0"/>
    <m/>
  </r>
  <r>
    <x v="0"/>
    <x v="16"/>
    <s v="ITIQUIRA"/>
    <n v="504"/>
    <s v="Alta"/>
    <x v="10"/>
    <n v="100"/>
    <n v="100"/>
    <n v="80"/>
    <n v="20"/>
    <n v="1600"/>
    <d v="2023-10-20T00:00:00"/>
    <d v="2024-05-02T00:00:00"/>
    <n v="195"/>
    <n v="124"/>
    <d v="2024-02-21T00:00:00"/>
    <s v="REGISTRO DE CAMPO "/>
    <m/>
    <m/>
    <m/>
    <m/>
    <m/>
    <s v="alta"/>
    <d v="2023-10-30T00:00:00"/>
    <d v="2023-11-02T00:00:00"/>
    <s v="V1"/>
    <m/>
    <s v="Bom/médio"/>
    <s v="Ausência "/>
    <s v="Ausência "/>
    <s v="Sim, médio "/>
    <s v="Aprovado"/>
    <d v="2023-11-24T00:00:00"/>
    <m/>
    <m/>
    <m/>
    <m/>
    <m/>
    <m/>
    <m/>
    <m/>
    <m/>
    <m/>
    <m/>
    <d v="2023-12-24T00:00:00"/>
    <m/>
    <m/>
    <m/>
    <m/>
    <m/>
    <m/>
    <m/>
    <m/>
    <m/>
    <m/>
    <m/>
    <m/>
    <m/>
    <m/>
    <m/>
    <m/>
    <d v="2024-01-13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4"/>
    <d v="2024-01-21T00:00:00"/>
    <d v="2024-01-27T00:00:00"/>
    <s v="21/01/24 - 27/01/24"/>
    <x v="3"/>
    <x v="26"/>
    <x v="0"/>
    <m/>
  </r>
  <r>
    <x v="0"/>
    <x v="16"/>
    <s v="ITIQUIRA"/>
    <n v="505"/>
    <s v="Alta"/>
    <x v="15"/>
    <n v="95"/>
    <n v="95"/>
    <n v="80"/>
    <n v="15"/>
    <n v="1600"/>
    <d v="2023-11-07T00:00:00"/>
    <d v="2024-05-02T00:00:00"/>
    <n v="177"/>
    <n v="123"/>
    <d v="2024-03-09T00:00:00"/>
    <s v="REGISTRO DE CAMPO "/>
    <m/>
    <m/>
    <m/>
    <m/>
    <m/>
    <s v="alta"/>
    <d v="2023-11-17T00:00:00"/>
    <m/>
    <m/>
    <m/>
    <m/>
    <m/>
    <m/>
    <m/>
    <m/>
    <d v="2023-12-12T00:00:00"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d v="2024-01-31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Mar"/>
    <n v="7"/>
    <d v="2024-02-11T00:00:00"/>
    <d v="2024-02-17T00:00:00"/>
    <s v="11/02/24 - 17/02/24"/>
    <x v="36"/>
    <x v="38"/>
    <x v="0"/>
    <m/>
  </r>
  <r>
    <x v="0"/>
    <x v="16"/>
    <s v="ITIQUIRA"/>
    <n v="502"/>
    <s v="Alta"/>
    <x v="6"/>
    <n v="78"/>
    <n v="78"/>
    <n v="65"/>
    <n v="13"/>
    <n v="1300"/>
    <d v="2023-10-17T00:00:00"/>
    <d v="2024-05-02T00:00:00"/>
    <n v="198"/>
    <n v="127"/>
    <d v="2024-02-21T00:00:00"/>
    <s v="REGISTRO DE CAMPO "/>
    <m/>
    <m/>
    <m/>
    <m/>
    <m/>
    <s v="alta"/>
    <d v="2023-10-27T00:00:00"/>
    <d v="2023-11-02T00:00:00"/>
    <s v="V1"/>
    <n v="8.1999999999999993"/>
    <s v="Bom/médio"/>
    <s v="Ausência "/>
    <s v="Ausência "/>
    <s v="Sim, médio "/>
    <s v="Aprovado"/>
    <d v="2023-11-21T00:00:00"/>
    <m/>
    <m/>
    <m/>
    <m/>
    <m/>
    <m/>
    <m/>
    <m/>
    <m/>
    <m/>
    <m/>
    <d v="2023-12-21T00:00:00"/>
    <m/>
    <m/>
    <m/>
    <m/>
    <m/>
    <m/>
    <m/>
    <m/>
    <m/>
    <m/>
    <m/>
    <m/>
    <m/>
    <m/>
    <m/>
    <m/>
    <d v="2024-01-10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4"/>
    <d v="2024-01-21T00:00:00"/>
    <d v="2024-01-27T00:00:00"/>
    <s v="21/01/24 - 27/01/24"/>
    <x v="37"/>
    <x v="26"/>
    <x v="0"/>
    <m/>
  </r>
  <r>
    <x v="0"/>
    <x v="16"/>
    <s v="ITIQUIRA"/>
    <n v="501"/>
    <s v="Alta"/>
    <x v="6"/>
    <n v="100"/>
    <n v="88"/>
    <n v="80"/>
    <n v="20"/>
    <n v="1600"/>
    <d v="2023-10-19T00:00:00"/>
    <d v="2024-05-02T00:00:00"/>
    <n v="196"/>
    <n v="127"/>
    <d v="2024-02-23T00:00:00"/>
    <s v="REGISTRO DE CAMPO "/>
    <m/>
    <m/>
    <m/>
    <m/>
    <m/>
    <s v="alta"/>
    <d v="2023-10-29T00:00:00"/>
    <d v="2023-11-02T00:00:00"/>
    <s v="V1"/>
    <n v="8.6"/>
    <s v="Bom/médio"/>
    <s v="Ausência "/>
    <s v="Ausência "/>
    <s v="Sim, médio "/>
    <s v="Aprovado"/>
    <d v="2023-11-23T00:00:00"/>
    <m/>
    <m/>
    <m/>
    <m/>
    <m/>
    <m/>
    <m/>
    <m/>
    <m/>
    <m/>
    <m/>
    <d v="2023-12-23T00:00:00"/>
    <m/>
    <m/>
    <m/>
    <m/>
    <m/>
    <m/>
    <m/>
    <m/>
    <m/>
    <m/>
    <m/>
    <m/>
    <m/>
    <m/>
    <m/>
    <m/>
    <d v="2024-01-12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6"/>
    <d v="2024-02-04T00:00:00"/>
    <d v="2024-02-10T00:00:00"/>
    <s v="04/02/24 - 10/02/24"/>
    <x v="37"/>
    <x v="26"/>
    <x v="0"/>
    <m/>
  </r>
  <r>
    <x v="0"/>
    <x v="17"/>
    <s v="ITIQUIRA"/>
    <n v="701"/>
    <s v="Alta"/>
    <x v="10"/>
    <n v="136"/>
    <n v="130"/>
    <n v="125"/>
    <n v="11"/>
    <n v="2500"/>
    <d v="2023-10-24T00:00:00"/>
    <d v="2024-05-02T00:00:00"/>
    <n v="191"/>
    <n v="124"/>
    <d v="2024-02-25T00:00:00"/>
    <s v="REGISTRO DE CAMPO "/>
    <m/>
    <m/>
    <m/>
    <m/>
    <m/>
    <s v="alta"/>
    <d v="2023-11-03T00:00:00"/>
    <d v="2023-11-14T00:00:00"/>
    <s v="V3"/>
    <n v="9.8000000000000007"/>
    <s v="Bom/médio"/>
    <s v="Ausência "/>
    <s v="Ausência "/>
    <s v="Sim, médio "/>
    <s v="Aprovado"/>
    <d v="2023-11-28T00:00:00"/>
    <m/>
    <m/>
    <m/>
    <m/>
    <m/>
    <m/>
    <m/>
    <m/>
    <m/>
    <m/>
    <m/>
    <d v="2023-12-28T00:00:00"/>
    <m/>
    <m/>
    <m/>
    <m/>
    <m/>
    <m/>
    <m/>
    <m/>
    <m/>
    <m/>
    <m/>
    <m/>
    <m/>
    <m/>
    <m/>
    <m/>
    <d v="2024-01-17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1"/>
    <d v="2023-12-31T00:00:00"/>
    <d v="2024-01-06T00:00:00"/>
    <s v="31/12/23 - 06/01/24"/>
    <x v="14"/>
    <x v="9"/>
    <x v="0"/>
    <m/>
  </r>
  <r>
    <x v="0"/>
    <x v="17"/>
    <s v="ITIQUIRA"/>
    <n v="702"/>
    <s v="Alta"/>
    <x v="10"/>
    <n v="153"/>
    <n v="150"/>
    <n v="140"/>
    <n v="13"/>
    <n v="2800"/>
    <d v="2023-10-24T00:00:00"/>
    <d v="2024-05-02T00:00:00"/>
    <n v="191"/>
    <n v="124"/>
    <d v="2024-02-25T00:00:00"/>
    <s v="REGISTRO DE CAMPO "/>
    <m/>
    <m/>
    <m/>
    <m/>
    <m/>
    <s v="alta"/>
    <d v="2023-11-03T00:00:00"/>
    <d v="2023-11-14T00:00:00"/>
    <s v="V3"/>
    <n v="9.6"/>
    <s v="Bom/médio"/>
    <s v="Ausência "/>
    <s v="Ausência "/>
    <s v="Sim, médio "/>
    <s v="Aprovado"/>
    <d v="2023-11-28T00:00:00"/>
    <m/>
    <m/>
    <m/>
    <m/>
    <m/>
    <m/>
    <m/>
    <m/>
    <m/>
    <m/>
    <m/>
    <d v="2023-12-28T00:00:00"/>
    <m/>
    <m/>
    <m/>
    <m/>
    <m/>
    <m/>
    <m/>
    <m/>
    <m/>
    <m/>
    <m/>
    <m/>
    <m/>
    <m/>
    <m/>
    <m/>
    <d v="2024-01-17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1"/>
    <d v="2023-12-31T00:00:00"/>
    <d v="2024-01-06T00:00:00"/>
    <s v="31/12/23 - 06/01/24"/>
    <x v="14"/>
    <x v="9"/>
    <x v="0"/>
    <m/>
  </r>
  <r>
    <x v="0"/>
    <x v="17"/>
    <s v="ITIQUIRA"/>
    <n v="703"/>
    <s v="Alta"/>
    <x v="10"/>
    <n v="234"/>
    <n v="230"/>
    <n v="200"/>
    <n v="34"/>
    <n v="4000"/>
    <d v="2023-10-26T00:00:00"/>
    <d v="2024-05-02T00:00:00"/>
    <n v="189"/>
    <n v="124"/>
    <d v="2024-02-27T00:00:00"/>
    <s v="REGISTRO DE CAMPO "/>
    <m/>
    <m/>
    <m/>
    <m/>
    <m/>
    <s v="alta"/>
    <d v="2023-11-05T00:00:00"/>
    <d v="2023-11-14T00:00:00"/>
    <s v="V3"/>
    <n v="9.8000000000000007"/>
    <s v="Bom/médio"/>
    <s v="Ausência "/>
    <s v="Ausência "/>
    <s v="Sim, médio "/>
    <s v="Aprovado"/>
    <d v="2023-11-30T00:00:00"/>
    <m/>
    <m/>
    <m/>
    <m/>
    <m/>
    <m/>
    <m/>
    <m/>
    <m/>
    <m/>
    <m/>
    <d v="2023-12-30T00:00:00"/>
    <m/>
    <m/>
    <m/>
    <m/>
    <m/>
    <m/>
    <m/>
    <m/>
    <m/>
    <m/>
    <m/>
    <m/>
    <m/>
    <m/>
    <m/>
    <m/>
    <d v="2024-01-19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3"/>
    <d v="2024-01-14T00:00:00"/>
    <d v="2024-01-20T00:00:00"/>
    <s v="14/01/24 - 20/01/24"/>
    <x v="14"/>
    <x v="9"/>
    <x v="0"/>
    <m/>
  </r>
  <r>
    <x v="0"/>
    <x v="17"/>
    <s v="ITIQUIRA"/>
    <s v="704/Basica"/>
    <s v="Alta"/>
    <x v="10"/>
    <n v="146"/>
    <n v="146"/>
    <n v="125"/>
    <n v="21"/>
    <n v="2500"/>
    <d v="2023-10-27T00:00:00"/>
    <d v="2024-05-02T00:00:00"/>
    <n v="188"/>
    <n v="124"/>
    <d v="2024-02-28T00:00:00"/>
    <s v="REGISTRO DE CAMPO "/>
    <m/>
    <m/>
    <m/>
    <m/>
    <m/>
    <s v="alta"/>
    <d v="2023-11-06T00:00:00"/>
    <d v="2023-11-15T00:00:00"/>
    <s v="V1"/>
    <n v="12.7"/>
    <s v="Bom/médio"/>
    <s v="Ausência "/>
    <s v="Ausência "/>
    <s v="Sim, médio "/>
    <s v="Aprovado"/>
    <d v="2023-12-01T00:00:00"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d v="2024-01-20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4"/>
    <d v="2024-01-21T00:00:00"/>
    <d v="2024-01-27T00:00:00"/>
    <s v="21/01/24 - 27/01/24"/>
    <x v="14"/>
    <x v="9"/>
    <x v="0"/>
    <m/>
  </r>
  <r>
    <x v="0"/>
    <x v="17"/>
    <s v="ITIQUIRA"/>
    <s v="704 B"/>
    <s v="Alta"/>
    <x v="16"/>
    <n v="280"/>
    <n v="270"/>
    <n v="260"/>
    <n v="20"/>
    <n v="5200"/>
    <d v="2023-10-28T00:00:00"/>
    <d v="2024-05-02T00:00:00"/>
    <n v="187"/>
    <n v="120"/>
    <d v="2024-02-25T00:00:00"/>
    <s v="REGISTRO DE CAMPO "/>
    <m/>
    <m/>
    <m/>
    <m/>
    <m/>
    <s v="alta"/>
    <d v="2023-11-07T00:00:00"/>
    <d v="2023-11-15T00:00:00"/>
    <s v="V1"/>
    <n v="16.8"/>
    <s v="Bom/médio"/>
    <s v="Ausência "/>
    <s v="Ausência "/>
    <s v="Sim, médio "/>
    <s v="Aprovado"/>
    <d v="2023-12-02T00:00:00"/>
    <m/>
    <m/>
    <m/>
    <m/>
    <m/>
    <m/>
    <m/>
    <m/>
    <m/>
    <m/>
    <m/>
    <d v="2024-01-01T00:00:00"/>
    <m/>
    <m/>
    <m/>
    <m/>
    <m/>
    <m/>
    <m/>
    <m/>
    <m/>
    <m/>
    <m/>
    <m/>
    <m/>
    <m/>
    <m/>
    <m/>
    <d v="2024-01-21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1"/>
    <d v="2023-12-31T00:00:00"/>
    <d v="2024-01-06T00:00:00"/>
    <s v="31/12/23 - 06/01/24"/>
    <x v="5"/>
    <x v="9"/>
    <x v="0"/>
    <m/>
  </r>
  <r>
    <x v="0"/>
    <x v="17"/>
    <s v="ITIQUIRA"/>
    <n v="711"/>
    <s v="Alta"/>
    <x v="16"/>
    <n v="26"/>
    <m/>
    <n v="20"/>
    <n v="6"/>
    <n v="400"/>
    <d v="2023-10-29T00:00:00"/>
    <d v="2024-05-02T00:00:00"/>
    <n v="186"/>
    <n v="120"/>
    <d v="2024-02-26T00:00:00"/>
    <s v="ÁREA ASSISTIDA"/>
    <m/>
    <m/>
    <m/>
    <m/>
    <m/>
    <s v="alta"/>
    <d v="2023-11-08T00:00:00"/>
    <m/>
    <m/>
    <m/>
    <m/>
    <m/>
    <m/>
    <m/>
    <m/>
    <d v="2023-12-03T00:00:00"/>
    <m/>
    <m/>
    <m/>
    <m/>
    <m/>
    <m/>
    <m/>
    <m/>
    <m/>
    <m/>
    <m/>
    <d v="2024-01-02T00:00:00"/>
    <m/>
    <m/>
    <m/>
    <m/>
    <m/>
    <m/>
    <m/>
    <m/>
    <m/>
    <m/>
    <m/>
    <m/>
    <m/>
    <m/>
    <m/>
    <m/>
    <d v="2024-01-22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2"/>
    <d v="2024-01-07T00:00:00"/>
    <d v="2024-01-13T00:00:00"/>
    <s v="07/01/24 - 13/01/24"/>
    <x v="5"/>
    <x v="9"/>
    <x v="0"/>
    <m/>
  </r>
  <r>
    <x v="0"/>
    <x v="17"/>
    <s v="ITIQUIRA"/>
    <s v="711  B"/>
    <s v="Alta"/>
    <x v="13"/>
    <n v="15"/>
    <m/>
    <n v="10"/>
    <n v="5"/>
    <n v="200"/>
    <d v="2023-10-30T00:00:00"/>
    <d v="2024-05-02T00:00:00"/>
    <n v="185"/>
    <n v="120"/>
    <d v="2024-02-27T00:00:00"/>
    <s v="ÁREA ASSISTIDA"/>
    <m/>
    <m/>
    <m/>
    <m/>
    <m/>
    <s v="alta"/>
    <d v="2023-11-09T00:00:00"/>
    <m/>
    <m/>
    <m/>
    <m/>
    <m/>
    <m/>
    <m/>
    <m/>
    <d v="2023-12-04T00:00:00"/>
    <m/>
    <m/>
    <m/>
    <m/>
    <m/>
    <m/>
    <m/>
    <m/>
    <m/>
    <m/>
    <m/>
    <d v="2024-01-03T00:00:00"/>
    <m/>
    <m/>
    <m/>
    <m/>
    <m/>
    <m/>
    <m/>
    <m/>
    <m/>
    <m/>
    <m/>
    <m/>
    <m/>
    <m/>
    <m/>
    <m/>
    <d v="2024-01-23T00:00:00"/>
    <m/>
    <m/>
    <m/>
    <m/>
    <m/>
    <m/>
    <m/>
    <m/>
    <m/>
    <m/>
    <m/>
    <m/>
    <m/>
    <m/>
    <m/>
    <m/>
    <m/>
    <m/>
    <m/>
    <x v="6"/>
    <m/>
    <m/>
    <m/>
    <m/>
    <s v="REPROVADO"/>
    <m/>
    <m/>
    <m/>
    <m/>
    <m/>
    <m/>
    <s v="Fev"/>
    <n v="3"/>
    <d v="2024-01-14T00:00:00"/>
    <d v="2024-01-20T00:00:00"/>
    <s v="14/01/24 - 20/01/24"/>
    <x v="27"/>
    <x v="13"/>
    <x v="0"/>
    <m/>
  </r>
  <r>
    <x v="0"/>
    <x v="18"/>
    <s v="PEDRA PRETA"/>
    <n v="951"/>
    <s v="Média"/>
    <x v="9"/>
    <n v="31"/>
    <m/>
    <n v="31"/>
    <n v="0"/>
    <n v="620"/>
    <d v="2023-12-02T00:00:00"/>
    <d v="2024-05-02T00:00:00"/>
    <n v="152"/>
    <n v="110"/>
    <d v="2024-03-21T00:00:00"/>
    <s v="ÁREA ASSISTIDA"/>
    <m/>
    <m/>
    <m/>
    <m/>
    <m/>
    <m/>
    <d v="2023-12-12T00:00:00"/>
    <m/>
    <m/>
    <m/>
    <m/>
    <m/>
    <m/>
    <m/>
    <m/>
    <d v="2024-01-06T00:00:00"/>
    <m/>
    <m/>
    <m/>
    <m/>
    <m/>
    <m/>
    <m/>
    <m/>
    <m/>
    <m/>
    <m/>
    <d v="2024-02-05T00:00:00"/>
    <m/>
    <m/>
    <m/>
    <m/>
    <m/>
    <m/>
    <m/>
    <m/>
    <m/>
    <m/>
    <m/>
    <m/>
    <m/>
    <m/>
    <m/>
    <m/>
    <d v="2024-02-25T00:00:00"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s v="Mar"/>
    <n v="5"/>
    <d v="2024-01-28T00:00:00"/>
    <d v="2024-02-03T00:00:00"/>
    <s v="28/01/24 - 03/02/24"/>
    <x v="38"/>
    <x v="39"/>
    <x v="1"/>
    <m/>
  </r>
  <r>
    <x v="0"/>
    <x v="18"/>
    <s v="PEDRA PRETA"/>
    <n v="954"/>
    <s v="Média"/>
    <x v="10"/>
    <n v="25"/>
    <m/>
    <n v="25"/>
    <n v="0"/>
    <n v="500"/>
    <d v="2023-11-01T00:00:00"/>
    <d v="2024-05-02T00:00:00"/>
    <n v="183"/>
    <n v="118"/>
    <d v="2024-02-27T00:00:00"/>
    <s v="ÁREA ASSISTIDA"/>
    <m/>
    <m/>
    <m/>
    <m/>
    <m/>
    <m/>
    <d v="2023-11-11T00:00:00"/>
    <m/>
    <m/>
    <m/>
    <m/>
    <m/>
    <m/>
    <m/>
    <m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s v="Fev"/>
    <n v="3"/>
    <d v="2024-01-14T00:00:00"/>
    <d v="2024-01-20T00:00:00"/>
    <s v="14/01/24 - 20/01/24"/>
    <x v="21"/>
    <x v="13"/>
    <x v="1"/>
    <m/>
  </r>
  <r>
    <x v="0"/>
    <x v="18"/>
    <s v="PEDRA PRETA"/>
    <n v="958"/>
    <s v="Média"/>
    <x v="10"/>
    <n v="35"/>
    <m/>
    <n v="35"/>
    <n v="0"/>
    <n v="700"/>
    <d v="2023-11-27T00:00:00"/>
    <d v="2024-05-02T00:00:00"/>
    <n v="157"/>
    <n v="118"/>
    <d v="2024-03-24T00:00:00"/>
    <s v="ÁREA ASSISTIDA"/>
    <m/>
    <m/>
    <m/>
    <m/>
    <m/>
    <m/>
    <d v="2023-12-07T00:00:00"/>
    <m/>
    <m/>
    <m/>
    <m/>
    <m/>
    <m/>
    <m/>
    <m/>
    <d v="2024-01-01T00:00:00"/>
    <m/>
    <m/>
    <m/>
    <m/>
    <m/>
    <m/>
    <m/>
    <m/>
    <m/>
    <m/>
    <m/>
    <d v="2024-01-31T00:00:00"/>
    <m/>
    <m/>
    <m/>
    <m/>
    <m/>
    <m/>
    <m/>
    <m/>
    <m/>
    <m/>
    <m/>
    <m/>
    <m/>
    <m/>
    <m/>
    <m/>
    <d v="2024-02-20T00:00:00"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s v="Mar"/>
    <n v="1"/>
    <d v="2023-12-31T00:00:00"/>
    <d v="2024-01-06T00:00:00"/>
    <s v="31/12/23 - 06/01/24"/>
    <x v="21"/>
    <x v="13"/>
    <x v="1"/>
    <m/>
  </r>
  <r>
    <x v="0"/>
    <x v="18"/>
    <s v="PEDRA PRETA"/>
    <n v="959"/>
    <s v="Média"/>
    <x v="10"/>
    <n v="103"/>
    <m/>
    <n v="103"/>
    <n v="0"/>
    <n v="2060"/>
    <d v="2023-11-24T00:00:00"/>
    <d v="2024-05-02T00:00:00"/>
    <n v="160"/>
    <n v="118"/>
    <d v="2024-03-21T00:00:00"/>
    <s v="ÁREA ASSISTIDA"/>
    <m/>
    <m/>
    <m/>
    <m/>
    <m/>
    <m/>
    <d v="2023-12-04T00:00:00"/>
    <m/>
    <m/>
    <m/>
    <m/>
    <m/>
    <m/>
    <m/>
    <m/>
    <d v="2023-12-29T00:00:00"/>
    <m/>
    <m/>
    <m/>
    <m/>
    <m/>
    <m/>
    <m/>
    <m/>
    <m/>
    <m/>
    <m/>
    <d v="2024-01-28T00:00:00"/>
    <m/>
    <m/>
    <m/>
    <m/>
    <m/>
    <m/>
    <m/>
    <m/>
    <m/>
    <m/>
    <m/>
    <m/>
    <m/>
    <m/>
    <m/>
    <m/>
    <d v="2024-02-17T00:00:00"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s v="Mar"/>
    <n v="5"/>
    <d v="2024-01-28T00:00:00"/>
    <d v="2024-02-03T00:00:00"/>
    <s v="28/01/24 - 03/02/24"/>
    <x v="21"/>
    <x v="13"/>
    <x v="1"/>
    <m/>
  </r>
  <r>
    <x v="0"/>
    <x v="18"/>
    <s v="PEDRA PRETA"/>
    <n v="960"/>
    <s v="Média"/>
    <x v="10"/>
    <n v="22"/>
    <m/>
    <n v="22"/>
    <n v="0"/>
    <n v="440"/>
    <d v="2023-11-27T00:00:00"/>
    <d v="2024-05-02T00:00:00"/>
    <n v="157"/>
    <n v="118"/>
    <d v="2024-03-24T00:00:00"/>
    <s v="ÁREA ASSISTIDA"/>
    <m/>
    <m/>
    <m/>
    <m/>
    <m/>
    <m/>
    <d v="2023-12-07T00:00:00"/>
    <m/>
    <m/>
    <m/>
    <m/>
    <m/>
    <m/>
    <m/>
    <m/>
    <d v="2024-01-01T00:00:00"/>
    <m/>
    <m/>
    <m/>
    <m/>
    <m/>
    <m/>
    <m/>
    <m/>
    <m/>
    <m/>
    <m/>
    <d v="2024-01-31T00:00:00"/>
    <m/>
    <m/>
    <m/>
    <m/>
    <m/>
    <m/>
    <m/>
    <m/>
    <m/>
    <m/>
    <m/>
    <m/>
    <m/>
    <m/>
    <m/>
    <m/>
    <d v="2024-02-20T00:00:00"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s v="Mar"/>
    <n v="1"/>
    <d v="2023-12-31T00:00:00"/>
    <d v="2024-01-06T00:00:00"/>
    <s v="31/12/23 - 06/01/24"/>
    <x v="21"/>
    <x v="13"/>
    <x v="1"/>
    <m/>
  </r>
  <r>
    <x v="0"/>
    <x v="18"/>
    <s v="PEDRA PRETA"/>
    <n v="907"/>
    <s v="Média"/>
    <x v="9"/>
    <n v="120"/>
    <n v="120"/>
    <n v="120"/>
    <n v="0"/>
    <n v="2400"/>
    <d v="2023-11-24T00:00:00"/>
    <d v="2024-05-02T00:00:00"/>
    <n v="160"/>
    <n v="118"/>
    <d v="2024-03-21T00:00:00"/>
    <s v="REGISTRO DE CAMPO "/>
    <m/>
    <m/>
    <m/>
    <m/>
    <m/>
    <m/>
    <d v="2023-12-04T00:00:00"/>
    <m/>
    <m/>
    <m/>
    <m/>
    <m/>
    <m/>
    <m/>
    <m/>
    <d v="2023-12-29T00:00:00"/>
    <m/>
    <m/>
    <m/>
    <m/>
    <m/>
    <m/>
    <m/>
    <m/>
    <m/>
    <m/>
    <m/>
    <d v="2024-01-28T00:00:00"/>
    <m/>
    <m/>
    <m/>
    <m/>
    <m/>
    <m/>
    <m/>
    <m/>
    <m/>
    <m/>
    <m/>
    <m/>
    <m/>
    <m/>
    <m/>
    <m/>
    <d v="2024-02-17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Mar"/>
    <n v="5"/>
    <d v="2024-01-28T00:00:00"/>
    <d v="2024-02-03T00:00:00"/>
    <s v="28/01/24 - 03/02/24"/>
    <x v="38"/>
    <x v="39"/>
    <x v="0"/>
    <m/>
  </r>
  <r>
    <x v="0"/>
    <x v="18"/>
    <s v="PEDRA PRETA"/>
    <n v="901"/>
    <s v="Baixa"/>
    <x v="7"/>
    <n v="125.7"/>
    <m/>
    <n v="100"/>
    <n v="25.700000000000003"/>
    <n v="2000"/>
    <d v="2023-10-11T00:00:00"/>
    <d v="2024-05-02T00:00:00"/>
    <n v="204"/>
    <n v="115"/>
    <d v="2024-02-03T00:00:00"/>
    <s v="NÃO VAMOS ASSISTIR"/>
    <m/>
    <m/>
    <m/>
    <m/>
    <m/>
    <s v="baixa"/>
    <d v="2023-10-21T00:00:00"/>
    <d v="2023-10-20T00:00:00"/>
    <m/>
    <m/>
    <s v="Ruim "/>
    <m/>
    <m/>
    <s v="Sim, alto "/>
    <s v="Reprovado"/>
    <d v="2023-11-15T00:00:00"/>
    <m/>
    <m/>
    <m/>
    <m/>
    <m/>
    <m/>
    <m/>
    <m/>
    <m/>
    <m/>
    <m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10"/>
    <m/>
    <m/>
    <m/>
    <m/>
    <s v="REPROVADO"/>
    <m/>
    <m/>
    <m/>
    <m/>
    <m/>
    <m/>
    <s v="Fev"/>
    <n v="7"/>
    <d v="2024-02-11T00:00:00"/>
    <d v="2024-02-17T00:00:00"/>
    <s v="11/02/24 - 17/02/24"/>
    <x v="20"/>
    <x v="27"/>
    <x v="0"/>
    <m/>
  </r>
  <r>
    <x v="0"/>
    <x v="18"/>
    <s v="PEDRA PRETA"/>
    <n v="902"/>
    <s v="Média"/>
    <x v="7"/>
    <n v="111.4"/>
    <m/>
    <n v="80"/>
    <n v="31.400000000000006"/>
    <n v="1600"/>
    <d v="2023-10-30T00:00:00"/>
    <d v="2024-05-02T00:00:00"/>
    <n v="185"/>
    <n v="115"/>
    <d v="2024-02-22T00:00:00"/>
    <s v="ÁREA ASSISTIDA"/>
    <m/>
    <m/>
    <m/>
    <m/>
    <m/>
    <s v="baixa"/>
    <d v="2023-11-09T00:00:00"/>
    <d v="2023-11-16T00:00:00"/>
    <m/>
    <m/>
    <s v="Ruim "/>
    <m/>
    <m/>
    <m/>
    <s v="Reprovado"/>
    <d v="2023-12-04T00:00:00"/>
    <m/>
    <m/>
    <m/>
    <m/>
    <m/>
    <m/>
    <m/>
    <m/>
    <m/>
    <m/>
    <m/>
    <d v="2024-01-03T00:00:00"/>
    <m/>
    <m/>
    <m/>
    <m/>
    <m/>
    <m/>
    <m/>
    <m/>
    <m/>
    <m/>
    <m/>
    <m/>
    <m/>
    <m/>
    <m/>
    <m/>
    <d v="2024-01-23T00:00:00"/>
    <m/>
    <m/>
    <m/>
    <m/>
    <m/>
    <m/>
    <m/>
    <m/>
    <m/>
    <m/>
    <m/>
    <m/>
    <m/>
    <m/>
    <m/>
    <m/>
    <m/>
    <m/>
    <m/>
    <x v="10"/>
    <m/>
    <m/>
    <m/>
    <m/>
    <s v="REPROVADO"/>
    <m/>
    <m/>
    <m/>
    <m/>
    <m/>
    <m/>
    <s v="Fev"/>
    <n v="5"/>
    <d v="2024-01-28T00:00:00"/>
    <d v="2024-02-03T00:00:00"/>
    <s v="28/01/24 - 03/02/24"/>
    <x v="20"/>
    <x v="27"/>
    <x v="0"/>
    <m/>
  </r>
  <r>
    <x v="0"/>
    <x v="18"/>
    <s v="PEDRA PRETA"/>
    <n v="903"/>
    <s v="Média"/>
    <x v="7"/>
    <n v="180"/>
    <m/>
    <n v="80"/>
    <n v="100"/>
    <n v="1600"/>
    <d v="2023-11-01T00:00:00"/>
    <d v="2024-05-02T00:00:00"/>
    <n v="183"/>
    <n v="115"/>
    <d v="2024-02-24T00:00:00"/>
    <s v="ÁREA ASSISTIDA"/>
    <m/>
    <m/>
    <m/>
    <m/>
    <m/>
    <s v="baixa"/>
    <d v="2023-11-11T00:00:00"/>
    <d v="2023-11-16T00:00:00"/>
    <m/>
    <m/>
    <s v="Ruim "/>
    <m/>
    <m/>
    <m/>
    <s v="Reprovado"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10"/>
    <m/>
    <m/>
    <m/>
    <m/>
    <s v="REPROVADO"/>
    <m/>
    <m/>
    <m/>
    <m/>
    <m/>
    <m/>
    <s v="Fev"/>
    <n v="7"/>
    <d v="2024-02-11T00:00:00"/>
    <d v="2024-02-17T00:00:00"/>
    <s v="11/02/24 - 17/02/24"/>
    <x v="20"/>
    <x v="27"/>
    <x v="0"/>
    <m/>
  </r>
  <r>
    <x v="0"/>
    <x v="18"/>
    <s v="PEDRA PRETA"/>
    <n v="904"/>
    <s v="Média"/>
    <x v="7"/>
    <n v="41"/>
    <m/>
    <n v="30"/>
    <n v="11"/>
    <n v="600"/>
    <d v="2023-11-01T00:00:00"/>
    <d v="2024-05-02T00:00:00"/>
    <n v="183"/>
    <n v="115"/>
    <d v="2024-02-24T00:00:00"/>
    <s v="ÁREA ASSISTIDA"/>
    <m/>
    <m/>
    <m/>
    <m/>
    <m/>
    <s v="baixa"/>
    <d v="2023-11-11T00:00:00"/>
    <d v="2023-11-16T00:00:00"/>
    <m/>
    <m/>
    <s v="Ruim "/>
    <m/>
    <m/>
    <m/>
    <s v="Reprovado"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10"/>
    <m/>
    <m/>
    <m/>
    <m/>
    <s v="REPROVADO"/>
    <m/>
    <m/>
    <m/>
    <m/>
    <m/>
    <m/>
    <s v="Fev"/>
    <n v="7"/>
    <d v="2024-02-11T00:00:00"/>
    <d v="2024-02-17T00:00:00"/>
    <s v="11/02/24 - 17/02/24"/>
    <x v="20"/>
    <x v="27"/>
    <x v="0"/>
    <m/>
  </r>
  <r>
    <x v="0"/>
    <x v="18"/>
    <s v="PEDRA PRETA"/>
    <s v="904 B"/>
    <s v="Média"/>
    <x v="5"/>
    <n v="182"/>
    <m/>
    <n v="60"/>
    <n v="122"/>
    <n v="1200"/>
    <d v="2023-11-01T00:00:00"/>
    <d v="2024-05-02T00:00:00"/>
    <n v="183"/>
    <n v="109"/>
    <d v="2024-02-18T00:00:00"/>
    <s v="ÁREA ASSISTIDA"/>
    <m/>
    <m/>
    <m/>
    <m/>
    <m/>
    <s v="baxa"/>
    <d v="2023-11-11T00:00:00"/>
    <d v="2023-11-16T00:00:00"/>
    <m/>
    <m/>
    <s v="Ruim "/>
    <m/>
    <m/>
    <m/>
    <s v="Reprovado"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10"/>
    <m/>
    <m/>
    <m/>
    <m/>
    <s v="REPROVADO"/>
    <m/>
    <m/>
    <m/>
    <m/>
    <m/>
    <m/>
    <s v="Fev"/>
    <n v="1"/>
    <d v="2023-12-31T00:00:00"/>
    <d v="2024-01-06T00:00:00"/>
    <s v="31/12/23 - 06/01/24"/>
    <x v="32"/>
    <x v="40"/>
    <x v="0"/>
    <m/>
  </r>
  <r>
    <x v="8"/>
    <x v="19"/>
    <s v="ITIQUIRA"/>
    <s v="5R"/>
    <s v="Alta"/>
    <x v="10"/>
    <n v="252"/>
    <n v="250"/>
    <n v="245"/>
    <n v="7"/>
    <n v="4900"/>
    <d v="2023-11-23T00:00:00"/>
    <d v="2024-05-02T00:00:00"/>
    <n v="161"/>
    <n v="118"/>
    <d v="2024-03-20T00:00:00"/>
    <s v="REGISTRO DE CAMPO "/>
    <m/>
    <m/>
    <m/>
    <m/>
    <m/>
    <m/>
    <d v="2023-12-03T00:00:00"/>
    <m/>
    <m/>
    <m/>
    <m/>
    <m/>
    <m/>
    <m/>
    <m/>
    <d v="2023-12-28T00:00:00"/>
    <m/>
    <m/>
    <m/>
    <m/>
    <m/>
    <m/>
    <m/>
    <m/>
    <m/>
    <m/>
    <m/>
    <d v="2024-01-27T00:00:00"/>
    <m/>
    <m/>
    <m/>
    <m/>
    <m/>
    <m/>
    <m/>
    <m/>
    <m/>
    <m/>
    <m/>
    <m/>
    <m/>
    <m/>
    <m/>
    <m/>
    <d v="2024-02-16T00:00:00"/>
    <m/>
    <m/>
    <m/>
    <m/>
    <m/>
    <m/>
    <m/>
    <m/>
    <m/>
    <m/>
    <m/>
    <m/>
    <m/>
    <m/>
    <m/>
    <m/>
    <m/>
    <m/>
    <m/>
    <x v="5"/>
    <m/>
    <m/>
    <m/>
    <m/>
    <m/>
    <m/>
    <m/>
    <m/>
    <m/>
    <m/>
    <m/>
    <s v="Mar"/>
    <n v="4"/>
    <d v="2024-01-21T00:00:00"/>
    <d v="2024-01-27T00:00:00"/>
    <s v="21/01/24 - 27/01/24"/>
    <x v="39"/>
    <x v="41"/>
    <x v="1"/>
    <m/>
  </r>
  <r>
    <x v="8"/>
    <x v="19"/>
    <s v="ITIQUIRA"/>
    <s v="4R"/>
    <s v="Alta"/>
    <x v="10"/>
    <n v="147"/>
    <m/>
    <n v="140"/>
    <n v="7"/>
    <n v="2800"/>
    <d v="2023-11-23T00:00:00"/>
    <d v="2024-05-02T00:00:00"/>
    <n v="161"/>
    <n v="118"/>
    <d v="2024-03-20T00:00:00"/>
    <s v="ÁREA ASSISTIDA"/>
    <m/>
    <m/>
    <m/>
    <m/>
    <m/>
    <m/>
    <d v="2023-12-03T00:00:00"/>
    <m/>
    <m/>
    <m/>
    <m/>
    <m/>
    <m/>
    <m/>
    <m/>
    <d v="2023-12-28T00:00:00"/>
    <m/>
    <m/>
    <m/>
    <m/>
    <m/>
    <m/>
    <m/>
    <m/>
    <m/>
    <m/>
    <m/>
    <d v="2024-01-27T00:00:00"/>
    <m/>
    <m/>
    <m/>
    <m/>
    <m/>
    <m/>
    <m/>
    <m/>
    <m/>
    <m/>
    <m/>
    <m/>
    <m/>
    <m/>
    <m/>
    <m/>
    <d v="2024-02-16T00:00:00"/>
    <m/>
    <m/>
    <m/>
    <m/>
    <m/>
    <m/>
    <m/>
    <m/>
    <m/>
    <m/>
    <m/>
    <m/>
    <m/>
    <m/>
    <m/>
    <m/>
    <m/>
    <m/>
    <m/>
    <x v="5"/>
    <m/>
    <m/>
    <m/>
    <m/>
    <m/>
    <m/>
    <m/>
    <m/>
    <m/>
    <m/>
    <m/>
    <s v="Mar"/>
    <n v="4"/>
    <d v="2024-01-21T00:00:00"/>
    <d v="2024-01-27T00:00:00"/>
    <s v="21/01/24 - 27/01/24"/>
    <x v="39"/>
    <x v="41"/>
    <x v="1"/>
    <m/>
  </r>
  <r>
    <x v="8"/>
    <x v="19"/>
    <s v="ITIQUIRA"/>
    <s v="6R"/>
    <s v="Alta"/>
    <x v="10"/>
    <n v="115"/>
    <m/>
    <n v="110"/>
    <n v="5"/>
    <n v="2200"/>
    <d v="2023-11-26T00:00:00"/>
    <d v="2024-05-02T00:00:00"/>
    <n v="158"/>
    <n v="118"/>
    <d v="2024-03-23T00:00:00"/>
    <s v="ÁREA ASSISTIDA"/>
    <m/>
    <m/>
    <m/>
    <m/>
    <m/>
    <m/>
    <d v="2023-12-06T00:00:00"/>
    <m/>
    <m/>
    <m/>
    <m/>
    <m/>
    <m/>
    <m/>
    <m/>
    <d v="2023-12-31T00:00:00"/>
    <m/>
    <m/>
    <m/>
    <m/>
    <m/>
    <m/>
    <m/>
    <m/>
    <m/>
    <m/>
    <m/>
    <d v="2024-01-30T00:00:00"/>
    <m/>
    <m/>
    <m/>
    <m/>
    <m/>
    <m/>
    <m/>
    <m/>
    <m/>
    <m/>
    <m/>
    <m/>
    <m/>
    <m/>
    <m/>
    <m/>
    <d v="2024-02-19T00:00:00"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s v="Mar"/>
    <n v="7"/>
    <d v="2024-02-11T00:00:00"/>
    <d v="2024-02-17T00:00:00"/>
    <s v="11/02/24 - 17/02/24"/>
    <x v="39"/>
    <x v="41"/>
    <x v="1"/>
    <m/>
  </r>
  <r>
    <x v="8"/>
    <x v="19"/>
    <s v="ITIQUIRA"/>
    <s v="7-8R"/>
    <s v="Alta"/>
    <x v="10"/>
    <n v="387"/>
    <n v="390"/>
    <n v="380"/>
    <n v="7"/>
    <n v="7600"/>
    <d v="2023-11-25T00:00:00"/>
    <d v="2024-05-02T00:00:00"/>
    <n v="159"/>
    <n v="118"/>
    <d v="2024-03-22T00:00:00"/>
    <s v="REGISTRO DE CAMPO "/>
    <m/>
    <m/>
    <m/>
    <m/>
    <m/>
    <m/>
    <d v="2023-12-05T00:00:00"/>
    <m/>
    <m/>
    <m/>
    <m/>
    <m/>
    <m/>
    <m/>
    <m/>
    <d v="2023-12-30T00:00:00"/>
    <m/>
    <m/>
    <m/>
    <m/>
    <m/>
    <m/>
    <m/>
    <m/>
    <m/>
    <m/>
    <m/>
    <d v="2024-01-29T00:00:00"/>
    <m/>
    <m/>
    <m/>
    <m/>
    <m/>
    <m/>
    <m/>
    <m/>
    <m/>
    <m/>
    <m/>
    <m/>
    <m/>
    <m/>
    <m/>
    <m/>
    <d v="2024-02-18T00:00:00"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s v="Mar"/>
    <n v="6"/>
    <d v="2024-02-04T00:00:00"/>
    <d v="2024-02-10T00:00:00"/>
    <s v="04/02/24 - 10/02/24"/>
    <x v="39"/>
    <x v="41"/>
    <x v="1"/>
    <m/>
  </r>
  <r>
    <x v="8"/>
    <x v="19"/>
    <s v="ITIQUIRA"/>
    <s v="SM 01"/>
    <s v="Baixa"/>
    <x v="15"/>
    <n v="170"/>
    <n v="100"/>
    <n v="0"/>
    <n v="170"/>
    <n v="0"/>
    <d v="2023-11-01T00:00:00"/>
    <d v="2024-05-02T00:00:00"/>
    <n v="183"/>
    <n v="125"/>
    <d v="2024-03-05T00:00:00"/>
    <s v="REGISTRO DE CAMPO "/>
    <m/>
    <m/>
    <m/>
    <m/>
    <m/>
    <m/>
    <d v="2023-11-11T00:00:00"/>
    <m/>
    <m/>
    <m/>
    <m/>
    <m/>
    <m/>
    <m/>
    <m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Mar"/>
    <n v="3"/>
    <d v="2024-01-14T00:00:00"/>
    <d v="2024-01-20T00:00:00"/>
    <s v="14/01/24 - 20/01/24"/>
    <x v="40"/>
    <x v="9"/>
    <x v="0"/>
    <m/>
  </r>
  <r>
    <x v="8"/>
    <x v="19"/>
    <s v="ITIQUIRA"/>
    <s v="SM 02"/>
    <s v="Baixa"/>
    <x v="15"/>
    <n v="70"/>
    <m/>
    <n v="70"/>
    <n v="0"/>
    <n v="1400"/>
    <d v="2023-11-02T00:00:00"/>
    <d v="2024-05-02T00:00:00"/>
    <n v="182"/>
    <n v="115"/>
    <d v="2024-02-25T00:00:00"/>
    <s v="ÁREA ASSISTIDA"/>
    <m/>
    <m/>
    <m/>
    <m/>
    <m/>
    <m/>
    <d v="2023-11-12T00:00:00"/>
    <m/>
    <m/>
    <m/>
    <m/>
    <m/>
    <m/>
    <m/>
    <m/>
    <d v="2023-12-07T00:00:00"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40"/>
    <x v="9"/>
    <x v="0"/>
    <m/>
  </r>
  <r>
    <x v="8"/>
    <x v="19"/>
    <s v="ITIQUIRA"/>
    <s v="SM 03"/>
    <s v="Baixa"/>
    <x v="15"/>
    <n v="116"/>
    <m/>
    <n v="116"/>
    <n v="0"/>
    <n v="2320"/>
    <d v="2023-11-03T00:00:00"/>
    <d v="2024-05-02T00:00:00"/>
    <n v="181"/>
    <n v="115"/>
    <d v="2024-02-26T00:00:00"/>
    <s v="ÁREA ASSISTIDA"/>
    <m/>
    <m/>
    <m/>
    <m/>
    <m/>
    <m/>
    <d v="2023-11-13T00:00:00"/>
    <m/>
    <m/>
    <m/>
    <m/>
    <m/>
    <m/>
    <m/>
    <m/>
    <d v="2023-12-08T00:00:00"/>
    <m/>
    <m/>
    <m/>
    <m/>
    <m/>
    <m/>
    <m/>
    <m/>
    <m/>
    <m/>
    <m/>
    <d v="2024-01-07T00:00:00"/>
    <m/>
    <m/>
    <m/>
    <m/>
    <m/>
    <m/>
    <m/>
    <m/>
    <m/>
    <m/>
    <m/>
    <m/>
    <m/>
    <m/>
    <m/>
    <m/>
    <d v="2024-01-27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2"/>
    <d v="2024-01-07T00:00:00"/>
    <d v="2024-01-13T00:00:00"/>
    <s v="07/01/24 - 13/01/24"/>
    <x v="40"/>
    <x v="9"/>
    <x v="0"/>
    <m/>
  </r>
  <r>
    <x v="8"/>
    <x v="19"/>
    <s v="ITIQUIRA"/>
    <s v="8A"/>
    <s v="Média"/>
    <x v="8"/>
    <n v="136.69999999999999"/>
    <m/>
    <n v="128"/>
    <n v="8.6999999999999886"/>
    <n v="2560"/>
    <d v="2023-11-01T00:00:00"/>
    <d v="2024-05-02T00:00:00"/>
    <n v="183"/>
    <n v="115"/>
    <d v="2024-02-24T00:00:00"/>
    <s v="ÁREA ASSISTIDA"/>
    <m/>
    <m/>
    <m/>
    <m/>
    <m/>
    <s v="media"/>
    <d v="2023-11-11T00:00:00"/>
    <d v="2023-11-13T00:00:00"/>
    <s v="V1"/>
    <n v="9.1999999999999993"/>
    <s v="Bom/médio"/>
    <s v="Ausência "/>
    <s v="Ausência "/>
    <s v="Sim, médio "/>
    <s v="Aprovado"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7"/>
    <d v="2024-02-11T00:00:00"/>
    <d v="2024-02-17T00:00:00"/>
    <s v="11/02/24 - 17/02/24"/>
    <x v="27"/>
    <x v="7"/>
    <x v="0"/>
    <m/>
  </r>
  <r>
    <x v="8"/>
    <x v="19"/>
    <s v="ITIQUIRA"/>
    <s v="9A"/>
    <s v="Média"/>
    <x v="8"/>
    <n v="290.89999999999998"/>
    <m/>
    <n v="280"/>
    <n v="10.899999999999977"/>
    <n v="5600"/>
    <d v="2023-11-01T00:00:00"/>
    <d v="2024-05-02T00:00:00"/>
    <n v="183"/>
    <n v="115"/>
    <d v="2024-02-24T00:00:00"/>
    <s v="ÁREA ASSISTIDA"/>
    <m/>
    <m/>
    <m/>
    <m/>
    <m/>
    <s v="media"/>
    <d v="2023-11-11T00:00:00"/>
    <d v="2023-11-13T00:00:00"/>
    <s v="V1"/>
    <n v="10.3"/>
    <s v="Bom/médio"/>
    <s v="Ausência "/>
    <s v="Ausência "/>
    <s v="Sim, médio "/>
    <s v="Aprovado"/>
    <d v="2023-12-06T00:00:00"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d v="2024-01-25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7"/>
    <d v="2024-02-11T00:00:00"/>
    <d v="2024-02-17T00:00:00"/>
    <s v="11/02/24 - 17/02/24"/>
    <x v="27"/>
    <x v="7"/>
    <x v="0"/>
    <m/>
  </r>
  <r>
    <x v="8"/>
    <x v="19"/>
    <s v="ITIQUIRA"/>
    <s v="10AB"/>
    <s v="Média"/>
    <x v="8"/>
    <n v="286.2"/>
    <n v="100"/>
    <n v="270"/>
    <n v="16.199999999999989"/>
    <n v="5400"/>
    <d v="2023-11-04T00:00:00"/>
    <d v="2024-05-02T00:00:00"/>
    <n v="180"/>
    <n v="115"/>
    <d v="2024-02-27T00:00:00"/>
    <s v="REGISTRO DE CAMPO "/>
    <m/>
    <m/>
    <m/>
    <m/>
    <m/>
    <s v="media"/>
    <d v="2023-11-14T00:00:00"/>
    <d v="2023-11-13T00:00:00"/>
    <s v="VC"/>
    <s v="9.8"/>
    <s v="Bom/médio"/>
    <s v="Ausência "/>
    <s v="Ausência "/>
    <s v="Sim, médio "/>
    <s v="Aprovado"/>
    <d v="2023-12-09T00:00:00"/>
    <m/>
    <m/>
    <m/>
    <m/>
    <m/>
    <m/>
    <m/>
    <m/>
    <m/>
    <m/>
    <m/>
    <d v="2024-01-08T00:00:00"/>
    <m/>
    <m/>
    <m/>
    <m/>
    <m/>
    <m/>
    <m/>
    <m/>
    <m/>
    <m/>
    <m/>
    <m/>
    <m/>
    <m/>
    <m/>
    <m/>
    <d v="2024-01-28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3"/>
    <d v="2024-01-14T00:00:00"/>
    <d v="2024-01-20T00:00:00"/>
    <s v="14/01/24 - 20/01/24"/>
    <x v="27"/>
    <x v="7"/>
    <x v="0"/>
    <m/>
  </r>
  <r>
    <x v="8"/>
    <x v="19"/>
    <s v="ITIQUIRA"/>
    <s v="12A"/>
    <s v="Média"/>
    <x v="8"/>
    <n v="216.7"/>
    <m/>
    <n v="180"/>
    <n v="36.699999999999989"/>
    <n v="3600"/>
    <d v="2023-11-04T00:00:00"/>
    <d v="2024-05-02T00:00:00"/>
    <n v="180"/>
    <n v="115"/>
    <d v="2024-02-27T00:00:00"/>
    <s v="ÁREA ASSISTIDA"/>
    <m/>
    <m/>
    <m/>
    <m/>
    <m/>
    <s v="media"/>
    <d v="2023-11-14T00:00:00"/>
    <d v="2023-11-13T00:00:00"/>
    <s v="VC"/>
    <n v="9.6"/>
    <s v="Bom/médio"/>
    <s v="Ausência "/>
    <s v="Ausência "/>
    <s v="Sim, alto "/>
    <s v="Aprovado"/>
    <d v="2023-12-09T00:00:00"/>
    <m/>
    <m/>
    <m/>
    <m/>
    <m/>
    <m/>
    <m/>
    <m/>
    <m/>
    <m/>
    <m/>
    <d v="2024-01-08T00:00:00"/>
    <m/>
    <m/>
    <m/>
    <m/>
    <m/>
    <m/>
    <m/>
    <m/>
    <m/>
    <m/>
    <m/>
    <m/>
    <m/>
    <m/>
    <m/>
    <m/>
    <d v="2024-01-28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3"/>
    <d v="2024-01-14T00:00:00"/>
    <d v="2024-01-20T00:00:00"/>
    <s v="14/01/24 - 20/01/24"/>
    <x v="27"/>
    <x v="7"/>
    <x v="0"/>
    <m/>
  </r>
  <r>
    <x v="9"/>
    <x v="20"/>
    <s v="ITIQUIRA"/>
    <s v="REC 28C"/>
    <s v="Média"/>
    <x v="8"/>
    <n v="60.3"/>
    <m/>
    <n v="60.3"/>
    <n v="0"/>
    <n v="1206"/>
    <d v="2023-10-05T00:00:00"/>
    <d v="2024-05-02T00:00:00"/>
    <n v="210"/>
    <n v="118"/>
    <d v="2024-01-31T00:00:00"/>
    <s v="ÁREA ASSISTIDA"/>
    <m/>
    <m/>
    <m/>
    <m/>
    <m/>
    <s v="Textura média, fert. Boa"/>
    <d v="2023-10-15T00:00:00"/>
    <d v="2023-10-17T00:00:00"/>
    <s v="VC-V1"/>
    <n v="13.4"/>
    <s v="Ótimo "/>
    <s v="Ausência "/>
    <s v="Ausência "/>
    <s v="Sim, baixo"/>
    <s v="Aprovado"/>
    <d v="2023-11-09T00:00:00"/>
    <d v="2023-11-16T00:00:00"/>
    <s v="V6"/>
    <m/>
    <s v="Sem mistura "/>
    <s v="Uniforme"/>
    <s v="Não "/>
    <s v="Ausência "/>
    <m/>
    <m/>
    <m/>
    <s v="Aprovado"/>
    <d v="2023-12-09T00:00:00"/>
    <m/>
    <m/>
    <m/>
    <m/>
    <m/>
    <m/>
    <m/>
    <m/>
    <m/>
    <m/>
    <m/>
    <m/>
    <m/>
    <m/>
    <m/>
    <m/>
    <d v="2023-12-29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Jan"/>
    <n v="4"/>
    <d v="2024-01-21T00:00:00"/>
    <d v="2024-01-27T00:00:00"/>
    <s v="21/01/24 - 27/01/24"/>
    <x v="4"/>
    <x v="30"/>
    <x v="0"/>
    <m/>
  </r>
  <r>
    <x v="9"/>
    <x v="20"/>
    <s v="ITIQUIRA"/>
    <s v="AGRIL 01"/>
    <s v="Média"/>
    <x v="8"/>
    <n v="227.53"/>
    <m/>
    <n v="30"/>
    <n v="197.53"/>
    <n v="600"/>
    <d v="2023-10-06T00:00:00"/>
    <d v="2024-05-02T00:00:00"/>
    <n v="209"/>
    <n v="121"/>
    <d v="2024-02-04T00:00:00"/>
    <s v="ÁREA ASSISTIDA"/>
    <m/>
    <m/>
    <m/>
    <m/>
    <m/>
    <s v="Textura média, fert. Média/boa"/>
    <d v="2023-10-16T00:00:00"/>
    <d v="2023-10-17T00:00:00"/>
    <s v="VC-V1"/>
    <n v="13.5"/>
    <s v="Ótimo "/>
    <s v="Ausência "/>
    <s v="Ausência "/>
    <s v="Sim, baixo"/>
    <s v="Aprovado"/>
    <d v="2023-11-10T00:00:00"/>
    <d v="2023-11-16T00:00:00"/>
    <s v="V6"/>
    <m/>
    <s v="Sem mistura "/>
    <s v="Uniforme"/>
    <s v="Não "/>
    <s v="Ausência "/>
    <m/>
    <m/>
    <m/>
    <s v="Aprovado"/>
    <d v="2023-12-10T00:00:00"/>
    <m/>
    <m/>
    <m/>
    <m/>
    <m/>
    <m/>
    <m/>
    <m/>
    <m/>
    <m/>
    <m/>
    <m/>
    <m/>
    <m/>
    <m/>
    <m/>
    <d v="2023-12-30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1"/>
    <d v="2023-12-31T00:00:00"/>
    <d v="2024-01-06T00:00:00"/>
    <s v="31/12/23 - 06/01/24"/>
    <x v="4"/>
    <x v="30"/>
    <x v="1"/>
    <m/>
  </r>
  <r>
    <x v="9"/>
    <x v="20"/>
    <s v="ITIQUIRA"/>
    <s v="S-JUDAS 04"/>
    <s v="Média"/>
    <x v="8"/>
    <n v="101.2"/>
    <m/>
    <n v="75"/>
    <n v="26.200000000000003"/>
    <n v="1500"/>
    <d v="2023-10-07T00:00:00"/>
    <d v="2024-05-02T00:00:00"/>
    <n v="208"/>
    <n v="120"/>
    <d v="2024-02-04T00:00:00"/>
    <s v="ÁREA ASSISTIDA"/>
    <m/>
    <m/>
    <m/>
    <m/>
    <m/>
    <s v="Textura média, fert. Média/boa"/>
    <d v="2023-10-17T00:00:00"/>
    <d v="2023-10-17T00:00:00"/>
    <s v="VC-V1"/>
    <n v="13.4"/>
    <s v="Ótimo "/>
    <s v="Ausência "/>
    <s v="Ausência "/>
    <s v="Sim, baixo"/>
    <s v="Aprovado"/>
    <d v="2023-11-11T00:00:00"/>
    <d v="2023-11-16T00:00:00"/>
    <s v="V6"/>
    <m/>
    <s v="Sem mistura "/>
    <s v="Uniforme"/>
    <s v="Não "/>
    <s v="Ausência "/>
    <m/>
    <m/>
    <m/>
    <s v="Aprovado"/>
    <d v="2023-12-11T00:00:00"/>
    <m/>
    <m/>
    <m/>
    <m/>
    <m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1"/>
    <d v="2023-12-31T00:00:00"/>
    <d v="2024-01-06T00:00:00"/>
    <s v="31/12/23 - 06/01/24"/>
    <x v="4"/>
    <x v="30"/>
    <x v="1"/>
    <m/>
  </r>
  <r>
    <x v="9"/>
    <x v="20"/>
    <s v="ITIQUIRA"/>
    <s v="AGRIL 02"/>
    <s v="Média"/>
    <x v="8"/>
    <n v="188.08"/>
    <m/>
    <n v="96"/>
    <n v="92.080000000000013"/>
    <n v="1920"/>
    <d v="2023-10-07T00:00:00"/>
    <d v="2024-05-02T00:00:00"/>
    <n v="208"/>
    <n v="118"/>
    <d v="2024-02-02T00:00:00"/>
    <s v="ÁREA ASSISTIDA"/>
    <m/>
    <m/>
    <m/>
    <m/>
    <m/>
    <s v="Textura média, fert. Média/boa"/>
    <d v="2023-10-17T00:00:00"/>
    <d v="2023-10-17T00:00:00"/>
    <s v="VC-V1"/>
    <n v="13.4"/>
    <s v="Ótimo "/>
    <s v="Ausência "/>
    <s v="Ausência "/>
    <s v="Sim, baixo"/>
    <s v="Aprovado"/>
    <d v="2023-11-11T00:00:00"/>
    <d v="2023-11-16T00:00:00"/>
    <s v="V6"/>
    <m/>
    <s v="Sem mistura "/>
    <s v="Uniforme"/>
    <s v="Não "/>
    <s v="Ausência "/>
    <m/>
    <m/>
    <m/>
    <s v="Aprovado"/>
    <d v="2023-12-11T00:00:00"/>
    <m/>
    <m/>
    <m/>
    <m/>
    <m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m/>
    <m/>
    <m/>
    <x v="8"/>
    <m/>
    <m/>
    <m/>
    <m/>
    <s v="REPROVADO"/>
    <m/>
    <m/>
    <m/>
    <m/>
    <m/>
    <m/>
    <s v="Fev"/>
    <n v="6"/>
    <d v="2024-02-04T00:00:00"/>
    <d v="2024-02-10T00:00:00"/>
    <s v="04/02/24 - 10/02/24"/>
    <x v="4"/>
    <x v="30"/>
    <x v="0"/>
    <m/>
  </r>
  <r>
    <x v="9"/>
    <x v="20"/>
    <s v="ITIQUIRA"/>
    <s v="AGRIL 03"/>
    <s v="Média"/>
    <x v="8"/>
    <n v="122.27"/>
    <m/>
    <n v="69"/>
    <n v="53.269999999999996"/>
    <n v="1380"/>
    <d v="2023-10-08T00:00:00"/>
    <d v="2024-05-02T00:00:00"/>
    <n v="207"/>
    <n v="118"/>
    <d v="2024-02-03T00:00:00"/>
    <s v="ÁREA ASSISTIDA"/>
    <m/>
    <m/>
    <m/>
    <m/>
    <m/>
    <s v="Textura média, fert. Média/boa"/>
    <d v="2023-10-18T00:00:00"/>
    <d v="2023-10-17T00:00:00"/>
    <s v="VC-V1"/>
    <n v="10.5"/>
    <s v="Bom/médio"/>
    <s v="Ausência "/>
    <s v="Ausência "/>
    <s v="Sim, baixo"/>
    <s v="Aprovado"/>
    <d v="2023-11-12T00:00:00"/>
    <d v="2023-11-16T00:00:00"/>
    <s v="V6"/>
    <m/>
    <s v="ATENÇÃO - BORDADURA COM REPLANTE"/>
    <s v="Uniforme"/>
    <s v="Não "/>
    <s v="Ausência "/>
    <m/>
    <m/>
    <m/>
    <s v="Aprovado"/>
    <d v="2023-12-12T00:00:00"/>
    <m/>
    <m/>
    <m/>
    <m/>
    <m/>
    <m/>
    <m/>
    <m/>
    <m/>
    <m/>
    <m/>
    <m/>
    <m/>
    <m/>
    <m/>
    <m/>
    <d v="2024-01-01T00:00:00"/>
    <m/>
    <m/>
    <m/>
    <m/>
    <m/>
    <m/>
    <m/>
    <m/>
    <m/>
    <m/>
    <m/>
    <m/>
    <m/>
    <m/>
    <m/>
    <m/>
    <m/>
    <m/>
    <m/>
    <x v="8"/>
    <m/>
    <m/>
    <m/>
    <m/>
    <s v="REPROVADO"/>
    <m/>
    <m/>
    <m/>
    <m/>
    <m/>
    <m/>
    <s v="Fev"/>
    <n v="7"/>
    <d v="2024-02-11T00:00:00"/>
    <d v="2024-02-17T00:00:00"/>
    <s v="11/02/24 - 17/02/24"/>
    <x v="4"/>
    <x v="30"/>
    <x v="0"/>
    <m/>
  </r>
  <r>
    <x v="9"/>
    <x v="20"/>
    <s v="ITIQUIRA"/>
    <s v="AGRIL 03"/>
    <s v="Média"/>
    <x v="15"/>
    <n v="15"/>
    <m/>
    <n v="15"/>
    <n v="0"/>
    <n v="300"/>
    <d v="2023-10-18T00:00:00"/>
    <d v="2024-05-02T00:00:00"/>
    <n v="197"/>
    <n v="123"/>
    <d v="2024-02-18T00:00:00"/>
    <s v="ÁREA ASSISTIDA"/>
    <m/>
    <m/>
    <m/>
    <m/>
    <m/>
    <m/>
    <d v="2023-10-28T00:00:00"/>
    <m/>
    <s v="VC-V1"/>
    <n v="12"/>
    <s v="Bom/médio"/>
    <s v="Ausência "/>
    <s v="Ausência "/>
    <s v="Sim, baixo"/>
    <s v="Aprovado"/>
    <d v="2023-11-22T00:00:00"/>
    <d v="2023-11-16T00:00:00"/>
    <s v="V5"/>
    <m/>
    <s v="ATENÇÃO - BORDADURA COM REPLANTE"/>
    <m/>
    <s v="Não "/>
    <s v="Ausência "/>
    <m/>
    <m/>
    <m/>
    <s v="reprovado"/>
    <d v="2023-12-22T00:00:00"/>
    <m/>
    <m/>
    <m/>
    <m/>
    <m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5"/>
    <x v="40"/>
    <x v="0"/>
    <m/>
  </r>
  <r>
    <x v="9"/>
    <x v="20"/>
    <s v="ITIQUIRA"/>
    <s v="AGRIL 35"/>
    <s v="Média"/>
    <x v="10"/>
    <n v="65"/>
    <n v="65"/>
    <n v="65"/>
    <n v="0"/>
    <n v="1300"/>
    <d v="2023-10-12T00:00:00"/>
    <d v="2024-05-02T00:00:00"/>
    <n v="203"/>
    <n v="125"/>
    <d v="2024-02-14T00:00:00"/>
    <s v="REGISTRO DE CAMPO "/>
    <m/>
    <m/>
    <m/>
    <m/>
    <m/>
    <s v="Textura média, fert. Média/boa"/>
    <d v="2023-10-22T00:00:00"/>
    <d v="2023-10-20T00:00:00"/>
    <s v="VC-V1"/>
    <n v="12.88"/>
    <s v="Bom/médio"/>
    <s v="Ausência "/>
    <s v="Ausência "/>
    <s v="Sim, baixo"/>
    <s v="Aprovado"/>
    <d v="2023-11-16T00:00:00"/>
    <d v="2023-11-17T00:00:00"/>
    <s v="V5-V6"/>
    <m/>
    <s v="Sem mistura "/>
    <s v="Uniforme"/>
    <s v="Não "/>
    <s v="Ausência "/>
    <m/>
    <m/>
    <m/>
    <s v="Aprovado"/>
    <d v="2023-12-16T00:00:00"/>
    <m/>
    <m/>
    <m/>
    <m/>
    <m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24"/>
    <x v="42"/>
    <x v="1"/>
    <m/>
  </r>
  <r>
    <x v="9"/>
    <x v="20"/>
    <s v="ITIQUIRA"/>
    <s v="AGRIL 36"/>
    <s v="Média"/>
    <x v="10"/>
    <n v="36.4"/>
    <m/>
    <n v="36"/>
    <n v="0.39999999999999858"/>
    <n v="720"/>
    <d v="2023-10-12T00:00:00"/>
    <d v="2024-05-02T00:00:00"/>
    <n v="203"/>
    <n v="125"/>
    <d v="2024-02-14T00:00:00"/>
    <s v="ÁREA ASSISTIDA"/>
    <m/>
    <m/>
    <m/>
    <m/>
    <m/>
    <s v="Textura média, fert. Média/boa"/>
    <d v="2023-10-22T00:00:00"/>
    <d v="2023-10-20T00:00:00"/>
    <s v="VC-V1"/>
    <n v="12"/>
    <s v="Ótimo "/>
    <s v="Ausência "/>
    <s v="Ausência "/>
    <s v="Sim, baixo"/>
    <s v="Aprovado"/>
    <d v="2023-11-16T00:00:00"/>
    <d v="2023-11-17T00:00:00"/>
    <s v="V5-V6"/>
    <m/>
    <s v="Sem mistura "/>
    <s v="Uniforme"/>
    <s v="Não "/>
    <s v="Ausência "/>
    <m/>
    <m/>
    <m/>
    <s v="Aprovado"/>
    <d v="2023-12-16T00:00:00"/>
    <m/>
    <m/>
    <m/>
    <m/>
    <m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24"/>
    <x v="42"/>
    <x v="1"/>
    <m/>
  </r>
  <r>
    <x v="9"/>
    <x v="20"/>
    <s v="ITIQUIRA"/>
    <s v="AGRIL 35B"/>
    <s v="Média"/>
    <x v="10"/>
    <n v="22.9"/>
    <m/>
    <n v="17"/>
    <n v="5.8999999999999986"/>
    <n v="340"/>
    <d v="2023-10-12T00:00:00"/>
    <d v="2024-05-02T00:00:00"/>
    <n v="203"/>
    <n v="125"/>
    <d v="2024-02-14T00:00:00"/>
    <s v="ÁREA ASSISTIDA"/>
    <m/>
    <m/>
    <m/>
    <m/>
    <m/>
    <s v="Textura média, fert. Média/boa"/>
    <d v="2023-10-22T00:00:00"/>
    <d v="2023-10-20T00:00:00"/>
    <s v="VC-V1"/>
    <n v="11.44"/>
    <s v="Ótimo "/>
    <s v="Ausência "/>
    <s v="Ausência "/>
    <s v="Sim, baixo"/>
    <s v="Aprovado"/>
    <d v="2023-11-16T00:00:00"/>
    <d v="2023-11-17T00:00:00"/>
    <s v="V5-V6"/>
    <m/>
    <s v="Sem mistura "/>
    <s v="Uniforme"/>
    <s v="Não "/>
    <s v="Ausência "/>
    <m/>
    <m/>
    <m/>
    <s v="Aprovado"/>
    <d v="2023-12-16T00:00:00"/>
    <m/>
    <m/>
    <m/>
    <m/>
    <m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4"/>
    <d v="2024-01-21T00:00:00"/>
    <d v="2024-01-27T00:00:00"/>
    <s v="21/01/24 - 27/01/24"/>
    <x v="24"/>
    <x v="42"/>
    <x v="0"/>
    <m/>
  </r>
  <r>
    <x v="9"/>
    <x v="20"/>
    <s v="ITIQUIRA"/>
    <s v="AGRIL 36B"/>
    <s v="Média"/>
    <x v="10"/>
    <n v="24"/>
    <m/>
    <n v="24"/>
    <n v="0"/>
    <n v="480"/>
    <d v="2023-10-12T00:00:00"/>
    <d v="2024-05-02T00:00:00"/>
    <n v="203"/>
    <n v="125"/>
    <d v="2024-02-14T00:00:00"/>
    <s v="ÁREA ASSISTIDA"/>
    <m/>
    <m/>
    <m/>
    <m/>
    <m/>
    <s v="Textura média, fert. Média/boa"/>
    <d v="2023-10-22T00:00:00"/>
    <d v="2023-10-20T00:00:00"/>
    <s v="VC-V1"/>
    <n v="11"/>
    <s v="Ótimo "/>
    <s v="Ausência "/>
    <s v="Ausência "/>
    <s v="Sim, baixo"/>
    <s v="Aprovado"/>
    <d v="2023-11-16T00:00:00"/>
    <d v="2023-11-17T00:00:00"/>
    <s v="V5-V6"/>
    <m/>
    <s v="Sem mistura "/>
    <s v="Uniforme"/>
    <s v="Não "/>
    <s v="Ausência "/>
    <m/>
    <m/>
    <m/>
    <s v="Aprovado"/>
    <d v="2023-12-16T00:00:00"/>
    <m/>
    <m/>
    <m/>
    <m/>
    <m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24"/>
    <x v="42"/>
    <x v="1"/>
    <m/>
  </r>
  <r>
    <x v="9"/>
    <x v="20"/>
    <s v="ITIQUIRA"/>
    <s v="AGRIL 15"/>
    <s v="Baixa"/>
    <x v="10"/>
    <n v="217.55"/>
    <m/>
    <n v="80"/>
    <n v="137.55000000000001"/>
    <n v="1600"/>
    <d v="2023-10-13T00:00:00"/>
    <d v="2024-05-02T00:00:00"/>
    <n v="202"/>
    <n v="125"/>
    <d v="2024-02-15T00:00:00"/>
    <s v="ÁREA ASSISTIDA"/>
    <m/>
    <m/>
    <m/>
    <m/>
    <m/>
    <s v="Arenoso fert. Baixa"/>
    <d v="2023-10-23T00:00:00"/>
    <d v="2023-10-24T00:00:00"/>
    <s v="VC-V1"/>
    <n v="12.85"/>
    <s v="Bom/médio"/>
    <s v="Presença "/>
    <s v="Ausência "/>
    <s v="Sim, baixo"/>
    <s v="Aprovado, com ressalvas"/>
    <d v="2023-11-17T00:00:00"/>
    <d v="2023-11-17T00:00:00"/>
    <s v="V5-V6"/>
    <m/>
    <s v="Sem mistura "/>
    <s v="Uniforme"/>
    <s v="Sim, médio (≥25%)"/>
    <s v="Ausência "/>
    <m/>
    <m/>
    <m/>
    <s v="Aprovado"/>
    <d v="2023-12-17T00:00:00"/>
    <m/>
    <m/>
    <m/>
    <m/>
    <m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5"/>
    <d v="2024-01-28T00:00:00"/>
    <d v="2024-02-03T00:00:00"/>
    <s v="28/01/24 - 03/02/24"/>
    <x v="24"/>
    <x v="42"/>
    <x v="1"/>
    <m/>
  </r>
  <r>
    <x v="9"/>
    <x v="20"/>
    <s v="ITIQUIRA"/>
    <s v="AGRIL 17"/>
    <s v="Baixa"/>
    <x v="10"/>
    <n v="99.59"/>
    <m/>
    <n v="50"/>
    <n v="49.59"/>
    <n v="1000"/>
    <d v="2023-10-13T00:00:00"/>
    <d v="2024-05-02T00:00:00"/>
    <n v="202"/>
    <n v="118"/>
    <d v="2024-02-08T00:00:00"/>
    <s v="ÁREA ASSISTIDA"/>
    <m/>
    <m/>
    <m/>
    <m/>
    <m/>
    <s v="Arenoso fert. Baixa"/>
    <d v="2023-10-23T00:00:00"/>
    <d v="2023-10-24T00:00:00"/>
    <s v="VC-V1"/>
    <n v="12.22"/>
    <s v="Bom/médio"/>
    <s v="Presença "/>
    <s v="Presença "/>
    <s v="Sim, baixo"/>
    <s v="Aprovado"/>
    <d v="2023-11-17T00:00:00"/>
    <d v="2023-11-17T00:00:00"/>
    <s v="V5-V6"/>
    <m/>
    <s v="Sem mistura "/>
    <s v="Uniforme"/>
    <s v="Sim, médio (≥25%)"/>
    <s v="Ausência "/>
    <m/>
    <m/>
    <m/>
    <s v="Aprovado"/>
    <d v="2023-12-17T00:00:00"/>
    <m/>
    <m/>
    <m/>
    <m/>
    <m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5"/>
    <d v="2024-01-28T00:00:00"/>
    <d v="2024-02-03T00:00:00"/>
    <s v="28/01/24 - 03/02/24"/>
    <x v="24"/>
    <x v="42"/>
    <x v="1"/>
    <m/>
  </r>
  <r>
    <x v="9"/>
    <x v="20"/>
    <s v="ITIQUIRA"/>
    <s v="AGRIL 19"/>
    <s v="Baixa"/>
    <x v="10"/>
    <n v="97.19"/>
    <n v="50"/>
    <n v="97.19"/>
    <n v="0"/>
    <n v="1943.8"/>
    <d v="2023-10-13T00:00:00"/>
    <d v="2024-05-02T00:00:00"/>
    <n v="202"/>
    <n v="118"/>
    <d v="2024-02-08T00:00:00"/>
    <s v="REGISTRO DE CAMPO "/>
    <m/>
    <m/>
    <m/>
    <m/>
    <m/>
    <s v="Arenoso fert. Baixa"/>
    <d v="2023-10-23T00:00:00"/>
    <d v="2023-10-24T00:00:00"/>
    <s v="VC-V1"/>
    <n v="12.5"/>
    <s v="Bom/médio"/>
    <s v="Ausência "/>
    <s v="Ausência "/>
    <s v="Sim, baixo"/>
    <s v="Reprovado"/>
    <d v="2023-11-17T00:00:00"/>
    <d v="2023-11-17T00:00:00"/>
    <s v="V5-V6"/>
    <m/>
    <s v="Sem mistura "/>
    <s v="Uniforme"/>
    <s v="Sim, médio (≥25%)"/>
    <s v="Ausência "/>
    <m/>
    <m/>
    <m/>
    <s v="Aprovado"/>
    <d v="2023-12-17T00:00:00"/>
    <m/>
    <m/>
    <m/>
    <m/>
    <m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5"/>
    <d v="2024-01-28T00:00:00"/>
    <d v="2024-02-03T00:00:00"/>
    <s v="28/01/24 - 03/02/24"/>
    <x v="24"/>
    <x v="42"/>
    <x v="0"/>
    <m/>
  </r>
  <r>
    <x v="9"/>
    <x v="20"/>
    <s v="ITIQUIRA"/>
    <s v="AGRIL 23"/>
    <s v="Média"/>
    <x v="10"/>
    <n v="99.72"/>
    <m/>
    <n v="99.72"/>
    <n v="0"/>
    <n v="1994.4"/>
    <d v="2023-10-13T00:00:00"/>
    <d v="2024-05-02T00:00:00"/>
    <n v="202"/>
    <n v="125"/>
    <d v="2024-02-15T00:00:00"/>
    <s v="ÁREA ASSISTIDA"/>
    <m/>
    <m/>
    <m/>
    <m/>
    <m/>
    <s v="Textura média, fert. Média/boa"/>
    <d v="2023-10-23T00:00:00"/>
    <d v="2023-10-24T00:00:00"/>
    <s v="VC-V1"/>
    <n v="12.1"/>
    <s v="Bom/médio"/>
    <s v="Ausência "/>
    <s v="Presença "/>
    <s v="Sim, baixo"/>
    <s v="Aprovado, com ressalvas"/>
    <d v="2023-11-17T00:00:00"/>
    <d v="2023-11-17T00:00:00"/>
    <s v="V5-V6"/>
    <m/>
    <s v="Sem mistura "/>
    <s v="Uniforme"/>
    <s v="Sim, baixo (≤10%)"/>
    <s v="Ausência "/>
    <m/>
    <m/>
    <m/>
    <s v="Aprovado"/>
    <d v="2023-12-17T00:00:00"/>
    <m/>
    <m/>
    <m/>
    <m/>
    <m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5"/>
    <d v="2024-01-28T00:00:00"/>
    <d v="2024-02-03T00:00:00"/>
    <s v="28/01/24 - 03/02/24"/>
    <x v="24"/>
    <x v="42"/>
    <x v="0"/>
    <m/>
  </r>
  <r>
    <x v="9"/>
    <x v="20"/>
    <s v="ITIQUIRA"/>
    <s v="AGRIL 22"/>
    <s v="Baixa"/>
    <x v="10"/>
    <n v="93.39"/>
    <n v="90"/>
    <n v="48"/>
    <n v="45.39"/>
    <n v="960"/>
    <d v="2023-10-14T00:00:00"/>
    <d v="2024-05-02T00:00:00"/>
    <n v="201"/>
    <n v="125"/>
    <d v="2024-02-16T00:00:00"/>
    <s v="REGISTRO DE CAMPO "/>
    <m/>
    <m/>
    <m/>
    <m/>
    <m/>
    <s v="Arenoso fert. Baixa"/>
    <d v="2023-10-24T00:00:00"/>
    <d v="2023-10-25T00:00:00"/>
    <s v="VC-V1"/>
    <n v="12.5"/>
    <s v="Bom/médio"/>
    <s v="Ausência "/>
    <s v="Presença "/>
    <s v="Sim, baixo"/>
    <s v="Aprovado, com ressalvas"/>
    <d v="2023-11-18T00:00:00"/>
    <d v="2023-11-17T00:00:00"/>
    <s v="V5-V6"/>
    <m/>
    <s v="Sem mistura "/>
    <s v="Uniforme"/>
    <s v="Sim, baixo (≤10%)"/>
    <s v="Ausência "/>
    <m/>
    <m/>
    <m/>
    <s v="Aprovado"/>
    <d v="2023-12-18T00:00:00"/>
    <m/>
    <m/>
    <m/>
    <m/>
    <m/>
    <m/>
    <m/>
    <m/>
    <m/>
    <m/>
    <m/>
    <m/>
    <m/>
    <m/>
    <m/>
    <m/>
    <d v="2024-01-07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6"/>
    <d v="2024-02-04T00:00:00"/>
    <d v="2024-02-10T00:00:00"/>
    <s v="04/02/24 - 10/02/24"/>
    <x v="24"/>
    <x v="42"/>
    <x v="0"/>
    <m/>
  </r>
  <r>
    <x v="9"/>
    <x v="20"/>
    <s v="ITIQUIRA"/>
    <s v="AGRIL 33"/>
    <s v="Média"/>
    <x v="7"/>
    <n v="152.80000000000001"/>
    <m/>
    <n v="120"/>
    <n v="32.800000000000011"/>
    <n v="2400"/>
    <d v="2023-10-15T00:00:00"/>
    <d v="2024-05-02T00:00:00"/>
    <n v="200"/>
    <n v="115"/>
    <d v="2024-02-07T00:00:00"/>
    <s v="ÁREA ASSISTIDA"/>
    <m/>
    <m/>
    <m/>
    <m/>
    <m/>
    <s v="Textura média, fert. Média/boa"/>
    <d v="2023-10-25T00:00:00"/>
    <d v="2023-10-25T00:00:00"/>
    <s v="VC-V1"/>
    <n v="12.66"/>
    <s v="Bom/médio"/>
    <s v="Ausência "/>
    <s v="Ausência "/>
    <s v="Não "/>
    <s v="Aprovado"/>
    <d v="2023-11-19T00:00:00"/>
    <d v="2023-11-17T00:00:00"/>
    <s v="V6"/>
    <m/>
    <s v="Sem mistura "/>
    <s v="Uniforme"/>
    <s v="Não "/>
    <s v="Ausência "/>
    <m/>
    <m/>
    <m/>
    <s v="Aprovado"/>
    <d v="2023-12-19T00:00:00"/>
    <m/>
    <m/>
    <m/>
    <m/>
    <m/>
    <m/>
    <m/>
    <m/>
    <m/>
    <m/>
    <m/>
    <m/>
    <m/>
    <m/>
    <m/>
    <m/>
    <d v="2024-01-08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41"/>
    <x v="5"/>
    <x v="1"/>
    <m/>
  </r>
  <r>
    <x v="9"/>
    <x v="20"/>
    <s v="ITIQUIRA"/>
    <s v="AGRIL 34"/>
    <s v="Média"/>
    <x v="7"/>
    <n v="124.7"/>
    <m/>
    <n v="15"/>
    <n v="109.7"/>
    <n v="300"/>
    <d v="2023-10-15T00:00:00"/>
    <d v="2024-05-02T00:00:00"/>
    <n v="200"/>
    <n v="115"/>
    <d v="2024-02-07T00:00:00"/>
    <s v="ÁREA ASSISTIDA"/>
    <m/>
    <m/>
    <m/>
    <m/>
    <m/>
    <s v="Textura média, fert. Média/boa"/>
    <d v="2023-10-25T00:00:00"/>
    <d v="2023-10-25T00:00:00"/>
    <s v="VC-V1"/>
    <n v="12.8"/>
    <s v="Bom/médio"/>
    <s v="Ausência "/>
    <s v="Ausência "/>
    <s v="Não "/>
    <s v="Aprovado"/>
    <d v="2023-11-19T00:00:00"/>
    <d v="2023-11-17T00:00:00"/>
    <s v="V6"/>
    <m/>
    <s v="Sem mistura "/>
    <s v="Uniforme"/>
    <s v="Não "/>
    <s v="Ausência "/>
    <m/>
    <m/>
    <m/>
    <s v="Aprovado"/>
    <d v="2023-12-19T00:00:00"/>
    <m/>
    <m/>
    <m/>
    <m/>
    <m/>
    <m/>
    <m/>
    <m/>
    <m/>
    <m/>
    <m/>
    <m/>
    <m/>
    <m/>
    <m/>
    <m/>
    <d v="2024-01-08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4"/>
    <d v="2024-01-21T00:00:00"/>
    <d v="2024-01-27T00:00:00"/>
    <s v="21/01/24 - 27/01/24"/>
    <x v="41"/>
    <x v="5"/>
    <x v="1"/>
    <m/>
  </r>
  <r>
    <x v="9"/>
    <x v="20"/>
    <s v="ITIQUIRA"/>
    <s v="AGRIL 26"/>
    <s v="Média"/>
    <x v="4"/>
    <n v="105.1"/>
    <m/>
    <n v="63.059999999999995"/>
    <n v="42.04"/>
    <n v="1261.1999999999998"/>
    <d v="2023-10-17T00:00:00"/>
    <d v="2024-05-02T00:00:00"/>
    <n v="198"/>
    <n v="112"/>
    <d v="2024-02-06T00:00:00"/>
    <s v="ÁREA ASSISTIDA"/>
    <m/>
    <m/>
    <m/>
    <m/>
    <m/>
    <s v="Textura média, fert. Média/boa"/>
    <d v="2023-10-27T00:00:00"/>
    <d v="1900-01-30T00:00:00"/>
    <s v="V1-V2"/>
    <n v="13"/>
    <s v="Bom/médio"/>
    <s v="Ausência "/>
    <s v="Ausência "/>
    <s v="Não "/>
    <s v="Aprovado"/>
    <d v="2023-11-21T00:00:00"/>
    <d v="2023-11-17T00:00:00"/>
    <s v="V6-V7"/>
    <m/>
    <s v="ATENÇÃO - BORDADURA COM REPLANTE"/>
    <s v="Uniforme"/>
    <s v="Não "/>
    <s v="Ausência "/>
    <m/>
    <s v="LAGARTA"/>
    <m/>
    <s v="Aprovado"/>
    <d v="2023-12-21T00:00:00"/>
    <m/>
    <m/>
    <m/>
    <m/>
    <m/>
    <m/>
    <m/>
    <m/>
    <m/>
    <m/>
    <m/>
    <m/>
    <m/>
    <m/>
    <m/>
    <m/>
    <d v="2024-01-10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3"/>
    <d v="2024-01-14T00:00:00"/>
    <d v="2024-01-20T00:00:00"/>
    <s v="14/01/24 - 20/01/24"/>
    <x v="42"/>
    <x v="43"/>
    <x v="0"/>
    <m/>
  </r>
  <r>
    <x v="9"/>
    <x v="20"/>
    <s v="ITIQUIRA"/>
    <s v="AGRIL 28"/>
    <s v="Média"/>
    <x v="5"/>
    <n v="157.30000000000001"/>
    <m/>
    <n v="94.38000000000001"/>
    <n v="62.92"/>
    <n v="1887.6000000000001"/>
    <d v="2023-10-17T00:00:00"/>
    <d v="2024-05-02T00:00:00"/>
    <n v="198"/>
    <n v="118"/>
    <d v="2024-02-12T00:00:00"/>
    <s v="ÁREA ASSISTIDA"/>
    <m/>
    <m/>
    <m/>
    <m/>
    <m/>
    <s v="Textura média, fert. Média/boa"/>
    <d v="2023-10-27T00:00:00"/>
    <d v="1900-01-30T00:00:00"/>
    <s v="V1-V2"/>
    <n v="12.8"/>
    <s v="Bom/médio"/>
    <s v="Ausência "/>
    <s v="Ausência "/>
    <s v="Não "/>
    <s v="Aprovado"/>
    <d v="2023-11-21T00:00:00"/>
    <d v="2023-11-17T00:00:00"/>
    <s v="V6-V7"/>
    <m/>
    <s v="ATENÇÃO - BORDADURA COM REPLANTE"/>
    <s v="Uniforme"/>
    <s v="Não "/>
    <s v="Ausência "/>
    <m/>
    <m/>
    <m/>
    <s v="Aprovado"/>
    <d v="2023-12-21T00:00:00"/>
    <m/>
    <m/>
    <m/>
    <m/>
    <m/>
    <m/>
    <m/>
    <m/>
    <m/>
    <m/>
    <m/>
    <m/>
    <m/>
    <m/>
    <m/>
    <m/>
    <d v="2024-01-10T00:00:00"/>
    <m/>
    <m/>
    <m/>
    <m/>
    <m/>
    <m/>
    <m/>
    <m/>
    <m/>
    <m/>
    <m/>
    <m/>
    <m/>
    <m/>
    <m/>
    <m/>
    <m/>
    <m/>
    <m/>
    <x v="8"/>
    <m/>
    <m/>
    <m/>
    <m/>
    <s v="REPROVADO"/>
    <m/>
    <m/>
    <m/>
    <m/>
    <m/>
    <m/>
    <s v="Fev"/>
    <n v="2"/>
    <d v="2024-01-07T00:00:00"/>
    <d v="2024-01-13T00:00:00"/>
    <s v="07/01/24 - 13/01/24"/>
    <x v="30"/>
    <x v="44"/>
    <x v="0"/>
    <m/>
  </r>
  <r>
    <x v="9"/>
    <x v="20"/>
    <s v="ITIQUIRA"/>
    <s v="AGRIL29"/>
    <s v="Média"/>
    <x v="5"/>
    <n v="64.5"/>
    <m/>
    <n v="38.699999999999996"/>
    <n v="25.800000000000004"/>
    <n v="773.99999999999989"/>
    <d v="2023-10-18T00:00:00"/>
    <d v="2024-05-02T00:00:00"/>
    <n v="197"/>
    <n v="118"/>
    <d v="2024-02-13T00:00:00"/>
    <s v="ÁREA ASSISTIDA"/>
    <m/>
    <m/>
    <m/>
    <m/>
    <m/>
    <s v="Textura média, fert. Média/boa"/>
    <d v="2023-10-28T00:00:00"/>
    <d v="1900-01-30T00:00:00"/>
    <s v="V1-V2"/>
    <n v="12.9"/>
    <s v="Bom/médio"/>
    <s v="Ausência "/>
    <s v="Ausência "/>
    <s v="Não "/>
    <s v="Aprovado"/>
    <d v="2023-11-22T00:00:00"/>
    <d v="2023-11-17T00:00:00"/>
    <s v="V6-V7"/>
    <m/>
    <s v="ATENÇÃO - BORDADURA COM REPLANTE"/>
    <s v="Uniforme"/>
    <s v="Não "/>
    <s v="Ausência "/>
    <m/>
    <m/>
    <m/>
    <s v="Aprovado"/>
    <d v="2023-12-22T00:00:00"/>
    <m/>
    <m/>
    <m/>
    <m/>
    <m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3"/>
    <d v="2024-01-14T00:00:00"/>
    <d v="2024-01-20T00:00:00"/>
    <s v="14/01/24 - 20/01/24"/>
    <x v="30"/>
    <x v="44"/>
    <x v="0"/>
    <m/>
  </r>
  <r>
    <x v="9"/>
    <x v="20"/>
    <s v="ITIQUIRA"/>
    <s v="AGRIL 26 B"/>
    <s v="Média"/>
    <x v="5"/>
    <n v="48"/>
    <m/>
    <n v="48"/>
    <n v="0"/>
    <n v="960"/>
    <d v="2023-10-18T00:00:00"/>
    <d v="2024-05-02T00:00:00"/>
    <n v="197"/>
    <n v="118"/>
    <d v="2024-02-13T00:00:00"/>
    <s v="ÁREA ASSISTIDA"/>
    <m/>
    <m/>
    <m/>
    <m/>
    <m/>
    <s v="Textura média, fert. Média/boa"/>
    <d v="2023-10-28T00:00:00"/>
    <d v="1900-01-30T00:00:00"/>
    <s v="V1-V2"/>
    <n v="13"/>
    <s v="Bom/médio"/>
    <s v="Ausência "/>
    <s v="Ausência "/>
    <s v="Não "/>
    <s v="Aprovado"/>
    <d v="2023-11-22T00:00:00"/>
    <d v="2023-11-17T00:00:00"/>
    <s v="V6-V7"/>
    <m/>
    <s v="ATENÇÃO - BORDADURA COM REPLANTE"/>
    <s v="Uniforme"/>
    <s v="Não "/>
    <s v="Ausência "/>
    <m/>
    <m/>
    <m/>
    <s v="Aprovado"/>
    <d v="2023-12-22T00:00:00"/>
    <m/>
    <m/>
    <m/>
    <m/>
    <m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3"/>
    <d v="2024-01-14T00:00:00"/>
    <d v="2024-01-20T00:00:00"/>
    <s v="14/01/24 - 20/01/24"/>
    <x v="30"/>
    <x v="44"/>
    <x v="0"/>
    <m/>
  </r>
  <r>
    <x v="9"/>
    <x v="20"/>
    <s v="ITIQUIRA"/>
    <s v="AGRIL 30"/>
    <s v="Média"/>
    <x v="16"/>
    <n v="70.400000000000006"/>
    <m/>
    <n v="42.24"/>
    <n v="28.160000000000004"/>
    <n v="844.80000000000007"/>
    <d v="2023-10-17T00:00:00"/>
    <d v="2024-05-02T00:00:00"/>
    <n v="198"/>
    <n v="120"/>
    <d v="2024-02-14T00:00:00"/>
    <s v="ÁREA ASSISTIDA"/>
    <m/>
    <m/>
    <m/>
    <m/>
    <m/>
    <s v="Textura média, fert. Média/boa"/>
    <d v="2023-10-27T00:00:00"/>
    <d v="1900-01-30T00:00:00"/>
    <s v="V1-V2"/>
    <n v="12.2"/>
    <s v="Bom/médio"/>
    <s v="Ausência "/>
    <s v="Ausência "/>
    <s v="Sim, baixo"/>
    <s v="Aprovado"/>
    <d v="2023-11-21T00:00:00"/>
    <d v="2023-11-17T00:00:00"/>
    <s v="V6"/>
    <m/>
    <s v="Sem mistura "/>
    <s v="Uniforme"/>
    <s v="Não "/>
    <s v="Ausência "/>
    <m/>
    <m/>
    <m/>
    <s v="Aprovado"/>
    <d v="2023-12-21T00:00:00"/>
    <m/>
    <m/>
    <m/>
    <m/>
    <m/>
    <m/>
    <m/>
    <m/>
    <m/>
    <m/>
    <m/>
    <m/>
    <m/>
    <m/>
    <m/>
    <m/>
    <d v="2024-01-10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4"/>
    <d v="2024-01-21T00:00:00"/>
    <d v="2024-01-27T00:00:00"/>
    <s v="21/01/24 - 27/01/24"/>
    <x v="31"/>
    <x v="3"/>
    <x v="0"/>
    <m/>
  </r>
  <r>
    <x v="9"/>
    <x v="20"/>
    <s v="ITIQUIRA"/>
    <s v="AGRIL 29"/>
    <s v="Média"/>
    <x v="16"/>
    <n v="90.8"/>
    <n v="90"/>
    <n v="54.48"/>
    <n v="36.32"/>
    <n v="1089.5999999999999"/>
    <d v="2023-10-17T00:00:00"/>
    <d v="2024-05-02T00:00:00"/>
    <n v="198"/>
    <n v="120"/>
    <d v="2024-02-14T00:00:00"/>
    <s v="ÁREA ASSISTIDA"/>
    <m/>
    <m/>
    <m/>
    <m/>
    <m/>
    <s v="Textura média, fert. Média/boa"/>
    <d v="2023-10-27T00:00:00"/>
    <d v="1900-01-30T00:00:00"/>
    <s v="V1-V2"/>
    <n v="12.06"/>
    <s v="Bom/médio"/>
    <s v="Ausência "/>
    <s v="Ausência "/>
    <s v="Sim, baixo"/>
    <s v="Aprovado"/>
    <d v="2023-11-21T00:00:00"/>
    <d v="2023-11-17T00:00:00"/>
    <s v="V6"/>
    <m/>
    <s v="Sem mistura "/>
    <s v="Uniforme"/>
    <s v="Não "/>
    <s v="Ausência "/>
    <m/>
    <m/>
    <m/>
    <s v="Aprovado"/>
    <d v="2023-12-21T00:00:00"/>
    <m/>
    <m/>
    <m/>
    <m/>
    <m/>
    <m/>
    <m/>
    <m/>
    <m/>
    <m/>
    <m/>
    <m/>
    <m/>
    <m/>
    <m/>
    <m/>
    <d v="2024-01-10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4"/>
    <d v="2024-01-21T00:00:00"/>
    <d v="2024-01-27T00:00:00"/>
    <s v="21/01/24 - 27/01/24"/>
    <x v="31"/>
    <x v="3"/>
    <x v="0"/>
    <m/>
  </r>
  <r>
    <x v="9"/>
    <x v="20"/>
    <s v="ITIQUIRA"/>
    <s v="AGRIL 04 B"/>
    <s v="Média"/>
    <x v="15"/>
    <n v="15"/>
    <m/>
    <n v="15"/>
    <n v="0"/>
    <n v="300"/>
    <d v="2023-10-18T00:00:00"/>
    <d v="2024-05-02T00:00:00"/>
    <n v="197"/>
    <n v="123"/>
    <d v="2024-02-18T00:00:00"/>
    <s v="ÁREA ASSISTIDA"/>
    <m/>
    <m/>
    <m/>
    <m/>
    <m/>
    <s v="Arenoso fert. Média/baixa"/>
    <d v="2023-10-28T00:00:00"/>
    <d v="2023-10-27T00:00:00"/>
    <s v="VC-V1"/>
    <n v="12.2"/>
    <s v="Bom/médio"/>
    <s v="Ausência "/>
    <s v="Ausência "/>
    <s v="Não "/>
    <s v="Aprovado"/>
    <d v="2023-11-22T00:00:00"/>
    <d v="2023-11-16T00:00:00"/>
    <s v="V4-V5"/>
    <m/>
    <s v="Sem mistura "/>
    <s v="Uniforme"/>
    <s v="Não "/>
    <s v="Ausência "/>
    <m/>
    <m/>
    <m/>
    <s v="reprovado"/>
    <d v="2023-12-22T00:00:00"/>
    <m/>
    <m/>
    <m/>
    <m/>
    <m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5"/>
    <x v="40"/>
    <x v="0"/>
    <m/>
  </r>
  <r>
    <x v="9"/>
    <x v="20"/>
    <s v="ITIQUIRA"/>
    <s v="AGRIL 04"/>
    <s v="Média"/>
    <x v="15"/>
    <n v="139.16"/>
    <n v="110"/>
    <n v="110"/>
    <n v="29.159999999999997"/>
    <n v="2200"/>
    <d v="2023-10-18T00:00:00"/>
    <d v="2024-05-02T00:00:00"/>
    <n v="197"/>
    <n v="130"/>
    <d v="2024-02-25T00:00:00"/>
    <s v="REGISTRO DE CAMPO "/>
    <m/>
    <m/>
    <m/>
    <m/>
    <m/>
    <s v="Arenoso fert. Média/baixa"/>
    <d v="2023-10-28T00:00:00"/>
    <d v="2023-10-27T00:00:00"/>
    <s v="VC-V1"/>
    <n v="12.6"/>
    <s v="Bom/médio"/>
    <s v="Ausência "/>
    <s v="Ausência "/>
    <s v="Não "/>
    <s v="Aprovado"/>
    <d v="2023-11-22T00:00:00"/>
    <d v="2023-11-16T00:00:00"/>
    <s v="V4-V5"/>
    <m/>
    <s v="Sem mistura "/>
    <s v="Uniforme"/>
    <s v="Não "/>
    <s v="Ausência "/>
    <m/>
    <m/>
    <m/>
    <s v="Aprovado"/>
    <d v="2023-12-22T00:00:00"/>
    <m/>
    <m/>
    <m/>
    <m/>
    <m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m/>
    <m/>
    <m/>
    <x v="1"/>
    <m/>
    <m/>
    <m/>
    <m/>
    <m/>
    <m/>
    <m/>
    <m/>
    <m/>
    <m/>
    <m/>
    <s v="Fev"/>
    <n v="1"/>
    <d v="2023-12-31T00:00:00"/>
    <d v="2024-01-06T00:00:00"/>
    <s v="31/12/23 - 06/01/24"/>
    <x v="5"/>
    <x v="40"/>
    <x v="1"/>
    <m/>
  </r>
  <r>
    <x v="9"/>
    <x v="20"/>
    <s v="ITIQUIRA"/>
    <s v="VIDELVIC 06"/>
    <s v="Média"/>
    <x v="15"/>
    <n v="164"/>
    <m/>
    <n v="45"/>
    <n v="119"/>
    <n v="900"/>
    <d v="2023-10-19T00:00:00"/>
    <d v="2024-05-02T00:00:00"/>
    <n v="196"/>
    <n v="130"/>
    <d v="2024-02-26T00:00:00"/>
    <s v="ÁREA ASSISTIDA"/>
    <m/>
    <m/>
    <m/>
    <m/>
    <m/>
    <s v="Arenoso fert. Média/baixa"/>
    <d v="2023-10-29T00:00:00"/>
    <d v="2023-10-31T00:00:00"/>
    <s v="VC-V1"/>
    <n v="11"/>
    <s v="Bom/médio"/>
    <s v="Ausência "/>
    <s v="Ausência "/>
    <s v="Sim, baixo"/>
    <s v="Aprovado"/>
    <d v="2023-11-23T00:00:00"/>
    <d v="2023-11-16T00:00:00"/>
    <s v="V4-V5"/>
    <m/>
    <s v="Sem mistura "/>
    <s v="Uniforme"/>
    <s v="Não "/>
    <s v="Ausência "/>
    <m/>
    <m/>
    <m/>
    <s v="Aprovado"/>
    <d v="2023-12-23T00:00:00"/>
    <m/>
    <m/>
    <m/>
    <m/>
    <m/>
    <m/>
    <m/>
    <m/>
    <m/>
    <m/>
    <m/>
    <m/>
    <m/>
    <m/>
    <m/>
    <m/>
    <d v="2024-01-12T00:00:00"/>
    <m/>
    <m/>
    <m/>
    <m/>
    <m/>
    <m/>
    <m/>
    <m/>
    <m/>
    <m/>
    <m/>
    <m/>
    <m/>
    <m/>
    <m/>
    <m/>
    <m/>
    <m/>
    <m/>
    <x v="1"/>
    <m/>
    <m/>
    <m/>
    <m/>
    <m/>
    <m/>
    <m/>
    <m/>
    <m/>
    <m/>
    <m/>
    <s v="Fev"/>
    <n v="2"/>
    <d v="2024-01-07T00:00:00"/>
    <d v="2024-01-13T00:00:00"/>
    <s v="07/01/24 - 13/01/24"/>
    <x v="5"/>
    <x v="40"/>
    <x v="1"/>
    <m/>
  </r>
  <r>
    <x v="9"/>
    <x v="20"/>
    <s v="ITIQUIRA"/>
    <s v="CARAJAS 02"/>
    <s v="Média"/>
    <x v="6"/>
    <n v="79"/>
    <n v="50"/>
    <n v="79"/>
    <n v="0"/>
    <n v="1580"/>
    <d v="2023-10-20T00:00:00"/>
    <d v="2024-05-02T00:00:00"/>
    <n v="195"/>
    <n v="125"/>
    <d v="2024-02-22T00:00:00"/>
    <s v="REGISTRO DE CAMPO "/>
    <m/>
    <m/>
    <m/>
    <m/>
    <m/>
    <s v="Arenoso fert. Média/baixa"/>
    <d v="2023-10-30T00:00:00"/>
    <d v="2023-10-31T00:00:00"/>
    <s v="VC-V1"/>
    <n v="12"/>
    <s v="Bom/médio"/>
    <s v="Ausência "/>
    <s v="Presença "/>
    <s v="Sim, baixo"/>
    <s v="Aprovado"/>
    <d v="2023-11-24T00:00:00"/>
    <d v="2023-11-16T00:00:00"/>
    <s v="V3-V4"/>
    <m/>
    <s v="Sem mistura "/>
    <s v="Uniforme"/>
    <m/>
    <s v="Ausência "/>
    <m/>
    <m/>
    <m/>
    <s v="Aprovado"/>
    <d v="2023-12-24T00:00:00"/>
    <m/>
    <m/>
    <m/>
    <m/>
    <m/>
    <m/>
    <m/>
    <m/>
    <m/>
    <m/>
    <m/>
    <m/>
    <m/>
    <m/>
    <m/>
    <m/>
    <d v="2024-01-13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5"/>
    <d v="2024-01-28T00:00:00"/>
    <d v="2024-02-03T00:00:00"/>
    <s v="28/01/24 - 03/02/24"/>
    <x v="34"/>
    <x v="34"/>
    <x v="0"/>
    <m/>
  </r>
  <r>
    <x v="9"/>
    <x v="20"/>
    <s v="ITIQUIRA"/>
    <s v="MV23"/>
    <s v="Média"/>
    <x v="6"/>
    <n v="177"/>
    <m/>
    <n v="177"/>
    <n v="0"/>
    <n v="3540"/>
    <d v="2023-10-20T00:00:00"/>
    <d v="2024-05-02T00:00:00"/>
    <n v="195"/>
    <n v="118"/>
    <d v="2024-02-15T00:00:00"/>
    <s v="ÁREA ASSISTIDA"/>
    <m/>
    <m/>
    <m/>
    <m/>
    <m/>
    <s v="Arenoso fert. Média/baixa"/>
    <d v="2023-10-30T00:00:00"/>
    <d v="2023-10-31T00:00:00"/>
    <s v="VC-V1"/>
    <n v="13"/>
    <s v="Bom/médio"/>
    <s v="Presença "/>
    <s v="Presença "/>
    <s v="Sim, baixo"/>
    <s v="Aprovado, com ressalvas"/>
    <d v="2023-11-24T00:00:00"/>
    <d v="2023-11-16T00:00:00"/>
    <s v="V3-V4"/>
    <m/>
    <s v="Sem mistura "/>
    <s v="Uniforme"/>
    <m/>
    <s v="Ausência "/>
    <m/>
    <m/>
    <m/>
    <s v="Aprovado"/>
    <d v="2023-12-24T00:00:00"/>
    <m/>
    <m/>
    <m/>
    <m/>
    <m/>
    <m/>
    <m/>
    <m/>
    <m/>
    <m/>
    <m/>
    <m/>
    <m/>
    <m/>
    <m/>
    <m/>
    <d v="2024-01-13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5"/>
    <d v="2024-01-28T00:00:00"/>
    <d v="2024-02-03T00:00:00"/>
    <s v="28/01/24 - 03/02/24"/>
    <x v="34"/>
    <x v="34"/>
    <x v="0"/>
    <m/>
  </r>
  <r>
    <x v="9"/>
    <x v="20"/>
    <s v="ITIQUIRA"/>
    <s v="MV17"/>
    <s v="Média"/>
    <x v="6"/>
    <n v="39"/>
    <m/>
    <n v="20"/>
    <n v="19"/>
    <n v="400"/>
    <d v="2023-10-20T00:00:00"/>
    <d v="2024-05-02T00:00:00"/>
    <n v="195"/>
    <n v="125"/>
    <d v="2024-02-22T00:00:00"/>
    <s v="ÁREA ASSISTIDA"/>
    <m/>
    <m/>
    <m/>
    <m/>
    <m/>
    <s v="Arenoso fert. Média/baixa"/>
    <d v="2023-10-30T00:00:00"/>
    <d v="2023-10-31T00:00:00"/>
    <s v="VC-V1"/>
    <n v="12.6"/>
    <s v="Bom/médio"/>
    <s v="Presença "/>
    <s v="Presença "/>
    <s v="Sim, baixo"/>
    <s v="Aprovado, com ressalvas"/>
    <d v="2023-11-24T00:00:00"/>
    <d v="2023-11-16T00:00:00"/>
    <s v="V3-V4"/>
    <m/>
    <s v="Sem mistura "/>
    <s v="Uniforme"/>
    <m/>
    <s v="Ausência "/>
    <m/>
    <m/>
    <m/>
    <s v="Aprovado, com ressalvas"/>
    <d v="2023-12-24T00:00:00"/>
    <m/>
    <m/>
    <m/>
    <m/>
    <m/>
    <m/>
    <m/>
    <m/>
    <m/>
    <m/>
    <m/>
    <m/>
    <m/>
    <m/>
    <m/>
    <m/>
    <d v="2024-01-13T00:00:00"/>
    <m/>
    <m/>
    <m/>
    <m/>
    <m/>
    <m/>
    <m/>
    <m/>
    <m/>
    <m/>
    <m/>
    <m/>
    <m/>
    <m/>
    <m/>
    <m/>
    <m/>
    <m/>
    <m/>
    <x v="8"/>
    <m/>
    <m/>
    <m/>
    <m/>
    <s v="REPROVADO"/>
    <m/>
    <m/>
    <m/>
    <m/>
    <m/>
    <m/>
    <s v="Fev"/>
    <n v="5"/>
    <d v="2024-01-28T00:00:00"/>
    <d v="2024-02-03T00:00:00"/>
    <s v="28/01/24 - 03/02/24"/>
    <x v="34"/>
    <x v="34"/>
    <x v="0"/>
    <m/>
  </r>
  <r>
    <x v="9"/>
    <x v="20"/>
    <s v="ITIQUIRA"/>
    <s v="SF25"/>
    <s v="Média"/>
    <x v="6"/>
    <n v="144"/>
    <m/>
    <n v="144"/>
    <n v="0"/>
    <n v="2880"/>
    <d v="2023-10-21T00:00:00"/>
    <d v="2024-05-02T00:00:00"/>
    <n v="194"/>
    <n v="118"/>
    <d v="2024-02-16T00:00:00"/>
    <s v="ÁREA ASSISTIDA"/>
    <m/>
    <m/>
    <m/>
    <m/>
    <m/>
    <s v="Arenoso fert. Média/baixa"/>
    <d v="2023-10-31T00:00:00"/>
    <d v="2023-10-31T00:00:00"/>
    <s v="VC-V1"/>
    <n v="9.8000000000000007"/>
    <s v="Bom/médio"/>
    <s v="Presença "/>
    <s v="Presença "/>
    <s v="Sim, baixo"/>
    <s v="Aprovado, com ressalvas"/>
    <d v="2023-11-25T00:00:00"/>
    <d v="2023-11-16T00:00:00"/>
    <s v="V3-V4"/>
    <m/>
    <s v="Sem mistura "/>
    <s v="Uniforme"/>
    <m/>
    <s v="Ausência "/>
    <m/>
    <m/>
    <m/>
    <s v="Aprovado"/>
    <d v="2023-12-25T00:00:00"/>
    <m/>
    <m/>
    <m/>
    <m/>
    <m/>
    <m/>
    <m/>
    <m/>
    <m/>
    <m/>
    <m/>
    <m/>
    <m/>
    <m/>
    <m/>
    <m/>
    <d v="2024-01-14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6"/>
    <d v="2024-02-04T00:00:00"/>
    <d v="2024-02-10T00:00:00"/>
    <s v="04/02/24 - 10/02/24"/>
    <x v="34"/>
    <x v="34"/>
    <x v="0"/>
    <m/>
  </r>
  <r>
    <x v="9"/>
    <x v="20"/>
    <s v="ITIQUIRA"/>
    <s v="SF26"/>
    <s v="Média"/>
    <x v="6"/>
    <n v="113"/>
    <m/>
    <n v="113"/>
    <n v="0"/>
    <n v="2260"/>
    <d v="2023-10-21T00:00:00"/>
    <d v="2024-05-02T00:00:00"/>
    <n v="194"/>
    <n v="118"/>
    <d v="2024-02-16T00:00:00"/>
    <s v="ÁREA ASSISTIDA"/>
    <m/>
    <m/>
    <m/>
    <m/>
    <m/>
    <s v="Arenoso fert. Média/baixa"/>
    <d v="2023-10-31T00:00:00"/>
    <d v="2023-10-31T00:00:00"/>
    <s v="VC-V1"/>
    <n v="12.3"/>
    <s v="Bom/médio"/>
    <s v="Presença "/>
    <s v="Presença "/>
    <s v="Sim, baixo"/>
    <s v="Aprovado, com ressalvas"/>
    <d v="2023-11-25T00:00:00"/>
    <d v="2023-11-16T00:00:00"/>
    <s v="V3-V4"/>
    <m/>
    <s v="Sem mistura "/>
    <s v="Uniforme"/>
    <m/>
    <s v="Ausência "/>
    <m/>
    <m/>
    <m/>
    <s v="Aprovado"/>
    <d v="2023-12-25T00:00:00"/>
    <m/>
    <m/>
    <m/>
    <m/>
    <m/>
    <m/>
    <m/>
    <m/>
    <m/>
    <m/>
    <m/>
    <m/>
    <m/>
    <m/>
    <m/>
    <m/>
    <d v="2024-01-14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6"/>
    <d v="2024-02-04T00:00:00"/>
    <d v="2024-02-10T00:00:00"/>
    <s v="04/02/24 - 10/02/24"/>
    <x v="34"/>
    <x v="34"/>
    <x v="0"/>
    <m/>
  </r>
  <r>
    <x v="9"/>
    <x v="20"/>
    <s v="ITIQUIRA"/>
    <s v="AGRIL 32"/>
    <s v="Média"/>
    <x v="2"/>
    <n v="121.2"/>
    <m/>
    <n v="90"/>
    <n v="31.200000000000003"/>
    <n v="1800"/>
    <d v="2023-10-16T00:00:00"/>
    <d v="2024-05-02T00:00:00"/>
    <n v="199"/>
    <n v="109"/>
    <d v="2024-02-02T00:00:00"/>
    <s v="ÁREA ASSISTIDA"/>
    <m/>
    <m/>
    <m/>
    <m/>
    <m/>
    <s v="Arenoso fert. Média/baixa"/>
    <d v="2023-10-26T00:00:00"/>
    <d v="2023-10-31T00:00:00"/>
    <s v="V1-V2"/>
    <n v="12.6"/>
    <s v="Bom/médio"/>
    <s v="Ausência "/>
    <s v="Ausência "/>
    <s v="Sim, baixo"/>
    <s v="Aprovado"/>
    <d v="2023-11-20T00:00:00"/>
    <d v="2023-11-17T00:00:00"/>
    <s v="V6-V7"/>
    <m/>
    <s v="Sem mistura "/>
    <s v="Uniforme"/>
    <m/>
    <s v="Ausência "/>
    <m/>
    <m/>
    <m/>
    <s v="Aprovado"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1"/>
    <m/>
    <m/>
    <m/>
    <m/>
    <s v="APROVADO"/>
    <m/>
    <m/>
    <m/>
    <m/>
    <m/>
    <m/>
    <s v="Fev"/>
    <n v="6"/>
    <d v="2024-02-04T00:00:00"/>
    <d v="2024-02-10T00:00:00"/>
    <s v="04/02/24 - 10/02/24"/>
    <x v="18"/>
    <x v="45"/>
    <x v="1"/>
    <m/>
  </r>
  <r>
    <x v="9"/>
    <x v="20"/>
    <s v="ITIQUIRA"/>
    <s v="VIDELVIC 07"/>
    <s v="Média"/>
    <x v="9"/>
    <n v="110"/>
    <n v="104"/>
    <n v="99"/>
    <n v="11"/>
    <n v="1980"/>
    <n v="45205"/>
    <d v="2024-05-02T00:00:00"/>
    <n v="209"/>
    <n v="127"/>
    <d v="2024-02-10T00:00:00"/>
    <s v="REGISTRO DE CAMPO "/>
    <m/>
    <m/>
    <m/>
    <m/>
    <m/>
    <s v="Arenoso fert. Média/baixa"/>
    <d v="2023-10-16T00:00:00"/>
    <d v="2023-10-17T00:00:00"/>
    <s v="VC-V1"/>
    <n v="11"/>
    <s v="Bom/médio"/>
    <s v="Ausência "/>
    <s v="Ausência "/>
    <s v="Sim, baixo"/>
    <s v="Aprovado"/>
    <d v="2023-11-10T00:00:00"/>
    <d v="2023-11-16T00:00:00"/>
    <s v="V6"/>
    <m/>
    <s v="Sem mistura "/>
    <s v="Uniforme"/>
    <m/>
    <s v="Ausência "/>
    <m/>
    <m/>
    <m/>
    <s v="Aprovado"/>
    <d v="2023-12-10T00:00:00"/>
    <m/>
    <m/>
    <m/>
    <m/>
    <m/>
    <m/>
    <m/>
    <m/>
    <m/>
    <m/>
    <m/>
    <m/>
    <m/>
    <m/>
    <m/>
    <m/>
    <d v="2023-12-30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7"/>
    <d v="2024-02-11T00:00:00"/>
    <d v="2024-02-17T00:00:00"/>
    <s v="11/02/24 - 17/02/24"/>
    <x v="43"/>
    <x v="46"/>
    <x v="0"/>
    <m/>
  </r>
  <r>
    <x v="9"/>
    <x v="20"/>
    <s v="ITIQUIRA"/>
    <s v="JULIO 12"/>
    <s v="Baixa"/>
    <x v="9"/>
    <n v="156"/>
    <n v="156"/>
    <n v="56"/>
    <n v="100"/>
    <n v="1120"/>
    <n v="45206"/>
    <d v="2024-05-02T00:00:00"/>
    <n v="208"/>
    <n v="125"/>
    <d v="2024-02-09T00:00:00"/>
    <s v="REGISTRO DE CAMPO "/>
    <m/>
    <m/>
    <m/>
    <m/>
    <m/>
    <s v="Arenoso fert.baixa"/>
    <d v="2023-10-17T00:00:00"/>
    <d v="2023-10-17T00:00:00"/>
    <s v="VC-V1"/>
    <n v="10.8"/>
    <s v="Ruim "/>
    <s v="Presença "/>
    <s v="Presença "/>
    <s v="Sim, baixo"/>
    <s v="Aprovado, com ressalvas"/>
    <d v="2023-11-11T00:00:00"/>
    <d v="2023-11-16T00:00:00"/>
    <s v="V6"/>
    <m/>
    <s v="Sem mistura "/>
    <s v="Uniforme"/>
    <m/>
    <s v="Ausência "/>
    <m/>
    <m/>
    <m/>
    <s v="Aprovado, com ressalvas"/>
    <d v="2023-12-11T00:00:00"/>
    <m/>
    <m/>
    <m/>
    <m/>
    <m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6"/>
    <d v="2024-02-04T00:00:00"/>
    <d v="2024-02-10T00:00:00"/>
    <s v="04/02/24 - 10/02/24"/>
    <x v="43"/>
    <x v="46"/>
    <x v="0"/>
    <m/>
  </r>
  <r>
    <x v="9"/>
    <x v="20"/>
    <s v="ITIQUIRA"/>
    <s v="SM11"/>
    <s v="Média"/>
    <x v="9"/>
    <n v="136.6"/>
    <n v="136"/>
    <n v="75"/>
    <n v="61.599999999999994"/>
    <n v="1500"/>
    <n v="45206"/>
    <d v="2024-05-02T00:00:00"/>
    <n v="208"/>
    <n v="125"/>
    <d v="2024-02-09T00:00:00"/>
    <s v="REGISTRO DE CAMPO "/>
    <m/>
    <m/>
    <m/>
    <m/>
    <m/>
    <s v="Textura média, fert. Boa"/>
    <d v="2023-10-17T00:00:00"/>
    <d v="2023-10-17T00:00:00"/>
    <s v="VC-V1"/>
    <n v="9.2100000000000009"/>
    <s v="Bom/médio"/>
    <s v="Ausência "/>
    <s v="Ausência "/>
    <s v="Sim, baixo"/>
    <s v="Aprovado"/>
    <d v="2023-11-11T00:00:00"/>
    <d v="2023-11-16T00:00:00"/>
    <s v="V6"/>
    <m/>
    <s v="Sem mistura "/>
    <s v="Uniforme"/>
    <m/>
    <s v="Ausência "/>
    <m/>
    <m/>
    <m/>
    <s v="Aprovado"/>
    <d v="2023-12-11T00:00:00"/>
    <m/>
    <m/>
    <m/>
    <m/>
    <m/>
    <m/>
    <m/>
    <m/>
    <m/>
    <m/>
    <m/>
    <m/>
    <m/>
    <m/>
    <m/>
    <m/>
    <d v="2023-12-31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6"/>
    <d v="2024-02-04T00:00:00"/>
    <d v="2024-02-10T00:00:00"/>
    <s v="04/02/24 - 10/02/24"/>
    <x v="43"/>
    <x v="46"/>
    <x v="0"/>
    <m/>
  </r>
  <r>
    <x v="10"/>
    <x v="21"/>
    <s v="ITIQUIRA"/>
    <s v="GALEGO"/>
    <s v="Média"/>
    <x v="10"/>
    <n v="169"/>
    <m/>
    <n v="135.20000000000002"/>
    <n v="33.799999999999983"/>
    <n v="2704.0000000000005"/>
    <d v="2023-10-31T00:00:00"/>
    <d v="2024-05-02T00:00:00"/>
    <n v="184"/>
    <n v="118"/>
    <d v="2024-02-26T00:00:00"/>
    <s v="ÁREA ASSISTIDA"/>
    <m/>
    <m/>
    <m/>
    <m/>
    <m/>
    <s v="Textura média, fert. Boa"/>
    <d v="2023-11-10T00:00:00"/>
    <d v="2023-11-16T00:00:00"/>
    <s v="V1"/>
    <n v="9.6"/>
    <s v="Bom/médio"/>
    <s v="Ausência "/>
    <s v="Ausência "/>
    <s v="Sim, médio "/>
    <s v="Aprovado"/>
    <d v="2023-12-05T00:00:00"/>
    <d v="2023-11-15T00:00:00"/>
    <m/>
    <m/>
    <s v="Sem mistura "/>
    <s v="Uniforme"/>
    <m/>
    <s v="Ausência "/>
    <m/>
    <m/>
    <m/>
    <s v="Aprovado, com ressalvas"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9"/>
    <m/>
    <m/>
    <m/>
    <m/>
    <s v="REPROVADO"/>
    <m/>
    <m/>
    <m/>
    <m/>
    <m/>
    <m/>
    <s v="Fev"/>
    <n v="2"/>
    <d v="2024-01-07T00:00:00"/>
    <d v="2024-01-13T00:00:00"/>
    <s v="07/01/24 - 13/01/24"/>
    <x v="5"/>
    <x v="44"/>
    <x v="0"/>
    <m/>
  </r>
  <r>
    <x v="10"/>
    <x v="21"/>
    <s v="ITIQUIRA"/>
    <s v="L01"/>
    <s v="Média"/>
    <x v="10"/>
    <n v="169"/>
    <m/>
    <n v="123"/>
    <n v="46"/>
    <n v="2460"/>
    <d v="2023-10-31T00:00:00"/>
    <d v="2024-05-02T00:00:00"/>
    <n v="184"/>
    <n v="118"/>
    <d v="2024-02-26T00:00:00"/>
    <s v="ÁREA ASSISTIDA"/>
    <m/>
    <m/>
    <m/>
    <m/>
    <m/>
    <s v="Textura média, fert. Boa"/>
    <d v="2023-11-10T00:00:00"/>
    <d v="2023-11-16T00:00:00"/>
    <s v="V1"/>
    <n v="10.7"/>
    <s v="Bom/médio"/>
    <s v="Ausência "/>
    <s v="Ausência "/>
    <s v="Sim, médio "/>
    <s v="Aprovado"/>
    <d v="2023-12-05T00:00:00"/>
    <d v="2023-11-15T00:00:00"/>
    <m/>
    <m/>
    <s v="Sem mistura "/>
    <s v="Uniforme"/>
    <m/>
    <s v="Ausência "/>
    <m/>
    <m/>
    <m/>
    <s v="Aprovado, com ressalvas"/>
    <d v="2024-01-04T00:00:00"/>
    <m/>
    <m/>
    <m/>
    <m/>
    <m/>
    <m/>
    <m/>
    <m/>
    <m/>
    <m/>
    <m/>
    <m/>
    <m/>
    <m/>
    <m/>
    <m/>
    <d v="2024-01-24T00:00:00"/>
    <m/>
    <m/>
    <m/>
    <m/>
    <m/>
    <m/>
    <m/>
    <m/>
    <m/>
    <m/>
    <m/>
    <m/>
    <m/>
    <m/>
    <m/>
    <m/>
    <m/>
    <m/>
    <m/>
    <x v="9"/>
    <m/>
    <m/>
    <m/>
    <m/>
    <s v="REPROVADO"/>
    <m/>
    <m/>
    <m/>
    <m/>
    <m/>
    <m/>
    <s v="Fev"/>
    <n v="2"/>
    <d v="2024-01-07T00:00:00"/>
    <d v="2024-01-13T00:00:00"/>
    <s v="07/01/24 - 13/01/24"/>
    <x v="5"/>
    <x v="44"/>
    <x v="0"/>
    <m/>
  </r>
  <r>
    <x v="10"/>
    <x v="21"/>
    <s v="ITIQUIRA"/>
    <s v="L02"/>
    <s v="Média"/>
    <x v="10"/>
    <n v="57"/>
    <m/>
    <n v="40"/>
    <n v="17"/>
    <n v="800"/>
    <d v="2023-10-25T00:00:00"/>
    <d v="2024-05-02T00:00:00"/>
    <n v="190"/>
    <n v="122"/>
    <d v="2024-02-24T00:00:00"/>
    <s v="ÁREA ASSISTIDA"/>
    <m/>
    <m/>
    <m/>
    <m/>
    <m/>
    <s v="Textura média, fert. Boa"/>
    <d v="2023-11-04T00:00:00"/>
    <d v="2023-11-16T00:00:00"/>
    <s v="V2-V3"/>
    <n v="9.8000000000000007"/>
    <s v="Bom/médio"/>
    <s v="Ausência "/>
    <s v="Ausência "/>
    <m/>
    <m/>
    <d v="2023-11-29T00:00:00"/>
    <d v="2023-11-15T00:00:00"/>
    <m/>
    <m/>
    <s v="Sem mistura "/>
    <s v="Uniforme"/>
    <m/>
    <s v="Ausência "/>
    <m/>
    <m/>
    <m/>
    <s v="Aprovado, com ressalvas"/>
    <d v="2023-12-29T00:00:00"/>
    <m/>
    <m/>
    <m/>
    <m/>
    <m/>
    <m/>
    <m/>
    <m/>
    <m/>
    <m/>
    <m/>
    <m/>
    <m/>
    <m/>
    <m/>
    <m/>
    <d v="2024-01-18T00:00:00"/>
    <m/>
    <m/>
    <m/>
    <m/>
    <m/>
    <m/>
    <m/>
    <m/>
    <m/>
    <m/>
    <m/>
    <m/>
    <m/>
    <m/>
    <m/>
    <m/>
    <m/>
    <m/>
    <m/>
    <x v="9"/>
    <m/>
    <m/>
    <m/>
    <m/>
    <s v="REPROVADO"/>
    <m/>
    <m/>
    <m/>
    <m/>
    <m/>
    <m/>
    <s v="Fev"/>
    <n v="7"/>
    <d v="2024-02-11T00:00:00"/>
    <d v="2024-02-17T00:00:00"/>
    <s v="11/02/24 - 17/02/24"/>
    <x v="5"/>
    <x v="44"/>
    <x v="0"/>
    <m/>
  </r>
  <r>
    <x v="10"/>
    <x v="21"/>
    <s v="ITIQUIRA"/>
    <s v="L03"/>
    <s v="Média"/>
    <x v="15"/>
    <n v="35"/>
    <m/>
    <n v="35"/>
    <n v="0"/>
    <n v="700"/>
    <d v="2023-10-25T00:00:00"/>
    <d v="2024-05-02T00:00:00"/>
    <n v="190"/>
    <n v="125"/>
    <d v="2024-02-27T00:00:00"/>
    <s v="ÁREA ASSISTIDA"/>
    <m/>
    <m/>
    <m/>
    <m/>
    <m/>
    <s v="Textura média, fert. Boa"/>
    <d v="2023-11-04T00:00:00"/>
    <d v="2023-11-16T00:00:00"/>
    <s v="V2-V3"/>
    <m/>
    <m/>
    <m/>
    <m/>
    <m/>
    <m/>
    <d v="2023-11-29T00:00:00"/>
    <d v="2023-11-15T00:00:00"/>
    <m/>
    <m/>
    <s v="Sem mistura "/>
    <s v="Uniforme"/>
    <m/>
    <s v="Ausência "/>
    <m/>
    <m/>
    <m/>
    <s v="Aprovado, com ressalvas"/>
    <d v="2023-12-29T00:00:00"/>
    <m/>
    <m/>
    <m/>
    <m/>
    <m/>
    <m/>
    <m/>
    <m/>
    <m/>
    <m/>
    <m/>
    <m/>
    <m/>
    <m/>
    <m/>
    <m/>
    <d v="2024-01-18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3"/>
    <d v="2024-01-14T00:00:00"/>
    <d v="2024-01-20T00:00:00"/>
    <s v="14/01/24 - 20/01/24"/>
    <x v="27"/>
    <x v="9"/>
    <x v="0"/>
    <m/>
  </r>
  <r>
    <x v="10"/>
    <x v="21"/>
    <s v="ITIQUIRA"/>
    <s v="L04"/>
    <s v="Alta"/>
    <x v="10"/>
    <n v="360"/>
    <n v="360"/>
    <n v="143"/>
    <n v="217"/>
    <n v="2860"/>
    <d v="2023-10-10T00:00:00"/>
    <d v="2024-05-02T00:00:00"/>
    <n v="205"/>
    <n v="125"/>
    <d v="2024-02-12T00:00:00"/>
    <s v="REGISTRO DE CAMPO "/>
    <m/>
    <m/>
    <m/>
    <m/>
    <m/>
    <s v="Textura média, fert. Boa"/>
    <d v="2023-10-20T00:00:00"/>
    <d v="2023-10-23T00:00:00"/>
    <s v="VC-V1"/>
    <n v="10.5"/>
    <s v="Ótimo "/>
    <s v="Ausência "/>
    <s v="Ausência "/>
    <s v="Sim, médio "/>
    <s v="Aprovado"/>
    <d v="2023-11-14T00:00:00"/>
    <d v="2023-11-15T00:00:00"/>
    <m/>
    <m/>
    <s v="Sem mistura "/>
    <s v="Uniforme"/>
    <m/>
    <s v="Ausência "/>
    <m/>
    <m/>
    <m/>
    <s v="Aprovado, com ressalvas"/>
    <d v="2023-12-14T00:00:00"/>
    <m/>
    <m/>
    <m/>
    <m/>
    <m/>
    <m/>
    <m/>
    <m/>
    <m/>
    <m/>
    <m/>
    <m/>
    <m/>
    <m/>
    <m/>
    <m/>
    <d v="2024-01-03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2"/>
    <d v="2024-01-07T00:00:00"/>
    <d v="2024-01-13T00:00:00"/>
    <s v="07/01/24 - 13/01/24"/>
    <x v="5"/>
    <x v="44"/>
    <x v="0"/>
    <m/>
  </r>
  <r>
    <x v="10"/>
    <x v="21"/>
    <s v="ITIQUIRA"/>
    <s v="L05"/>
    <s v="Alta"/>
    <x v="7"/>
    <n v="270"/>
    <n v="240"/>
    <n v="187"/>
    <n v="83"/>
    <n v="3740"/>
    <d v="2023-10-15T00:00:00"/>
    <d v="2024-05-02T00:00:00"/>
    <n v="200"/>
    <n v="115"/>
    <d v="2024-02-07T00:00:00"/>
    <s v="REGISTRO DE CAMPO "/>
    <m/>
    <m/>
    <m/>
    <m/>
    <m/>
    <s v="Textura média, fert. Boa"/>
    <d v="2023-10-25T00:00:00"/>
    <m/>
    <m/>
    <n v="12.88"/>
    <s v="Ótimo "/>
    <s v="Ausência "/>
    <s v="Ausência "/>
    <s v="Sim, baixo"/>
    <s v="Aprovado"/>
    <d v="2023-11-19T00:00:00"/>
    <d v="2023-11-15T00:00:00"/>
    <m/>
    <m/>
    <s v="Sem mistura "/>
    <s v="Uniforme"/>
    <m/>
    <s v="Ausência "/>
    <m/>
    <m/>
    <m/>
    <s v="Aprovado, com ressalvas"/>
    <d v="2023-12-19T00:00:00"/>
    <m/>
    <m/>
    <m/>
    <m/>
    <m/>
    <m/>
    <m/>
    <m/>
    <m/>
    <m/>
    <m/>
    <m/>
    <m/>
    <m/>
    <m/>
    <m/>
    <d v="2024-01-08T00:00:00"/>
    <m/>
    <m/>
    <m/>
    <m/>
    <m/>
    <m/>
    <m/>
    <m/>
    <m/>
    <m/>
    <m/>
    <m/>
    <m/>
    <m/>
    <m/>
    <m/>
    <m/>
    <m/>
    <m/>
    <x v="0"/>
    <m/>
    <m/>
    <m/>
    <m/>
    <s v="REPROVADO"/>
    <m/>
    <m/>
    <m/>
    <m/>
    <m/>
    <m/>
    <s v="Fev"/>
    <n v="4"/>
    <d v="2024-01-21T00:00:00"/>
    <d v="2024-01-27T00:00:00"/>
    <s v="21/01/24 - 27/01/24"/>
    <x v="27"/>
    <x v="5"/>
    <x v="0"/>
    <m/>
  </r>
  <r>
    <x v="10"/>
    <x v="21"/>
    <s v="ITIQUIRA"/>
    <s v="L06"/>
    <s v="Alta"/>
    <x v="10"/>
    <n v="244"/>
    <n v="350"/>
    <n v="190"/>
    <n v="54"/>
    <n v="3800"/>
    <d v="2023-10-18T00:00:00"/>
    <d v="2024-05-02T00:00:00"/>
    <n v="197"/>
    <n v="125"/>
    <d v="2024-02-20T00:00:00"/>
    <s v="REGISTRO DE CAMPO "/>
    <m/>
    <m/>
    <m/>
    <m/>
    <m/>
    <s v="Textura média, fert. Boa"/>
    <d v="2023-10-28T00:00:00"/>
    <m/>
    <m/>
    <n v="10.199999999999999"/>
    <s v="Ótimo "/>
    <s v="Ausência "/>
    <s v="Ausência "/>
    <s v="Sim, baixo"/>
    <s v="Aprovado"/>
    <d v="2023-11-22T00:00:00"/>
    <d v="2023-11-15T00:00:00"/>
    <m/>
    <m/>
    <s v="Sem mistura "/>
    <s v="Uniforme"/>
    <m/>
    <s v="Ausência "/>
    <m/>
    <m/>
    <m/>
    <s v="Aprovado, com ressalvas"/>
    <d v="2023-12-22T00:00:00"/>
    <m/>
    <m/>
    <m/>
    <m/>
    <m/>
    <m/>
    <m/>
    <m/>
    <m/>
    <m/>
    <m/>
    <m/>
    <m/>
    <m/>
    <m/>
    <m/>
    <d v="2024-01-11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3"/>
    <d v="2024-01-14T00:00:00"/>
    <d v="2024-01-20T00:00:00"/>
    <s v="14/01/24 - 20/01/24"/>
    <x v="5"/>
    <x v="44"/>
    <x v="0"/>
    <m/>
  </r>
  <r>
    <x v="10"/>
    <x v="21"/>
    <s v="ITIQUIRA"/>
    <s v="L07"/>
    <s v="Alta"/>
    <x v="10"/>
    <n v="343"/>
    <n v="343"/>
    <n v="270"/>
    <n v="73"/>
    <n v="5400"/>
    <d v="2023-10-11T00:00:00"/>
    <d v="2024-05-02T00:00:00"/>
    <n v="204"/>
    <n v="125"/>
    <d v="2024-02-13T00:00:00"/>
    <s v="REGISTRO DE CAMPO "/>
    <m/>
    <m/>
    <m/>
    <m/>
    <m/>
    <s v="Textura média, fert. Boa"/>
    <d v="2023-10-21T00:00:00"/>
    <m/>
    <m/>
    <n v="9.8000000000000007"/>
    <s v="Bom/médio"/>
    <s v="Ausência "/>
    <s v="Ausência "/>
    <s v="Sim, médio "/>
    <s v="Aprovado"/>
    <d v="2023-11-15T00:00:00"/>
    <d v="2023-11-15T00:00:00"/>
    <m/>
    <m/>
    <s v="Sem mistura "/>
    <s v="Uniforme"/>
    <m/>
    <s v="Ausência "/>
    <m/>
    <m/>
    <m/>
    <s v="Aprovado, com ressalvas"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3"/>
    <d v="2024-01-14T00:00:00"/>
    <d v="2024-01-20T00:00:00"/>
    <s v="14/01/24 - 20/01/24"/>
    <x v="5"/>
    <x v="44"/>
    <x v="0"/>
    <m/>
  </r>
  <r>
    <x v="10"/>
    <x v="21"/>
    <s v="ITIQUIRA"/>
    <s v="L08"/>
    <s v="Alta"/>
    <x v="10"/>
    <n v="132"/>
    <n v="130"/>
    <n v="105.60000000000001"/>
    <n v="26.399999999999991"/>
    <n v="2112"/>
    <d v="2023-10-16T00:00:00"/>
    <d v="2024-05-02T00:00:00"/>
    <n v="199"/>
    <n v="130"/>
    <d v="2024-02-23T00:00:00"/>
    <s v="REGISTRO DE CAMPO "/>
    <m/>
    <m/>
    <m/>
    <m/>
    <m/>
    <s v="Textura média, fert. Boa"/>
    <d v="2023-10-26T00:00:00"/>
    <m/>
    <m/>
    <n v="9.1999999999999993"/>
    <s v="Bom/médio"/>
    <s v="Ausência "/>
    <s v="Ausência "/>
    <s v="Sim, baixo"/>
    <s v="Aprovado"/>
    <d v="2023-11-20T00:00:00"/>
    <d v="2023-11-15T00:00:00"/>
    <m/>
    <m/>
    <s v="Sem mistura "/>
    <s v="Uniforme"/>
    <m/>
    <s v="Ausência "/>
    <m/>
    <m/>
    <m/>
    <s v="Aprovado, com ressalvas"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6"/>
    <d v="2024-02-04T00:00:00"/>
    <d v="2024-02-10T00:00:00"/>
    <s v="04/02/24 - 10/02/24"/>
    <x v="5"/>
    <x v="44"/>
    <x v="0"/>
    <m/>
  </r>
  <r>
    <x v="10"/>
    <x v="21"/>
    <s v="ITIQUIRA"/>
    <s v="L09"/>
    <s v="Alta"/>
    <x v="10"/>
    <n v="162"/>
    <n v="150"/>
    <n v="129.6"/>
    <n v="32.400000000000006"/>
    <n v="2592"/>
    <d v="2023-10-17T00:00:00"/>
    <d v="2024-05-02T00:00:00"/>
    <n v="198"/>
    <n v="130"/>
    <d v="2024-02-24T00:00:00"/>
    <s v="REGISTRO DE CAMPO "/>
    <m/>
    <m/>
    <m/>
    <m/>
    <m/>
    <s v="Textura média, fert. Boa"/>
    <d v="2023-10-27T00:00:00"/>
    <m/>
    <m/>
    <n v="10.7"/>
    <s v="Ótimo "/>
    <s v="Ausência "/>
    <s v="Ausência "/>
    <s v="Sim, baixo"/>
    <s v="Aprovado"/>
    <d v="2023-11-21T00:00:00"/>
    <d v="2023-11-15T00:00:00"/>
    <m/>
    <m/>
    <s v="Sem mistura "/>
    <s v="Uniforme"/>
    <m/>
    <s v="Ausência "/>
    <m/>
    <m/>
    <m/>
    <s v="Aprovado, com ressalvas"/>
    <d v="2023-12-21T00:00:00"/>
    <m/>
    <m/>
    <m/>
    <m/>
    <m/>
    <m/>
    <m/>
    <m/>
    <m/>
    <m/>
    <m/>
    <m/>
    <m/>
    <m/>
    <m/>
    <m/>
    <d v="2024-01-10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7"/>
    <d v="2024-02-11T00:00:00"/>
    <d v="2024-02-17T00:00:00"/>
    <s v="11/02/24 - 17/02/24"/>
    <x v="5"/>
    <x v="44"/>
    <x v="0"/>
    <m/>
  </r>
  <r>
    <x v="10"/>
    <x v="21"/>
    <s v="ITIQUIRA"/>
    <s v="L10"/>
    <s v="Alta"/>
    <x v="7"/>
    <n v="111"/>
    <m/>
    <n v="80"/>
    <n v="31"/>
    <n v="1600"/>
    <d v="2023-10-16T00:00:00"/>
    <d v="2024-05-02T00:00:00"/>
    <n v="199"/>
    <n v="115"/>
    <d v="2024-02-08T00:00:00"/>
    <s v="ÁREA ASSISTIDA"/>
    <m/>
    <m/>
    <m/>
    <m/>
    <m/>
    <s v="Textura média, fert. Boa"/>
    <d v="2023-10-26T00:00:00"/>
    <m/>
    <m/>
    <n v="14.2"/>
    <s v="Ótimo "/>
    <s v="Ausência "/>
    <s v="Ausência "/>
    <s v="Sim, baixo"/>
    <s v="Aprovado"/>
    <d v="2023-11-20T00:00:00"/>
    <d v="2023-11-15T00:00:00"/>
    <m/>
    <m/>
    <s v="Sem mistura "/>
    <s v="Uniforme"/>
    <m/>
    <s v="Ausência "/>
    <m/>
    <m/>
    <m/>
    <s v="Aprovado, com ressalvas"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5"/>
    <d v="2024-01-28T00:00:00"/>
    <d v="2024-02-03T00:00:00"/>
    <s v="28/01/24 - 03/02/24"/>
    <x v="27"/>
    <x v="5"/>
    <x v="0"/>
    <m/>
  </r>
  <r>
    <x v="10"/>
    <x v="21"/>
    <s v="ITIQUIRA"/>
    <s v="L11"/>
    <s v="Alta"/>
    <x v="7"/>
    <n v="256"/>
    <n v="170"/>
    <n v="200"/>
    <n v="56"/>
    <n v="4000"/>
    <d v="2023-10-16T00:00:00"/>
    <d v="2024-05-02T00:00:00"/>
    <n v="199"/>
    <n v="115"/>
    <d v="2024-02-08T00:00:00"/>
    <s v="REGISTRO DE CAMPO "/>
    <m/>
    <m/>
    <m/>
    <m/>
    <m/>
    <s v="Textura média, fert. Boa"/>
    <d v="2023-10-26T00:00:00"/>
    <m/>
    <m/>
    <n v="12.5"/>
    <s v="Ótimo "/>
    <s v="Ausência "/>
    <s v="Ausência "/>
    <s v="Sim, baixo"/>
    <s v="Aprovado"/>
    <d v="2023-11-20T00:00:00"/>
    <d v="2023-11-15T00:00:00"/>
    <m/>
    <m/>
    <s v="Sem mistura "/>
    <s v="Uniforme"/>
    <m/>
    <s v="Ausência "/>
    <m/>
    <m/>
    <m/>
    <s v="Aprovado, com ressalvas"/>
    <d v="2023-12-20T00:00:00"/>
    <m/>
    <m/>
    <m/>
    <m/>
    <m/>
    <m/>
    <m/>
    <m/>
    <m/>
    <m/>
    <m/>
    <m/>
    <m/>
    <m/>
    <m/>
    <m/>
    <d v="2024-01-09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5"/>
    <d v="2024-01-28T00:00:00"/>
    <d v="2024-02-03T00:00:00"/>
    <s v="28/01/24 - 03/02/24"/>
    <x v="27"/>
    <x v="5"/>
    <x v="0"/>
    <m/>
  </r>
  <r>
    <x v="10"/>
    <x v="21"/>
    <s v="ITIQUIRA"/>
    <s v="L12"/>
    <s v="Alta"/>
    <x v="10"/>
    <n v="174"/>
    <n v="150"/>
    <n v="135"/>
    <n v="39"/>
    <n v="2700"/>
    <d v="2023-10-12T00:00:00"/>
    <d v="2024-05-02T00:00:00"/>
    <n v="203"/>
    <n v="125"/>
    <d v="2024-02-14T00:00:00"/>
    <s v="REGISTRO DE CAMPO "/>
    <m/>
    <m/>
    <m/>
    <m/>
    <m/>
    <s v="Textura média, fert. Boa"/>
    <d v="2023-10-22T00:00:00"/>
    <m/>
    <m/>
    <n v="9.1999999999999993"/>
    <s v="Bom/médio"/>
    <s v="Ausência "/>
    <s v="Ausência "/>
    <s v="Sim, médio "/>
    <s v="Aprovado"/>
    <d v="2023-11-16T00:00:00"/>
    <d v="2023-11-15T00:00:00"/>
    <m/>
    <m/>
    <s v="Sem mistura "/>
    <s v="Uniforme"/>
    <m/>
    <s v="Ausência "/>
    <m/>
    <m/>
    <m/>
    <s v="Aprovado, com ressalvas"/>
    <d v="2023-12-16T00:00:00"/>
    <m/>
    <m/>
    <m/>
    <m/>
    <m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4"/>
    <d v="2024-01-21T00:00:00"/>
    <d v="2024-01-27T00:00:00"/>
    <s v="21/01/24 - 27/01/24"/>
    <x v="5"/>
    <x v="44"/>
    <x v="0"/>
    <m/>
  </r>
  <r>
    <x v="10"/>
    <x v="21"/>
    <s v="ITIQUIRA"/>
    <s v="L13"/>
    <s v="Alta"/>
    <x v="10"/>
    <n v="255"/>
    <n v="250"/>
    <n v="204"/>
    <n v="51"/>
    <n v="4080"/>
    <d v="2023-10-13T00:00:00"/>
    <d v="2024-05-02T00:00:00"/>
    <n v="202"/>
    <n v="125"/>
    <d v="2024-02-15T00:00:00"/>
    <s v="REGISTRO DE CAMPO "/>
    <m/>
    <m/>
    <m/>
    <m/>
    <m/>
    <s v="Textura média, fert. Boa"/>
    <d v="2023-10-23T00:00:00"/>
    <m/>
    <m/>
    <n v="9.4"/>
    <s v="Bom/médio"/>
    <s v="Ausência "/>
    <s v="Ausência "/>
    <s v="Sim, baixo"/>
    <s v="Aprovado"/>
    <d v="2023-11-17T00:00:00"/>
    <d v="2023-11-15T00:00:00"/>
    <m/>
    <m/>
    <s v="Sem mistura "/>
    <s v="Uniforme"/>
    <m/>
    <s v="Ausência "/>
    <m/>
    <m/>
    <m/>
    <s v="Aprovado, com ressalvas"/>
    <d v="2023-12-17T00:00:00"/>
    <m/>
    <m/>
    <m/>
    <m/>
    <m/>
    <m/>
    <m/>
    <m/>
    <m/>
    <m/>
    <m/>
    <m/>
    <m/>
    <m/>
    <m/>
    <m/>
    <d v="2024-01-06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5"/>
    <d v="2024-01-28T00:00:00"/>
    <d v="2024-02-03T00:00:00"/>
    <s v="28/01/24 - 03/02/24"/>
    <x v="5"/>
    <x v="44"/>
    <x v="0"/>
    <m/>
  </r>
  <r>
    <x v="10"/>
    <x v="21"/>
    <s v="ITIQUIRA"/>
    <s v="L14"/>
    <s v="Média"/>
    <x v="13"/>
    <n v="36"/>
    <m/>
    <n v="25"/>
    <n v="11"/>
    <n v="500"/>
    <d v="2023-10-26T00:00:00"/>
    <d v="2024-05-02T00:00:00"/>
    <n v="189"/>
    <n v="120"/>
    <d v="2024-02-23T00:00:00"/>
    <s v="ÁREA ASSISTIDA"/>
    <m/>
    <m/>
    <m/>
    <m/>
    <m/>
    <s v="Textura média, fert. Média"/>
    <d v="2023-11-05T00:00:00"/>
    <m/>
    <m/>
    <m/>
    <m/>
    <m/>
    <m/>
    <m/>
    <m/>
    <d v="2023-11-30T00:00:00"/>
    <d v="2023-11-15T00:00:00"/>
    <m/>
    <m/>
    <s v="Sem mistura "/>
    <s v="Uniforme"/>
    <m/>
    <s v="Ausência "/>
    <m/>
    <m/>
    <m/>
    <s v="Aprovado, com ressalvas"/>
    <d v="2023-12-30T00:00:00"/>
    <m/>
    <m/>
    <m/>
    <m/>
    <m/>
    <m/>
    <m/>
    <m/>
    <m/>
    <m/>
    <m/>
    <m/>
    <m/>
    <m/>
    <m/>
    <m/>
    <d v="2024-01-19T00:00:00"/>
    <m/>
    <m/>
    <m/>
    <m/>
    <m/>
    <m/>
    <m/>
    <m/>
    <m/>
    <m/>
    <m/>
    <m/>
    <m/>
    <m/>
    <m/>
    <m/>
    <m/>
    <m/>
    <m/>
    <x v="6"/>
    <m/>
    <m/>
    <m/>
    <m/>
    <s v="REPROVADO"/>
    <m/>
    <m/>
    <m/>
    <m/>
    <m/>
    <m/>
    <s v="Fev"/>
    <n v="6"/>
    <d v="2024-02-04T00:00:00"/>
    <d v="2024-02-10T00:00:00"/>
    <s v="04/02/24 - 10/02/24"/>
    <x v="37"/>
    <x v="15"/>
    <x v="0"/>
    <m/>
  </r>
  <r>
    <x v="10"/>
    <x v="21"/>
    <s v="ITIQUIRA"/>
    <s v="L15"/>
    <s v="Média"/>
    <x v="15"/>
    <n v="144"/>
    <n v="100"/>
    <n v="144"/>
    <n v="0"/>
    <n v="2880"/>
    <d v="2023-10-26T00:00:00"/>
    <d v="2024-05-02T00:00:00"/>
    <n v="189"/>
    <n v="123"/>
    <d v="2024-02-26T00:00:00"/>
    <s v="ÁREA ASSISTIDA"/>
    <m/>
    <m/>
    <m/>
    <m/>
    <m/>
    <s v="Textura média, fert. Média"/>
    <d v="2023-11-05T00:00:00"/>
    <m/>
    <m/>
    <m/>
    <m/>
    <m/>
    <m/>
    <m/>
    <m/>
    <d v="2023-11-30T00:00:00"/>
    <d v="2023-11-15T00:00:00"/>
    <m/>
    <m/>
    <s v="Sem mistura "/>
    <s v="Uniforme"/>
    <m/>
    <s v="Ausência "/>
    <m/>
    <m/>
    <m/>
    <s v="Aprovado, com ressalvas"/>
    <d v="2023-12-30T00:00:00"/>
    <m/>
    <m/>
    <m/>
    <m/>
    <m/>
    <m/>
    <m/>
    <m/>
    <m/>
    <m/>
    <m/>
    <m/>
    <m/>
    <m/>
    <m/>
    <m/>
    <d v="2024-01-19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2"/>
    <d v="2024-01-07T00:00:00"/>
    <d v="2024-01-13T00:00:00"/>
    <s v="07/01/24 - 13/01/24"/>
    <x v="27"/>
    <x v="9"/>
    <x v="0"/>
    <m/>
  </r>
  <r>
    <x v="10"/>
    <x v="21"/>
    <s v="ITIQUIRA"/>
    <s v="ARRENDAMENTO"/>
    <s v="Média"/>
    <x v="15"/>
    <n v="146"/>
    <n v="100"/>
    <n v="146"/>
    <n v="0"/>
    <n v="2920"/>
    <d v="2023-10-25T00:00:00"/>
    <d v="2024-05-02T00:00:00"/>
    <n v="190"/>
    <n v="123"/>
    <d v="2024-02-25T00:00:00"/>
    <s v="ÁREA ASSISTIDA"/>
    <m/>
    <m/>
    <m/>
    <m/>
    <m/>
    <s v="Textura média, fert. Média"/>
    <d v="2023-11-04T00:00:00"/>
    <m/>
    <m/>
    <m/>
    <m/>
    <m/>
    <m/>
    <m/>
    <m/>
    <d v="2023-11-29T00:00:00"/>
    <d v="2023-11-15T00:00:00"/>
    <m/>
    <m/>
    <s v="Sem mistura "/>
    <s v="Uniforme"/>
    <m/>
    <s v="Ausência "/>
    <m/>
    <m/>
    <m/>
    <s v="Aprovado, com ressalvas"/>
    <d v="2023-12-29T00:00:00"/>
    <m/>
    <m/>
    <m/>
    <m/>
    <m/>
    <m/>
    <m/>
    <m/>
    <m/>
    <m/>
    <m/>
    <m/>
    <m/>
    <m/>
    <m/>
    <m/>
    <d v="2024-01-18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1"/>
    <d v="2023-12-31T00:00:00"/>
    <d v="2024-01-06T00:00:00"/>
    <s v="31/12/23 - 06/01/24"/>
    <x v="27"/>
    <x v="9"/>
    <x v="0"/>
    <m/>
  </r>
  <r>
    <x v="10"/>
    <x v="21"/>
    <s v="ITIQUIRA"/>
    <s v="ARRENDAMENTO"/>
    <s v="Média"/>
    <x v="7"/>
    <n v="146"/>
    <m/>
    <n v="146"/>
    <n v="0"/>
    <n v="2920"/>
    <d v="2023-10-25T00:00:00"/>
    <d v="2024-05-02T00:00:00"/>
    <n v="190"/>
    <n v="125"/>
    <d v="2024-02-27T00:00:00"/>
    <s v="ÁREA ASSISTIDA"/>
    <m/>
    <m/>
    <m/>
    <m/>
    <m/>
    <s v="Textura média, fert. Média"/>
    <d v="2023-11-04T00:00:00"/>
    <m/>
    <m/>
    <n v="13"/>
    <m/>
    <m/>
    <m/>
    <m/>
    <s v="Aprovado"/>
    <d v="2023-11-29T00:00:00"/>
    <d v="2023-11-15T00:00:00"/>
    <m/>
    <m/>
    <s v="Sem mistura "/>
    <s v="Uniforme"/>
    <m/>
    <s v="Ausência "/>
    <m/>
    <m/>
    <m/>
    <s v="Aprovado, com ressalvas"/>
    <d v="2023-12-29T00:00:00"/>
    <m/>
    <m/>
    <m/>
    <m/>
    <m/>
    <m/>
    <m/>
    <m/>
    <m/>
    <m/>
    <m/>
    <m/>
    <m/>
    <m/>
    <m/>
    <m/>
    <d v="2024-01-18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3"/>
    <d v="2024-01-14T00:00:00"/>
    <d v="2024-01-20T00:00:00"/>
    <s v="14/01/24 - 20/01/24"/>
    <x v="27"/>
    <x v="5"/>
    <x v="0"/>
    <m/>
  </r>
  <r>
    <x v="10"/>
    <x v="21"/>
    <s v="ITIQUIRA"/>
    <s v="ARR 16"/>
    <s v="Média"/>
    <x v="6"/>
    <n v="20"/>
    <n v="20"/>
    <n v="16"/>
    <n v="4"/>
    <n v="320"/>
    <d v="2023-10-25T00:00:00"/>
    <d v="2024-05-02T00:00:00"/>
    <n v="190"/>
    <n v="125"/>
    <d v="2024-02-27T00:00:00"/>
    <s v="REGISTRO DE CAMPO "/>
    <m/>
    <m/>
    <m/>
    <m/>
    <m/>
    <s v="Textura média, fert. Média"/>
    <d v="2023-11-04T00:00:00"/>
    <m/>
    <m/>
    <m/>
    <m/>
    <m/>
    <m/>
    <m/>
    <m/>
    <d v="2023-11-29T00:00:00"/>
    <d v="2023-11-15T00:00:00"/>
    <m/>
    <m/>
    <s v="Sem mistura "/>
    <s v="Uniforme"/>
    <m/>
    <s v="Ausência "/>
    <m/>
    <m/>
    <m/>
    <s v="Aprovado, com ressalvas"/>
    <d v="2023-12-29T00:00:00"/>
    <m/>
    <m/>
    <m/>
    <m/>
    <m/>
    <m/>
    <m/>
    <m/>
    <m/>
    <m/>
    <m/>
    <m/>
    <m/>
    <m/>
    <m/>
    <m/>
    <d v="2024-01-18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3"/>
    <d v="2024-01-14T00:00:00"/>
    <d v="2024-01-20T00:00:00"/>
    <s v="14/01/24 - 20/01/24"/>
    <x v="27"/>
    <x v="13"/>
    <x v="0"/>
    <m/>
  </r>
  <r>
    <x v="10"/>
    <x v="21"/>
    <s v="ITIQUIRA"/>
    <s v="ARR17"/>
    <s v="Média"/>
    <x v="6"/>
    <n v="50"/>
    <n v="50"/>
    <n v="40"/>
    <n v="10"/>
    <n v="800"/>
    <d v="2023-10-25T00:00:00"/>
    <d v="2024-05-02T00:00:00"/>
    <n v="190"/>
    <n v="125"/>
    <d v="2024-02-27T00:00:00"/>
    <s v="REGISTRO DE CAMPO "/>
    <m/>
    <m/>
    <m/>
    <m/>
    <m/>
    <s v="Textura média, fert. Média"/>
    <d v="2023-11-04T00:00:00"/>
    <m/>
    <m/>
    <m/>
    <m/>
    <m/>
    <m/>
    <m/>
    <m/>
    <d v="2023-11-29T00:00:00"/>
    <d v="2023-11-15T00:00:00"/>
    <m/>
    <m/>
    <s v="Sem mistura "/>
    <s v="Uniforme"/>
    <m/>
    <s v="Ausência "/>
    <m/>
    <m/>
    <m/>
    <s v="Aprovado, com ressalvas"/>
    <d v="2023-12-29T00:00:00"/>
    <m/>
    <m/>
    <m/>
    <m/>
    <m/>
    <m/>
    <m/>
    <m/>
    <m/>
    <m/>
    <m/>
    <m/>
    <m/>
    <m/>
    <m/>
    <m/>
    <d v="2024-01-18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3"/>
    <d v="2024-01-14T00:00:00"/>
    <d v="2024-01-20T00:00:00"/>
    <s v="14/01/24 - 20/01/24"/>
    <x v="27"/>
    <x v="13"/>
    <x v="0"/>
    <m/>
  </r>
  <r>
    <x v="10"/>
    <x v="21"/>
    <s v="ITIQUIRA"/>
    <s v="ARR 18"/>
    <s v="Média"/>
    <x v="6"/>
    <n v="70"/>
    <n v="70"/>
    <n v="70"/>
    <n v="0"/>
    <n v="1400"/>
    <d v="2023-10-25T00:00:00"/>
    <d v="2024-05-02T00:00:00"/>
    <n v="190"/>
    <n v="125"/>
    <d v="2024-02-27T00:00:00"/>
    <s v="REGISTRO DE CAMPO "/>
    <m/>
    <m/>
    <m/>
    <m/>
    <m/>
    <s v="Textura média, fert. Média"/>
    <d v="2023-11-04T00:00:00"/>
    <m/>
    <m/>
    <m/>
    <m/>
    <m/>
    <m/>
    <m/>
    <m/>
    <d v="2023-11-29T00:00:00"/>
    <d v="2023-11-15T00:00:00"/>
    <m/>
    <m/>
    <s v="Sem mistura "/>
    <s v="Uniforme"/>
    <m/>
    <s v="Ausência "/>
    <m/>
    <m/>
    <m/>
    <s v="Aprovado, com ressalvas"/>
    <d v="2023-12-29T00:00:00"/>
    <m/>
    <m/>
    <m/>
    <m/>
    <m/>
    <m/>
    <m/>
    <m/>
    <m/>
    <m/>
    <m/>
    <m/>
    <m/>
    <m/>
    <m/>
    <m/>
    <d v="2024-01-18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3"/>
    <d v="2024-01-14T00:00:00"/>
    <d v="2024-01-20T00:00:00"/>
    <s v="14/01/24 - 20/01/24"/>
    <x v="27"/>
    <x v="13"/>
    <x v="0"/>
    <m/>
  </r>
  <r>
    <x v="6"/>
    <x v="22"/>
    <s v="ITIQUIRA"/>
    <s v="SH06"/>
    <s v="Média"/>
    <x v="9"/>
    <n v="106"/>
    <n v="106"/>
    <n v="53"/>
    <n v="53"/>
    <n v="1060"/>
    <d v="2023-10-10T00:00:00"/>
    <d v="2024-05-02T00:00:00"/>
    <n v="205"/>
    <n v="125"/>
    <d v="2024-02-12T00:00:00"/>
    <s v="REGISTRO DE CAMPO "/>
    <m/>
    <m/>
    <m/>
    <m/>
    <m/>
    <s v="Textura média, fert. Média"/>
    <d v="2023-10-20T00:00:00"/>
    <d v="2023-10-23T00:00:00"/>
    <s v="VC-V1"/>
    <n v="11.1"/>
    <s v="Ótimo "/>
    <s v="Ausência "/>
    <s v="Ausência "/>
    <s v="Não "/>
    <s v="Aprovado"/>
    <d v="2023-11-14T00:00:00"/>
    <d v="2023-11-15T00:00:00"/>
    <s v="V5"/>
    <m/>
    <s v="Sem mistura "/>
    <s v="Uniforme"/>
    <m/>
    <s v="Ausência "/>
    <m/>
    <m/>
    <m/>
    <s v="Aprovado, com ressalvas"/>
    <d v="2023-12-14T00:00:00"/>
    <m/>
    <m/>
    <m/>
    <m/>
    <m/>
    <m/>
    <m/>
    <m/>
    <m/>
    <m/>
    <m/>
    <m/>
    <m/>
    <m/>
    <m/>
    <m/>
    <d v="2024-01-03T00:00:00"/>
    <m/>
    <m/>
    <m/>
    <m/>
    <m/>
    <m/>
    <m/>
    <m/>
    <m/>
    <m/>
    <m/>
    <m/>
    <m/>
    <m/>
    <m/>
    <m/>
    <m/>
    <m/>
    <m/>
    <x v="2"/>
    <m/>
    <m/>
    <m/>
    <m/>
    <s v="REPROVADO"/>
    <m/>
    <m/>
    <m/>
    <m/>
    <m/>
    <m/>
    <s v="Fev"/>
    <n v="2"/>
    <d v="2024-01-07T00:00:00"/>
    <d v="2024-01-13T00:00:00"/>
    <s v="07/01/24 - 13/01/24"/>
    <x v="31"/>
    <x v="44"/>
    <x v="0"/>
    <m/>
  </r>
  <r>
    <x v="6"/>
    <x v="22"/>
    <s v="ITIQUIRA"/>
    <s v="SH07"/>
    <s v="Média"/>
    <x v="9"/>
    <n v="107"/>
    <n v="107"/>
    <n v="53.5"/>
    <n v="53.5"/>
    <n v="1070"/>
    <d v="2023-10-11T00:00:00"/>
    <d v="2024-05-02T00:00:00"/>
    <n v="204"/>
    <n v="125"/>
    <d v="2024-02-13T00:00:00"/>
    <s v="REGISTRO DE CAMPO "/>
    <m/>
    <m/>
    <m/>
    <m/>
    <m/>
    <s v="Textura média, fert. Média"/>
    <d v="2023-10-21T00:00:00"/>
    <d v="2023-10-23T00:00:00"/>
    <s v="VC-V1"/>
    <n v="10.5"/>
    <s v="Ótimo "/>
    <s v="Ausência "/>
    <s v="Ausência "/>
    <s v="Não "/>
    <s v="Aprovado"/>
    <d v="2023-11-15T00:00:00"/>
    <d v="2023-11-15T00:00:00"/>
    <s v="V5"/>
    <m/>
    <s v="Sem mistura "/>
    <s v="Uniforme"/>
    <m/>
    <s v="Ausência "/>
    <m/>
    <m/>
    <m/>
    <s v="Aprovado, com ressalvas"/>
    <d v="2023-12-15T00:00:00"/>
    <m/>
    <m/>
    <m/>
    <m/>
    <m/>
    <m/>
    <m/>
    <m/>
    <m/>
    <m/>
    <m/>
    <m/>
    <m/>
    <m/>
    <m/>
    <m/>
    <d v="2024-01-04T00:00:00"/>
    <m/>
    <m/>
    <m/>
    <m/>
    <m/>
    <m/>
    <m/>
    <m/>
    <m/>
    <m/>
    <m/>
    <m/>
    <m/>
    <m/>
    <m/>
    <m/>
    <m/>
    <m/>
    <m/>
    <x v="5"/>
    <m/>
    <m/>
    <m/>
    <m/>
    <s v="REPROVADO"/>
    <m/>
    <m/>
    <m/>
    <m/>
    <m/>
    <m/>
    <s v="Fev"/>
    <n v="3"/>
    <d v="2024-01-14T00:00:00"/>
    <d v="2024-01-20T00:00:00"/>
    <s v="14/01/24 - 20/01/24"/>
    <x v="31"/>
    <x v="44"/>
    <x v="0"/>
    <m/>
  </r>
  <r>
    <x v="6"/>
    <x v="22"/>
    <s v="ITIQUIRA"/>
    <s v="SH08"/>
    <s v="Média"/>
    <x v="9"/>
    <n v="38"/>
    <n v="38"/>
    <n v="38"/>
    <n v="0"/>
    <n v="760"/>
    <d v="2023-10-12T00:00:00"/>
    <d v="2024-05-02T00:00:00"/>
    <n v="203"/>
    <n v="125"/>
    <d v="2024-02-14T00:00:00"/>
    <s v="REGISTRO DE CAMPO "/>
    <m/>
    <m/>
    <m/>
    <m/>
    <m/>
    <s v="Arenoso fert. Média/baixa"/>
    <d v="2023-10-22T00:00:00"/>
    <d v="2023-10-23T00:00:00"/>
    <s v="VC-V1"/>
    <n v="10.5"/>
    <s v="Ótimo "/>
    <s v="Ausência "/>
    <s v="Ausência "/>
    <s v="Não "/>
    <s v="Aprovado"/>
    <d v="2023-11-16T00:00:00"/>
    <d v="2023-11-15T00:00:00"/>
    <s v="V5"/>
    <m/>
    <s v="Sem mistura "/>
    <s v="Uniforme"/>
    <m/>
    <s v="Ausência "/>
    <m/>
    <m/>
    <m/>
    <s v="Aprovado, com ressalvas"/>
    <d v="2023-12-16T00:00:00"/>
    <m/>
    <m/>
    <m/>
    <m/>
    <m/>
    <m/>
    <m/>
    <m/>
    <m/>
    <m/>
    <m/>
    <m/>
    <m/>
    <m/>
    <m/>
    <m/>
    <d v="2024-01-05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4"/>
    <d v="2024-01-21T00:00:00"/>
    <d v="2024-01-27T00:00:00"/>
    <s v="21/01/24 - 27/01/24"/>
    <x v="31"/>
    <x v="44"/>
    <x v="0"/>
    <m/>
  </r>
  <r>
    <x v="6"/>
    <x v="22"/>
    <s v="ITIQUIRA"/>
    <s v="SH24"/>
    <s v="Média"/>
    <x v="10"/>
    <n v="207"/>
    <m/>
    <n v="207"/>
    <n v="0"/>
    <n v="4140"/>
    <d v="2023-10-14T00:00:00"/>
    <d v="2024-05-02T00:00:00"/>
    <n v="201"/>
    <n v="118"/>
    <d v="2024-02-09T00:00:00"/>
    <s v="ÁREA ASSISTIDA"/>
    <m/>
    <m/>
    <m/>
    <m/>
    <m/>
    <s v="Arenoso fert. Média/baixa"/>
    <d v="2023-10-24T00:00:00"/>
    <d v="2023-10-23T00:00:00"/>
    <s v="VC-V1"/>
    <m/>
    <m/>
    <m/>
    <m/>
    <m/>
    <m/>
    <d v="2023-11-18T00:00:00"/>
    <d v="2023-11-15T00:00:00"/>
    <s v="V5"/>
    <m/>
    <s v="Sem mistura "/>
    <s v="Uniforme"/>
    <m/>
    <s v="Ausência "/>
    <m/>
    <m/>
    <m/>
    <s v="Aprovado, com ressalvas"/>
    <d v="2023-12-18T00:00:00"/>
    <m/>
    <m/>
    <m/>
    <m/>
    <m/>
    <m/>
    <m/>
    <m/>
    <s v="REPROVADO"/>
    <m/>
    <m/>
    <m/>
    <m/>
    <m/>
    <m/>
    <m/>
    <d v="2024-01-07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6"/>
    <d v="2024-02-04T00:00:00"/>
    <d v="2024-02-10T00:00:00"/>
    <s v="04/02/24 - 10/02/24"/>
    <x v="44"/>
    <x v="46"/>
    <x v="0"/>
    <m/>
  </r>
  <r>
    <x v="6"/>
    <x v="22"/>
    <s v="ITIQUIRA"/>
    <s v="SH13"/>
    <s v="Média"/>
    <x v="6"/>
    <n v="119"/>
    <m/>
    <n v="119"/>
    <n v="0"/>
    <n v="2380"/>
    <d v="2023-10-29T00:00:00"/>
    <d v="2024-05-02T00:00:00"/>
    <n v="186"/>
    <n v="118"/>
    <d v="2024-02-24T00:00:00"/>
    <s v="ÁREA ASSISTIDA"/>
    <m/>
    <m/>
    <m/>
    <m/>
    <m/>
    <s v="Arenoso fert. Média/baixa"/>
    <d v="2023-11-08T00:00:00"/>
    <d v="2023-11-15T00:00:00"/>
    <s v="V1-V2"/>
    <m/>
    <m/>
    <m/>
    <m/>
    <m/>
    <m/>
    <d v="2023-12-03T00:00:00"/>
    <d v="2023-11-15T00:00:00"/>
    <m/>
    <m/>
    <m/>
    <m/>
    <m/>
    <s v="Ausência "/>
    <m/>
    <m/>
    <m/>
    <s v="Aprovado, com ressalvas"/>
    <d v="2024-01-02T00:00:00"/>
    <m/>
    <m/>
    <m/>
    <m/>
    <m/>
    <m/>
    <m/>
    <m/>
    <m/>
    <m/>
    <m/>
    <m/>
    <m/>
    <m/>
    <m/>
    <m/>
    <d v="2024-01-22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7"/>
    <d v="2024-02-11T00:00:00"/>
    <d v="2024-02-17T00:00:00"/>
    <s v="11/02/24 - 17/02/24"/>
    <x v="20"/>
    <x v="7"/>
    <x v="0"/>
    <m/>
  </r>
  <r>
    <x v="6"/>
    <x v="22"/>
    <s v="ITIQUIRA"/>
    <s v="SH14"/>
    <s v="Média"/>
    <x v="6"/>
    <n v="97"/>
    <m/>
    <n v="97"/>
    <n v="0"/>
    <n v="1940"/>
    <d v="2023-10-29T00:00:00"/>
    <d v="2024-05-02T00:00:00"/>
    <n v="186"/>
    <n v="118"/>
    <d v="2024-02-24T00:00:00"/>
    <s v="ÁREA ASSISTIDA"/>
    <m/>
    <m/>
    <m/>
    <m/>
    <m/>
    <s v="Arenoso fert. Média/baixa"/>
    <d v="2023-11-08T00:00:00"/>
    <d v="2023-11-15T00:00:00"/>
    <s v="V1-V2"/>
    <m/>
    <m/>
    <m/>
    <m/>
    <m/>
    <m/>
    <d v="2023-12-03T00:00:00"/>
    <d v="2023-11-15T00:00:00"/>
    <m/>
    <m/>
    <m/>
    <m/>
    <m/>
    <s v="Ausência "/>
    <m/>
    <m/>
    <m/>
    <s v="Aprovado, com ressalvas"/>
    <d v="2024-01-02T00:00:00"/>
    <m/>
    <m/>
    <m/>
    <m/>
    <m/>
    <m/>
    <m/>
    <m/>
    <m/>
    <m/>
    <m/>
    <m/>
    <m/>
    <m/>
    <m/>
    <m/>
    <d v="2024-01-22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Fev"/>
    <n v="7"/>
    <d v="2024-02-11T00:00:00"/>
    <d v="2024-02-17T00:00:00"/>
    <s v="11/02/24 - 17/02/24"/>
    <x v="20"/>
    <x v="7"/>
    <x v="0"/>
    <m/>
  </r>
  <r>
    <x v="6"/>
    <x v="22"/>
    <s v="ITIQUIRA"/>
    <s v="SH20"/>
    <s v="Média"/>
    <x v="15"/>
    <n v="17"/>
    <m/>
    <n v="17"/>
    <n v="0"/>
    <n v="340"/>
    <d v="2023-11-02T00:00:00"/>
    <d v="2024-05-02T00:00:00"/>
    <n v="182"/>
    <n v="123"/>
    <d v="2024-03-04T00:00:00"/>
    <s v="ÁREA ASSISTIDA"/>
    <m/>
    <m/>
    <m/>
    <m/>
    <m/>
    <s v="Textura média, fert. Média"/>
    <d v="2023-11-12T00:00:00"/>
    <d v="2023-11-15T00:00:00"/>
    <s v="V1"/>
    <m/>
    <m/>
    <m/>
    <m/>
    <m/>
    <m/>
    <d v="2023-12-07T00:00:00"/>
    <d v="2023-11-15T00:00:00"/>
    <m/>
    <m/>
    <m/>
    <m/>
    <m/>
    <s v="Ausência "/>
    <m/>
    <m/>
    <m/>
    <s v="Aprovado, com ressalvas"/>
    <d v="2024-01-06T00:00:00"/>
    <m/>
    <m/>
    <m/>
    <m/>
    <m/>
    <m/>
    <m/>
    <m/>
    <m/>
    <m/>
    <m/>
    <m/>
    <m/>
    <m/>
    <m/>
    <m/>
    <d v="2024-01-26T00:00:00"/>
    <m/>
    <m/>
    <m/>
    <m/>
    <m/>
    <m/>
    <m/>
    <m/>
    <m/>
    <m/>
    <m/>
    <m/>
    <m/>
    <m/>
    <m/>
    <m/>
    <m/>
    <m/>
    <m/>
    <x v="4"/>
    <m/>
    <m/>
    <m/>
    <m/>
    <s v="REPROVADO"/>
    <m/>
    <m/>
    <m/>
    <m/>
    <m/>
    <m/>
    <s v="Mar"/>
    <n v="2"/>
    <d v="2024-01-07T00:00:00"/>
    <d v="2024-01-13T00:00:00"/>
    <s v="07/01/24 - 13/01/24"/>
    <x v="16"/>
    <x v="22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FBDB4-8EAB-4C45-9F0D-C38C4B917319}" name="Tabela dinâmica2" cacheId="0" applyNumberFormats="0" applyBorderFormats="0" applyFontFormats="0" applyPatternFormats="0" applyAlignmentFormats="0" applyWidthHeightFormats="1" dataCaption="Valores" updatedVersion="8" minRefreshableVersion="3" itemPrintTitles="1" createdVersion="6" indent="0" outline="1" outlineData="1" multipleFieldFilters="0" chartFormat="16">
  <location ref="A10:D18" firstHeaderRow="0" firstDataRow="1" firstDataCol="1"/>
  <pivotFields count="104">
    <pivotField showAll="0">
      <items count="18">
        <item x="7"/>
        <item m="1" x="14"/>
        <item h="1" x="0"/>
        <item x="5"/>
        <item x="6"/>
        <item x="9"/>
        <item x="2"/>
        <item m="1" x="15"/>
        <item x="8"/>
        <item m="1" x="16"/>
        <item x="1"/>
        <item m="1" x="11"/>
        <item m="1" x="13"/>
        <item x="3"/>
        <item x="4"/>
        <item m="1" x="12"/>
        <item x="10"/>
        <item t="default"/>
      </items>
    </pivotField>
    <pivotField showAll="0"/>
    <pivotField showAll="0"/>
    <pivotField showAll="0"/>
    <pivotField showAll="0"/>
    <pivotField axis="axisRow" showAll="0">
      <items count="35">
        <item x="15"/>
        <item x="9"/>
        <item m="1" x="22"/>
        <item m="1" x="19"/>
        <item m="1" x="25"/>
        <item m="1" x="20"/>
        <item x="12"/>
        <item x="0"/>
        <item m="1" x="33"/>
        <item m="1" x="26"/>
        <item m="1" x="24"/>
        <item x="10"/>
        <item x="11"/>
        <item m="1" x="28"/>
        <item m="1" x="31"/>
        <item m="1" x="30"/>
        <item x="6"/>
        <item m="1" x="23"/>
        <item m="1" x="21"/>
        <item m="1" x="32"/>
        <item m="1" x="27"/>
        <item m="1" x="29"/>
        <item x="8"/>
        <item m="1" x="18"/>
        <item x="1"/>
        <item x="2"/>
        <item x="3"/>
        <item x="4"/>
        <item x="5"/>
        <item x="7"/>
        <item m="1" x="17"/>
        <item x="13"/>
        <item x="14"/>
        <item x="16"/>
        <item t="default"/>
      </items>
    </pivotField>
    <pivotField dataField="1" showAll="0"/>
    <pivotField dataField="1" showAll="0"/>
    <pivotField dataField="1" showAll="0"/>
    <pivotField numFmtId="165" showAll="0"/>
    <pivotField numFmtId="165" showAll="0"/>
    <pivotField numFmtId="164" showAll="0"/>
    <pivotField numFmtId="164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4">
        <item h="1" m="1" x="13"/>
        <item h="1" m="1" x="75"/>
        <item h="1" m="1" x="77"/>
        <item h="1" m="1" x="76"/>
        <item h="1" m="1" x="71"/>
        <item h="1" m="1" x="68"/>
        <item h="1" m="1" x="31"/>
        <item h="1" m="1" x="57"/>
        <item h="1" m="1" x="20"/>
        <item h="1" m="1" x="43"/>
        <item h="1" m="1" x="42"/>
        <item h="1" m="1" x="32"/>
        <item h="1" m="1" x="47"/>
        <item h="1" m="1" x="37"/>
        <item h="1" m="1" x="29"/>
        <item h="1" m="1" x="49"/>
        <item h="1" m="1" x="48"/>
        <item h="1" m="1" x="25"/>
        <item h="1" m="1" x="60"/>
        <item h="1" m="1" x="45"/>
        <item h="1" m="1" x="23"/>
        <item h="1" m="1" x="82"/>
        <item h="1" m="1" x="58"/>
        <item h="1" m="1" x="78"/>
        <item h="1" m="1" x="80"/>
        <item h="1" m="1" x="51"/>
        <item h="1" m="1" x="33"/>
        <item h="1" m="1" x="27"/>
        <item h="1" m="1" x="81"/>
        <item h="1" m="1" x="63"/>
        <item h="1" m="1" x="74"/>
        <item h="1" m="1" x="56"/>
        <item h="1" m="1" x="17"/>
        <item h="1" m="1" x="34"/>
        <item h="1" m="1" x="16"/>
        <item h="1" m="1" x="39"/>
        <item h="1" m="1" x="70"/>
        <item h="1" m="1" x="46"/>
        <item h="1" m="1" x="24"/>
        <item h="1" m="1" x="54"/>
        <item h="1" m="1" x="64"/>
        <item h="1" m="1" x="28"/>
        <item h="1" m="1" x="55"/>
        <item h="1" m="1" x="50"/>
        <item h="1" m="1" x="36"/>
        <item h="1" m="1" x="35"/>
        <item h="1" m="1" x="22"/>
        <item h="1" m="1" x="59"/>
        <item h="1" m="1" x="65"/>
        <item h="1" m="1" x="69"/>
        <item h="1" m="1" x="38"/>
        <item h="1" m="1" x="53"/>
        <item h="1" m="1" x="61"/>
        <item h="1" m="1" x="26"/>
        <item h="1" m="1" x="72"/>
        <item h="1" m="1" x="41"/>
        <item h="1" m="1" x="73"/>
        <item h="1" m="1" x="66"/>
        <item h="1" m="1" x="67"/>
        <item h="1" x="5"/>
        <item h="1" m="1" x="40"/>
        <item h="1" m="1" x="30"/>
        <item h="1" x="2"/>
        <item h="1" m="1" x="52"/>
        <item h="1" m="1" x="44"/>
        <item h="1" m="1" x="79"/>
        <item h="1" m="1" x="62"/>
        <item h="1" m="1" x="21"/>
        <item h="1" m="1" x="18"/>
        <item h="1" m="1" x="19"/>
        <item h="1" x="0"/>
        <item h="1" x="4"/>
        <item h="1" x="10"/>
        <item h="1" x="8"/>
        <item x="1"/>
        <item h="1" m="1" x="11"/>
        <item h="1" m="1" x="12"/>
        <item h="1" x="3"/>
        <item h="1" m="1" x="15"/>
        <item h="1" m="1" x="14"/>
        <item h="1" x="6"/>
        <item h="1" x="7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showAll="0"/>
    <pivotField numFmtId="14" showAll="0"/>
    <pivotField numFmtId="14" showAll="0"/>
    <pivotField showAll="0"/>
    <pivotField numFmtId="9"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8">
    <i>
      <x/>
    </i>
    <i>
      <x v="6"/>
    </i>
    <i>
      <x v="11"/>
    </i>
    <i>
      <x v="16"/>
    </i>
    <i>
      <x v="22"/>
    </i>
    <i>
      <x v="25"/>
    </i>
    <i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ECTARES SEMEADOS" fld="6" baseField="5" baseItem="0"/>
    <dataField name="ÁREA REGISTRADA." fld="7" baseField="0" baseItem="0"/>
    <dataField name="Soma de Hectares de aproveitamento de semente" fld="8" baseField="0" baseItem="0"/>
  </dataFields>
  <formats count="21"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field="81" type="button" dataOnly="0" labelOnly="1" outline="0"/>
    </format>
    <format dxfId="69">
      <pivotArea type="topRight" dataOnly="0" labelOnly="1" outline="0" fieldPosition="0"/>
    </format>
    <format dxfId="68">
      <pivotArea field="0" type="button" dataOnly="0" labelOnly="1" outline="0"/>
    </format>
    <format dxfId="67">
      <pivotArea dataOnly="0" labelOnly="1" grandRow="1" outline="0" fieldPosition="0"/>
    </format>
    <format dxfId="66">
      <pivotArea dataOnly="0" labelOnly="1" grandCol="1" outline="0" fieldPosition="0"/>
    </format>
    <format dxfId="65">
      <pivotArea field="0" type="button" dataOnly="0" labelOnly="1" outline="0"/>
    </format>
    <format dxfId="64">
      <pivotArea dataOnly="0" labelOnly="1" grandCol="1" outline="0" fieldPosition="0"/>
    </format>
    <format dxfId="63">
      <pivotArea field="0" type="button" dataOnly="0" labelOnly="1" outline="0"/>
    </format>
    <format dxfId="62">
      <pivotArea dataOnly="0" labelOnly="1" grandCol="1" outline="0" fieldPosition="0"/>
    </format>
    <format dxfId="61">
      <pivotArea outline="0" collapsedLevelsAreSubtotals="1" fieldPosition="0"/>
    </format>
    <format dxfId="60">
      <pivotArea field="81" type="button" dataOnly="0" labelOnly="1" outline="0"/>
    </format>
    <format dxfId="59">
      <pivotArea dataOnly="0" labelOnly="1" outline="0" axis="axisValues" fieldPosition="0"/>
    </format>
    <format dxfId="58">
      <pivotArea field="81" type="button" dataOnly="0" labelOnly="1" outline="0"/>
    </format>
    <format dxfId="57">
      <pivotArea dataOnly="0" labelOnly="1" outline="0" axis="axisValues" fieldPosition="0"/>
    </format>
    <format dxfId="56">
      <pivotArea field="5" type="button" dataOnly="0" labelOnly="1" outline="0" axis="axisRow" fieldPosition="0"/>
    </format>
    <format dxfId="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">
      <pivotArea field="5" type="button" dataOnly="0" labelOnly="1" outline="0" axis="axisRow" fieldPosition="0"/>
    </format>
    <format dxfId="53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1"/>
          </reference>
          <reference field="5" count="1" selected="0">
            <x v="6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1"/>
          </reference>
          <reference field="5" count="1" selected="0">
            <x v="7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1"/>
          </reference>
          <reference field="5" count="1" selected="0">
            <x v="11"/>
          </reference>
        </references>
      </pivotArea>
    </chartFormat>
    <chartFormat chart="1" format="25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1" format="26">
      <pivotArea type="data" outline="0" fieldPosition="0">
        <references count="2">
          <reference field="4294967294" count="1" selected="0">
            <x v="1"/>
          </reference>
          <reference field="5" count="1" selected="0">
            <x v="16"/>
          </reference>
        </references>
      </pivotArea>
    </chartFormat>
    <chartFormat chart="1" format="27">
      <pivotArea type="data" outline="0" fieldPosition="0">
        <references count="2">
          <reference field="4294967294" count="1" selected="0">
            <x v="1"/>
          </reference>
          <reference field="5" count="1" selected="0">
            <x v="22"/>
          </reference>
        </references>
      </pivotArea>
    </chartFormat>
    <chartFormat chart="1" format="28">
      <pivotArea type="data" outline="0" fieldPosition="0">
        <references count="2">
          <reference field="4294967294" count="1" selected="0">
            <x v="1"/>
          </reference>
          <reference field="5" count="1" selected="0">
            <x v="24"/>
          </reference>
        </references>
      </pivotArea>
    </chartFormat>
    <chartFormat chart="1" format="29">
      <pivotArea type="data" outline="0" fieldPosition="0">
        <references count="2">
          <reference field="4294967294" count="1" selected="0">
            <x v="1"/>
          </reference>
          <reference field="5" count="1" selected="0">
            <x v="25"/>
          </reference>
        </references>
      </pivotArea>
    </chartFormat>
    <chartFormat chart="1" format="30">
      <pivotArea type="data" outline="0" fieldPosition="0">
        <references count="2">
          <reference field="4294967294" count="1" selected="0">
            <x v="1"/>
          </reference>
          <reference field="5" count="1" selected="0">
            <x v="26"/>
          </reference>
        </references>
      </pivotArea>
    </chartFormat>
    <chartFormat chart="1" format="31">
      <pivotArea type="data" outline="0" fieldPosition="0">
        <references count="2">
          <reference field="4294967294" count="1" selected="0">
            <x v="1"/>
          </reference>
          <reference field="5" count="1" selected="0">
            <x v="27"/>
          </reference>
        </references>
      </pivotArea>
    </chartFormat>
    <chartFormat chart="1" format="32">
      <pivotArea type="data" outline="0" fieldPosition="0">
        <references count="2">
          <reference field="4294967294" count="1" selected="0">
            <x v="0"/>
          </reference>
          <reference field="5" count="1" selected="0">
            <x v="27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1"/>
          </reference>
          <reference field="5" count="1" selected="0">
            <x v="28"/>
          </reference>
        </references>
      </pivotArea>
    </chartFormat>
    <chartFormat chart="1" format="34">
      <pivotArea type="data" outline="0" fieldPosition="0">
        <references count="2">
          <reference field="4294967294" count="1" selected="0">
            <x v="1"/>
          </reference>
          <reference field="5" count="1" selected="0">
            <x v="29"/>
          </reference>
        </references>
      </pivotArea>
    </chartFormat>
    <chartFormat chart="1" format="35">
      <pivotArea type="data" outline="0" fieldPosition="0">
        <references count="2">
          <reference field="4294967294" count="1" selected="0">
            <x v="1"/>
          </reference>
          <reference field="5" count="1" selected="0">
            <x v="31"/>
          </reference>
        </references>
      </pivotArea>
    </chartFormat>
    <chartFormat chart="1" format="36">
      <pivotArea type="data" outline="0" fieldPosition="0">
        <references count="2">
          <reference field="4294967294" count="1" selected="0">
            <x v="0"/>
          </reference>
          <reference field="5" count="1" selected="0">
            <x v="31"/>
          </reference>
        </references>
      </pivotArea>
    </chartFormat>
    <chartFormat chart="1" format="37">
      <pivotArea type="data" outline="0" fieldPosition="0">
        <references count="2">
          <reference field="4294967294" count="1" selected="0">
            <x v="1"/>
          </reference>
          <reference field="5" count="1" selected="0">
            <x v="32"/>
          </reference>
        </references>
      </pivotArea>
    </chartFormat>
    <chartFormat chart="1" format="38">
      <pivotArea type="data" outline="0" fieldPosition="0">
        <references count="2">
          <reference field="4294967294" count="1" selected="0">
            <x v="1"/>
          </reference>
          <reference field="5" count="1" selected="0">
            <x v="33"/>
          </reference>
        </references>
      </pivotArea>
    </chartFormat>
    <chartFormat chart="1" format="39">
      <pivotArea type="data" outline="0" fieldPosition="0">
        <references count="2">
          <reference field="4294967294" count="1" selected="0">
            <x v="0"/>
          </reference>
          <reference field="5" count="1" selected="0">
            <x v="33"/>
          </reference>
        </references>
      </pivotArea>
    </chartFormat>
    <chartFormat chart="1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13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F7A1BF-992C-436F-81F7-3BAC0EBFD1F2}" name="Tabela dinâmica2" cacheId="0" applyNumberFormats="0" applyBorderFormats="0" applyFontFormats="0" applyPatternFormats="0" applyAlignmentFormats="0" applyWidthHeightFormats="1" dataCaption="Valores" updatedVersion="8" minRefreshableVersion="3" itemPrintTitles="1" createdVersion="6" indent="0" outline="1" outlineData="1" multipleFieldFilters="0" chartFormat="12">
  <location ref="A10:B16" firstHeaderRow="1" firstDataRow="1" firstDataCol="1"/>
  <pivotFields count="104">
    <pivotField showAll="0">
      <items count="18">
        <item h="1" x="7"/>
        <item h="1" m="1" x="14"/>
        <item h="1" x="0"/>
        <item h="1" x="5"/>
        <item x="6"/>
        <item x="9"/>
        <item h="1" x="2"/>
        <item h="1" m="1" x="15"/>
        <item h="1" x="8"/>
        <item h="1" m="1" x="16"/>
        <item h="1" x="1"/>
        <item h="1" m="1" x="11"/>
        <item h="1" m="1" x="13"/>
        <item h="1" x="3"/>
        <item h="1" x="4"/>
        <item h="1" m="1" x="12"/>
        <item h="1" x="10"/>
        <item t="default"/>
      </items>
    </pivotField>
    <pivotField showAll="0"/>
    <pivotField showAll="0"/>
    <pivotField showAll="0"/>
    <pivotField showAll="0"/>
    <pivotField axis="axisRow" showAll="0">
      <items count="35">
        <item x="15"/>
        <item x="9"/>
        <item m="1" x="22"/>
        <item m="1" x="19"/>
        <item m="1" x="25"/>
        <item m="1" x="20"/>
        <item x="12"/>
        <item x="0"/>
        <item m="1" x="33"/>
        <item m="1" x="26"/>
        <item m="1" x="24"/>
        <item x="10"/>
        <item x="11"/>
        <item m="1" x="28"/>
        <item m="1" x="31"/>
        <item m="1" x="30"/>
        <item x="6"/>
        <item m="1" x="23"/>
        <item m="1" x="21"/>
        <item m="1" x="32"/>
        <item m="1" x="27"/>
        <item m="1" x="29"/>
        <item x="8"/>
        <item m="1" x="18"/>
        <item x="1"/>
        <item x="2"/>
        <item x="3"/>
        <item x="4"/>
        <item x="5"/>
        <item x="7"/>
        <item m="1" x="17"/>
        <item x="13"/>
        <item x="14"/>
        <item x="16"/>
        <item t="default"/>
      </items>
    </pivotField>
    <pivotField showAll="0"/>
    <pivotField showAll="0"/>
    <pivotField showAll="0"/>
    <pivotField numFmtId="165" showAll="0"/>
    <pivotField dataField="1" numFmtId="165" showAll="0"/>
    <pivotField numFmtId="164" showAll="0"/>
    <pivotField numFmtId="164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4">
        <item h="1" m="1" x="13"/>
        <item h="1" m="1" x="75"/>
        <item h="1" m="1" x="77"/>
        <item h="1" m="1" x="76"/>
        <item h="1" m="1" x="71"/>
        <item h="1" m="1" x="68"/>
        <item h="1" m="1" x="31"/>
        <item h="1" m="1" x="57"/>
        <item h="1" m="1" x="20"/>
        <item h="1" m="1" x="43"/>
        <item h="1" m="1" x="42"/>
        <item h="1" m="1" x="32"/>
        <item h="1" m="1" x="47"/>
        <item h="1" m="1" x="37"/>
        <item h="1" m="1" x="29"/>
        <item h="1" m="1" x="49"/>
        <item h="1" m="1" x="48"/>
        <item h="1" m="1" x="25"/>
        <item h="1" m="1" x="60"/>
        <item h="1" m="1" x="45"/>
        <item h="1" m="1" x="23"/>
        <item h="1" m="1" x="82"/>
        <item h="1" m="1" x="58"/>
        <item h="1" m="1" x="78"/>
        <item h="1" m="1" x="80"/>
        <item h="1" m="1" x="51"/>
        <item h="1" m="1" x="33"/>
        <item h="1" m="1" x="27"/>
        <item h="1" m="1" x="81"/>
        <item h="1" m="1" x="63"/>
        <item h="1" m="1" x="74"/>
        <item h="1" m="1" x="56"/>
        <item h="1" m="1" x="17"/>
        <item h="1" m="1" x="34"/>
        <item h="1" m="1" x="16"/>
        <item h="1" m="1" x="39"/>
        <item h="1" m="1" x="70"/>
        <item h="1" m="1" x="46"/>
        <item h="1" m="1" x="24"/>
        <item h="1" m="1" x="54"/>
        <item h="1" m="1" x="64"/>
        <item h="1" m="1" x="28"/>
        <item h="1" m="1" x="55"/>
        <item h="1" m="1" x="50"/>
        <item h="1" m="1" x="36"/>
        <item h="1" m="1" x="35"/>
        <item h="1" m="1" x="22"/>
        <item h="1" m="1" x="59"/>
        <item h="1" m="1" x="65"/>
        <item h="1" m="1" x="69"/>
        <item h="1" m="1" x="38"/>
        <item h="1" m="1" x="53"/>
        <item h="1" m="1" x="61"/>
        <item h="1" m="1" x="26"/>
        <item h="1" m="1" x="72"/>
        <item h="1" m="1" x="41"/>
        <item h="1" m="1" x="73"/>
        <item h="1" m="1" x="66"/>
        <item h="1" m="1" x="67"/>
        <item h="1" x="5"/>
        <item h="1" m="1" x="40"/>
        <item h="1" m="1" x="30"/>
        <item h="1" x="2"/>
        <item h="1" m="1" x="52"/>
        <item h="1" m="1" x="44"/>
        <item h="1" m="1" x="79"/>
        <item h="1" m="1" x="62"/>
        <item h="1" m="1" x="21"/>
        <item h="1" m="1" x="18"/>
        <item h="1" m="1" x="19"/>
        <item h="1" x="0"/>
        <item h="1" x="4"/>
        <item h="1" x="10"/>
        <item h="1" x="8"/>
        <item x="1"/>
        <item h="1" m="1" x="11"/>
        <item h="1" m="1" x="12"/>
        <item h="1" x="3"/>
        <item h="1" m="1" x="15"/>
        <item h="1" m="1" x="14"/>
        <item h="1" x="6"/>
        <item h="1" x="7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showAll="0"/>
    <pivotField numFmtId="14" showAll="0"/>
    <pivotField numFmtId="14" showAll="0"/>
    <pivotField showAll="0"/>
    <pivotField numFmtId="9"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6">
    <i>
      <x/>
    </i>
    <i>
      <x v="11"/>
    </i>
    <i>
      <x v="22"/>
    </i>
    <i>
      <x v="25"/>
    </i>
    <i>
      <x v="29"/>
    </i>
    <i t="grand">
      <x/>
    </i>
  </rowItems>
  <colItems count="1">
    <i/>
  </colItems>
  <dataFields count="1">
    <dataField name="Soma de Potencial de sementes (20sc/há)" fld="10" baseField="0" baseItem="0"/>
  </dataFields>
  <formats count="19">
    <format dxfId="18">
      <pivotArea type="all" dataOnly="0" outline="0" fieldPosition="0"/>
    </format>
    <format dxfId="17">
      <pivotArea outline="0" collapsedLevelsAreSubtotals="1" fieldPosition="0"/>
    </format>
    <format dxfId="16">
      <pivotArea type="origin" dataOnly="0" labelOnly="1" outline="0" fieldPosition="0"/>
    </format>
    <format dxfId="15">
      <pivotArea field="81" type="button" dataOnly="0" labelOnly="1" outline="0"/>
    </format>
    <format dxfId="14">
      <pivotArea type="topRight" dataOnly="0" labelOnly="1" outline="0" fieldPosition="0"/>
    </format>
    <format dxfId="13">
      <pivotArea field="0" type="button" dataOnly="0" labelOnly="1" outline="0"/>
    </format>
    <format dxfId="12">
      <pivotArea dataOnly="0" labelOnly="1" grandRow="1" outline="0" fieldPosition="0"/>
    </format>
    <format dxfId="11">
      <pivotArea dataOnly="0" labelOnly="1" grandCol="1" outline="0" fieldPosition="0"/>
    </format>
    <format dxfId="10">
      <pivotArea field="0" type="button" dataOnly="0" labelOnly="1" outline="0"/>
    </format>
    <format dxfId="9">
      <pivotArea dataOnly="0" labelOnly="1" grandCol="1" outline="0" fieldPosition="0"/>
    </format>
    <format dxfId="8">
      <pivotArea field="0" type="button" dataOnly="0" labelOnly="1" outline="0"/>
    </format>
    <format dxfId="7">
      <pivotArea dataOnly="0" labelOnly="1" grandCol="1" outline="0" fieldPosition="0"/>
    </format>
    <format dxfId="6">
      <pivotArea outline="0" collapsedLevelsAreSubtotals="1" fieldPosition="0"/>
    </format>
    <format dxfId="5">
      <pivotArea field="81" type="button" dataOnly="0" labelOnly="1" outline="0"/>
    </format>
    <format dxfId="4">
      <pivotArea dataOnly="0" labelOnly="1" outline="0" axis="axisValues" fieldPosition="0"/>
    </format>
    <format dxfId="3">
      <pivotArea field="81" type="button" dataOnly="0" labelOnly="1" outline="0"/>
    </format>
    <format dxfId="2">
      <pivotArea dataOnly="0" labelOnly="1" outline="0" axis="axisValues" fieldPosition="0"/>
    </format>
    <format dxfId="1">
      <pivotArea field="5" type="button" dataOnly="0" labelOnly="1" outline="0" axis="axisRow" fieldPosition="0"/>
    </format>
    <format dxfId="0">
      <pivotArea field="5" type="button" dataOnly="0" labelOnly="1" outline="0" axis="axisRow" fieldPosition="0"/>
    </format>
  </formats>
  <chartFormats count="3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3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6" indent="0" compact="0" compactData="0" multipleFieldFilters="0">
  <location ref="A3:D33" firstHeaderRow="1" firstDataRow="1" firstDataCol="4" rowPageCount="1" colPageCount="1"/>
  <pivotFields count="10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m="1" x="29"/>
        <item m="1" x="31"/>
        <item x="11"/>
        <item x="10"/>
        <item x="5"/>
        <item m="1" x="24"/>
        <item x="9"/>
        <item m="1" x="26"/>
        <item x="20"/>
        <item m="1" x="25"/>
        <item x="19"/>
        <item x="22"/>
        <item m="1" x="28"/>
        <item x="13"/>
        <item x="3"/>
        <item x="8"/>
        <item x="16"/>
        <item m="1" x="23"/>
        <item x="1"/>
        <item x="0"/>
        <item x="2"/>
        <item x="15"/>
        <item x="17"/>
        <item m="1" x="30"/>
        <item m="1" x="27"/>
        <item x="4"/>
        <item x="6"/>
        <item x="7"/>
        <item x="12"/>
        <item x="14"/>
        <item x="18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9"/>
        <item m="1" x="25"/>
        <item m="1" x="20"/>
        <item x="12"/>
        <item m="1" x="33"/>
        <item m="1" x="24"/>
        <item m="1" x="30"/>
        <item m="1" x="23"/>
        <item m="1" x="21"/>
        <item m="1" x="29"/>
        <item x="8"/>
        <item m="1" x="27"/>
        <item x="10"/>
        <item x="11"/>
        <item m="1" x="18"/>
        <item m="1" x="32"/>
        <item x="0"/>
        <item x="15"/>
        <item m="1" x="26"/>
        <item m="1" x="31"/>
        <item m="1" x="28"/>
        <item m="1" x="19"/>
        <item x="6"/>
        <item m="1" x="22"/>
        <item x="1"/>
        <item x="2"/>
        <item x="3"/>
        <item x="4"/>
        <item x="5"/>
        <item x="7"/>
        <item m="1" x="17"/>
        <item x="13"/>
        <item x="14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11">
        <item m="1" x="203"/>
        <item m="1" x="174"/>
        <item m="1" x="149"/>
        <item m="1" x="117"/>
        <item m="1" x="210"/>
        <item m="1" x="146"/>
        <item m="1" x="114"/>
        <item m="1" x="207"/>
        <item m="1" x="142"/>
        <item m="1" x="205"/>
        <item m="1" x="176"/>
        <item m="1" x="138"/>
        <item m="1" x="108"/>
        <item m="1" x="201"/>
        <item m="1" x="172"/>
        <item m="1" x="137"/>
        <item m="1" x="106"/>
        <item m="1" x="132"/>
        <item m="1" x="102"/>
        <item m="1" x="195"/>
        <item m="1" x="165"/>
        <item m="1" x="128"/>
        <item m="1" x="190"/>
        <item m="1" x="160"/>
        <item m="1" x="135"/>
        <item m="1" x="197"/>
        <item m="1" x="167"/>
        <item m="1" x="130"/>
        <item m="1" x="157"/>
        <item m="1" x="124"/>
        <item m="1" x="156"/>
        <item m="1" x="154"/>
        <item m="1" x="90"/>
        <item m="1" x="122"/>
        <item m="1" x="204"/>
        <item m="1" x="150"/>
        <item m="1" x="112"/>
        <item m="1" x="200"/>
        <item m="1" x="94"/>
        <item m="1" x="89"/>
        <item m="1" x="111"/>
        <item m="1" x="179"/>
        <item m="1" x="163"/>
        <item m="1" x="199"/>
        <item m="1" x="93"/>
        <item m="1" x="168"/>
        <item m="1" x="98"/>
        <item m="1" x="100"/>
        <item m="1" x="170"/>
        <item m="1" x="192"/>
        <item m="1" x="105"/>
        <item m="1" x="116"/>
        <item m="1" x="196"/>
        <item m="1" x="198"/>
        <item m="1" x="159"/>
        <item m="1" x="169"/>
        <item m="1" x="121"/>
        <item m="1" x="92"/>
        <item m="1" x="126"/>
        <item m="1" x="97"/>
        <item m="1" x="95"/>
        <item m="1" x="152"/>
        <item m="1" x="123"/>
        <item m="1" x="188"/>
        <item m="1" x="166"/>
        <item m="1" x="136"/>
        <item m="1" x="59"/>
        <item m="1" x="143"/>
        <item m="1" x="202"/>
        <item m="1" x="181"/>
        <item m="1" x="147"/>
        <item m="1" x="107"/>
        <item m="1" x="144"/>
        <item m="1" x="88"/>
        <item m="1" x="206"/>
        <item m="1" x="177"/>
        <item m="1" x="183"/>
        <item m="1" x="104"/>
        <item m="1" x="158"/>
        <item m="1" x="187"/>
        <item m="1" x="99"/>
        <item m="1" x="110"/>
        <item m="1" x="171"/>
        <item m="1" x="178"/>
        <item m="1" x="101"/>
        <item m="1" x="155"/>
        <item m="1" x="148"/>
        <item m="1" x="208"/>
        <item m="1" x="175"/>
        <item m="1" x="118"/>
        <item m="1" x="103"/>
        <item m="1" x="191"/>
        <item m="1" x="139"/>
        <item m="1" x="129"/>
        <item m="1" x="180"/>
        <item m="1" x="194"/>
        <item m="1" x="161"/>
        <item m="1" x="173"/>
        <item m="1" x="153"/>
        <item m="1" x="185"/>
        <item m="1" x="133"/>
        <item m="1" x="209"/>
        <item m="1" x="113"/>
        <item m="1" x="193"/>
        <item m="1" x="186"/>
        <item m="1" x="127"/>
        <item m="1" x="189"/>
        <item m="1" x="109"/>
        <item m="1" x="182"/>
        <item m="1" x="184"/>
        <item m="1" x="125"/>
        <item m="1" x="115"/>
        <item m="1" x="120"/>
        <item m="1" x="151"/>
        <item m="1" x="96"/>
        <item m="1" x="164"/>
        <item m="1" x="131"/>
        <item m="1" x="91"/>
        <item m="1" x="119"/>
        <item m="1" x="140"/>
        <item m="1" x="145"/>
        <item m="1" x="162"/>
        <item m="1" x="80"/>
        <item m="1" x="141"/>
        <item m="1" x="75"/>
        <item m="1" x="134"/>
        <item m="1" x="85"/>
        <item m="1" x="76"/>
        <item m="1" x="86"/>
        <item m="1" x="87"/>
        <item m="1" x="78"/>
        <item m="1" x="70"/>
        <item m="1" x="71"/>
        <item m="1" x="72"/>
        <item m="1" x="73"/>
        <item m="1" x="74"/>
        <item m="1" x="77"/>
        <item m="1" x="79"/>
        <item m="1" x="81"/>
        <item m="1" x="82"/>
        <item m="1" x="83"/>
        <item m="1" x="84"/>
        <item m="1" x="55"/>
        <item m="1" x="56"/>
        <item x="4"/>
        <item m="1" x="48"/>
        <item m="1" x="45"/>
        <item x="9"/>
        <item x="18"/>
        <item m="1" x="53"/>
        <item m="1" x="57"/>
        <item x="0"/>
        <item m="1" x="47"/>
        <item x="8"/>
        <item x="20"/>
        <item m="1" x="60"/>
        <item x="40"/>
        <item x="23"/>
        <item m="1" x="68"/>
        <item x="24"/>
        <item m="1" x="46"/>
        <item m="1" x="61"/>
        <item x="34"/>
        <item m="1" x="64"/>
        <item m="1" x="65"/>
        <item x="25"/>
        <item m="1" x="69"/>
        <item m="1" x="62"/>
        <item x="22"/>
        <item m="1" x="63"/>
        <item x="28"/>
        <item x="35"/>
        <item x="41"/>
        <item x="7"/>
        <item x="3"/>
        <item x="42"/>
        <item m="1" x="50"/>
        <item m="1" x="58"/>
        <item x="44"/>
        <item x="37"/>
        <item x="5"/>
        <item m="1" x="51"/>
        <item x="26"/>
        <item x="1"/>
        <item x="31"/>
        <item x="2"/>
        <item x="29"/>
        <item x="27"/>
        <item m="1" x="66"/>
        <item x="30"/>
        <item m="1" x="67"/>
        <item x="16"/>
        <item x="6"/>
        <item x="14"/>
        <item x="21"/>
        <item x="11"/>
        <item x="15"/>
        <item x="33"/>
        <item x="36"/>
        <item x="32"/>
        <item m="1" x="49"/>
        <item m="1" x="54"/>
        <item x="38"/>
        <item x="39"/>
        <item m="1" x="52"/>
        <item x="12"/>
        <item x="13"/>
        <item x="10"/>
        <item x="43"/>
        <item x="19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06">
        <item m="1" x="140"/>
        <item m="1" x="113"/>
        <item m="1" x="198"/>
        <item m="1" x="168"/>
        <item m="1" x="149"/>
        <item m="1" x="120"/>
        <item m="1" x="175"/>
        <item m="1" x="146"/>
        <item m="1" x="203"/>
        <item m="1" x="172"/>
        <item m="1" x="142"/>
        <item m="1" x="115"/>
        <item m="1" x="200"/>
        <item m="1" x="138"/>
        <item m="1" x="111"/>
        <item m="1" x="166"/>
        <item m="1" x="136"/>
        <item m="1" x="109"/>
        <item m="1" x="194"/>
        <item m="1" x="163"/>
        <item m="1" x="132"/>
        <item m="1" x="105"/>
        <item m="1" x="191"/>
        <item m="1" x="161"/>
        <item m="1" x="129"/>
        <item m="1" x="101"/>
        <item m="1" x="157"/>
        <item m="1" x="134"/>
        <item m="1" x="159"/>
        <item m="1" x="185"/>
        <item m="1" x="127"/>
        <item m="1" x="98"/>
        <item m="1" x="150"/>
        <item m="1" x="116"/>
        <item m="1" x="195"/>
        <item m="1" x="96"/>
        <item m="1" x="118"/>
        <item m="1" x="196"/>
        <item m="1" x="95"/>
        <item m="1" x="186"/>
        <item m="1" x="193"/>
        <item m="1" x="103"/>
        <item m="1" x="91"/>
        <item m="1" x="106"/>
        <item m="1" x="108"/>
        <item m="1" x="104"/>
        <item m="1" x="137"/>
        <item m="1" x="164"/>
        <item m="1" x="156"/>
        <item m="1" x="99"/>
        <item m="1" x="94"/>
        <item m="1" x="155"/>
        <item m="1" x="131"/>
        <item m="1" x="126"/>
        <item m="1" x="181"/>
        <item m="1" x="107"/>
        <item m="1" x="188"/>
        <item m="1" x="110"/>
        <item m="1" x="135"/>
        <item m="1" x="153"/>
        <item m="1" x="61"/>
        <item m="1" x="199"/>
        <item m="1" x="173"/>
        <item m="1" x="147"/>
        <item m="1" x="202"/>
        <item m="1" x="197"/>
        <item m="1" x="174"/>
        <item m="1" x="205"/>
        <item m="1" x="90"/>
        <item m="1" x="170"/>
        <item m="1" x="177"/>
        <item m="1" x="143"/>
        <item m="1" x="152"/>
        <item m="1" x="154"/>
        <item m="1" x="179"/>
        <item m="1" x="162"/>
        <item m="1" x="114"/>
        <item m="1" x="165"/>
        <item m="1" x="92"/>
        <item m="1" x="139"/>
        <item m="1" x="204"/>
        <item m="1" x="169"/>
        <item m="1" x="190"/>
        <item m="1" x="144"/>
        <item m="1" x="167"/>
        <item m="1" x="112"/>
        <item m="1" x="130"/>
        <item m="1" x="102"/>
        <item m="1" x="192"/>
        <item m="1" x="201"/>
        <item m="1" x="119"/>
        <item m="1" x="117"/>
        <item m="1" x="125"/>
        <item m="1" x="148"/>
        <item m="1" x="123"/>
        <item m="1" x="133"/>
        <item m="1" x="189"/>
        <item m="1" x="187"/>
        <item m="1" x="183"/>
        <item m="1" x="151"/>
        <item m="1" x="180"/>
        <item m="1" x="171"/>
        <item m="1" x="141"/>
        <item m="1" x="184"/>
        <item m="1" x="176"/>
        <item m="1" x="178"/>
        <item m="1" x="145"/>
        <item m="1" x="128"/>
        <item m="1" x="97"/>
        <item m="1" x="93"/>
        <item m="1" x="122"/>
        <item m="1" x="100"/>
        <item m="1" x="160"/>
        <item m="1" x="158"/>
        <item m="1" x="182"/>
        <item m="1" x="124"/>
        <item m="1" x="121"/>
        <item m="1" x="71"/>
        <item m="1" x="75"/>
        <item m="1" x="85"/>
        <item m="1" x="86"/>
        <item m="1" x="87"/>
        <item m="1" x="88"/>
        <item m="1" x="89"/>
        <item m="1" x="72"/>
        <item m="1" x="73"/>
        <item m="1" x="74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57"/>
        <item m="1" x="58"/>
        <item x="0"/>
        <item m="1" x="53"/>
        <item m="1" x="54"/>
        <item m="1" x="67"/>
        <item m="1" x="56"/>
        <item m="1" x="52"/>
        <item m="1" x="59"/>
        <item x="45"/>
        <item x="7"/>
        <item x="15"/>
        <item x="35"/>
        <item x="17"/>
        <item m="1" x="62"/>
        <item m="1" x="68"/>
        <item m="1" x="69"/>
        <item x="34"/>
        <item x="20"/>
        <item m="1" x="63"/>
        <item x="36"/>
        <item m="1" x="64"/>
        <item m="1" x="65"/>
        <item x="30"/>
        <item m="1" x="70"/>
        <item x="40"/>
        <item x="42"/>
        <item m="1" x="51"/>
        <item x="23"/>
        <item m="1" x="55"/>
        <item x="9"/>
        <item x="44"/>
        <item x="2"/>
        <item x="5"/>
        <item x="28"/>
        <item m="1" x="47"/>
        <item m="1" x="60"/>
        <item x="29"/>
        <item x="33"/>
        <item x="43"/>
        <item x="3"/>
        <item x="37"/>
        <item x="10"/>
        <item x="1"/>
        <item x="4"/>
        <item x="32"/>
        <item m="1" x="50"/>
        <item x="26"/>
        <item x="27"/>
        <item x="46"/>
        <item m="1" x="66"/>
        <item x="22"/>
        <item x="19"/>
        <item x="13"/>
        <item x="16"/>
        <item m="1" x="49"/>
        <item x="21"/>
        <item x="25"/>
        <item x="38"/>
        <item m="1" x="48"/>
        <item x="14"/>
        <item x="39"/>
        <item x="41"/>
        <item x="24"/>
        <item x="11"/>
        <item x="12"/>
        <item x="31"/>
        <item x="6"/>
        <item x="8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x="0"/>
        <item h="1" m="1" x="4"/>
        <item h="1"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"/>
    <field x="5"/>
    <field x="99"/>
    <field x="98"/>
  </rowFields>
  <rowItems count="30">
    <i>
      <x v="4"/>
      <x v="10"/>
      <x v="146"/>
      <x v="153"/>
    </i>
    <i r="1">
      <x v="22"/>
      <x v="204"/>
      <x v="147"/>
    </i>
    <i r="1">
      <x v="25"/>
      <x v="178"/>
      <x v="195"/>
    </i>
    <i>
      <x v="8"/>
      <x v="10"/>
      <x v="159"/>
      <x v="144"/>
    </i>
    <i r="1">
      <x v="12"/>
      <x v="162"/>
      <x v="159"/>
    </i>
    <i r="1">
      <x v="17"/>
      <x v="161"/>
      <x v="180"/>
    </i>
    <i r="1">
      <x v="25"/>
      <x v="145"/>
      <x v="148"/>
    </i>
    <i r="1">
      <x v="29"/>
      <x v="169"/>
      <x v="172"/>
    </i>
    <i>
      <x v="10"/>
      <x v="12"/>
      <x v="198"/>
      <x v="203"/>
    </i>
    <i>
      <x v="15"/>
      <x v="3"/>
      <x v="199"/>
      <x v="157"/>
    </i>
    <i r="1">
      <x v="28"/>
      <x v="183"/>
      <x v="154"/>
    </i>
    <i r="1">
      <x v="29"/>
      <x v="193"/>
      <x v="159"/>
    </i>
    <i>
      <x v="16"/>
      <x v="10"/>
      <x v="177"/>
      <x v="157"/>
    </i>
    <i>
      <x v="18"/>
      <x v="25"/>
      <x v="168"/>
      <x v="185"/>
    </i>
    <i r="1">
      <x v="26"/>
      <x v="176"/>
      <x v="174"/>
    </i>
    <i r="1">
      <x v="29"/>
      <x v="154"/>
      <x v="174"/>
    </i>
    <i>
      <x v="19"/>
      <x v="12"/>
      <x v="146"/>
      <x v="209"/>
    </i>
    <i r="1">
      <x v="16"/>
      <x v="138"/>
      <x v="151"/>
    </i>
    <i r="1">
      <x v="24"/>
      <x v="179"/>
      <x v="183"/>
    </i>
    <i r="1">
      <x v="31"/>
      <x v="146"/>
      <x v="154"/>
    </i>
    <i r="1">
      <x v="32"/>
      <x v="146"/>
      <x v="154"/>
    </i>
    <i>
      <x v="20"/>
      <x v="12"/>
      <x v="192"/>
      <x v="193"/>
    </i>
    <i r="1">
      <x v="17"/>
      <x v="187"/>
      <x v="194"/>
    </i>
    <i r="1">
      <x v="27"/>
      <x v="180"/>
      <x v="144"/>
    </i>
    <i r="1">
      <x v="28"/>
      <x v="169"/>
      <x v="180"/>
    </i>
    <i>
      <x v="27"/>
      <x v="3"/>
      <x v="179"/>
      <x v="148"/>
    </i>
    <i r="1">
      <x v="12"/>
      <x v="188"/>
      <x v="148"/>
    </i>
    <i>
      <x v="29"/>
      <x v="10"/>
      <x v="156"/>
      <x v="180"/>
    </i>
    <i>
      <x v="30"/>
      <x/>
      <x v="197"/>
      <x v="202"/>
    </i>
    <i r="1">
      <x v="12"/>
      <x v="189"/>
      <x v="194"/>
    </i>
  </rowItems>
  <colItems count="1">
    <i/>
  </colItems>
  <pageFields count="1">
    <pageField fld="10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ultivar" xr10:uid="{76E745B6-620A-4F36-8C00-AC615C87C884}" sourceName="Cultivar">
  <pivotTables>
    <pivotTable tabId="58" name="Tabela dinâmica2"/>
  </pivotTables>
  <data>
    <tabular pivotCacheId="1892585888">
      <items count="34">
        <i x="15" s="1"/>
        <i x="12" s="1"/>
        <i x="10" s="1"/>
        <i x="2" s="1"/>
        <i x="6" s="1"/>
        <i x="7" s="1"/>
        <i x="8" s="1"/>
        <i x="4" s="1" nd="1"/>
        <i x="5" s="1" nd="1"/>
        <i x="9" s="1" nd="1"/>
        <i x="22" s="1" nd="1"/>
        <i x="19" s="1" nd="1"/>
        <i x="25" s="1" nd="1"/>
        <i x="20" s="1" nd="1"/>
        <i x="3" s="1" nd="1"/>
        <i x="0" s="1" nd="1"/>
        <i x="33" s="1" nd="1"/>
        <i x="26" s="1" nd="1"/>
        <i x="24" s="1" nd="1"/>
        <i x="11" s="1" nd="1"/>
        <i x="28" s="1" nd="1"/>
        <i x="14" s="1" nd="1"/>
        <i x="16" s="1" nd="1"/>
        <i x="31" s="1" nd="1"/>
        <i x="17" s="1" nd="1"/>
        <i x="30" s="1" nd="1"/>
        <i x="1" s="1" nd="1"/>
        <i x="13" s="1" nd="1"/>
        <i x="23" s="1" nd="1"/>
        <i x="21" s="1" nd="1"/>
        <i x="32" s="1" nd="1"/>
        <i x="27" s="1" nd="1"/>
        <i x="29" s="1" nd="1"/>
        <i x="1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operado" xr10:uid="{CD7851C5-25C4-4B60-A833-A3E54B69E657}" sourceName="Cooperado ">
  <pivotTables>
    <pivotTable tabId="58" name="Tabela dinâmica2"/>
  </pivotTables>
  <data>
    <tabular pivotCacheId="1892585888">
      <items count="17">
        <i x="7" s="1"/>
        <i x="0"/>
        <i x="9" s="1"/>
        <i x="2" s="1"/>
        <i x="4" s="1"/>
        <i x="14" s="1" nd="1"/>
        <i x="5" s="1" nd="1"/>
        <i x="12" s="1" nd="1"/>
        <i x="10" s="1" nd="1"/>
        <i x="6" s="1" nd="1"/>
        <i x="13" s="1" nd="1"/>
        <i x="15" s="1" nd="1"/>
        <i x="8" s="1" nd="1"/>
        <i x="3" s="1" nd="1"/>
        <i x="16" s="1" nd="1"/>
        <i x="1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ÁLISE_VISUAL__AMOSTRADOR" xr10:uid="{E925E672-A81F-4C0F-B441-A3C14EDFB13E}" sourceName="ANÁLISE VISUAL (AMOSTRADOR)">
  <pivotTables>
    <pivotTable tabId="58" name="Tabela dinâmica2"/>
  </pivotTables>
  <data>
    <tabular pivotCacheId="1892585888">
      <items count="83">
        <i x="8"/>
        <i x="1" s="1"/>
        <i x="4"/>
        <i x="5"/>
        <i x="2"/>
        <i x="7"/>
        <i x="9"/>
        <i x="6"/>
        <i x="0"/>
        <i x="46" nd="1"/>
        <i x="39" nd="1"/>
        <i x="52" nd="1"/>
        <i x="30" nd="1"/>
        <i x="59" nd="1"/>
        <i x="12" nd="1"/>
        <i x="11" nd="1"/>
        <i x="15" nd="1"/>
        <i x="22" nd="1"/>
        <i x="50" nd="1"/>
        <i x="36" nd="1"/>
        <i x="79" nd="1"/>
        <i x="81" nd="1"/>
        <i x="27" nd="1"/>
        <i x="24" nd="1"/>
        <i x="62" nd="1"/>
        <i x="33" nd="1"/>
        <i x="51" nd="1"/>
        <i x="14" nd="1"/>
        <i x="80" nd="1"/>
        <i x="78" nd="1"/>
        <i x="58" nd="1"/>
        <i x="82" nd="1"/>
        <i x="23" nd="1"/>
        <i x="45" nd="1"/>
        <i x="60" nd="1"/>
        <i x="25" nd="1"/>
        <i x="48" nd="1"/>
        <i x="44" nd="1"/>
        <i x="34" nd="1"/>
        <i x="70" nd="1"/>
        <i x="28" nd="1"/>
        <i x="74" nd="1"/>
        <i x="17" nd="1"/>
        <i x="67" nd="1"/>
        <i x="69" nd="1"/>
        <i x="49" nd="1"/>
        <i x="29" nd="1"/>
        <i x="73" nd="1"/>
        <i x="37" nd="1"/>
        <i x="53" nd="1"/>
        <i x="66" nd="1"/>
        <i x="63" nd="1"/>
        <i x="19" nd="1"/>
        <i x="3" nd="1"/>
        <i x="72" nd="1"/>
        <i x="26" nd="1"/>
        <i x="47" nd="1"/>
        <i x="40" nd="1"/>
        <i x="32" nd="1"/>
        <i x="42" nd="1"/>
        <i x="43" nd="1"/>
        <i x="20" nd="1"/>
        <i x="57" nd="1"/>
        <i x="41" nd="1"/>
        <i x="21" nd="1"/>
        <i x="31" nd="1"/>
        <i x="10" nd="1"/>
        <i x="68" nd="1"/>
        <i x="71" nd="1"/>
        <i x="76" nd="1"/>
        <i x="77" nd="1"/>
        <i x="38" nd="1"/>
        <i x="75" nd="1"/>
        <i x="61" nd="1"/>
        <i x="65" nd="1"/>
        <i x="56" nd="1"/>
        <i x="16" nd="1"/>
        <i x="18" nd="1"/>
        <i x="54" nd="1"/>
        <i x="64" nd="1"/>
        <i x="55" nd="1"/>
        <i x="35" nd="1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ultivar4" xr10:uid="{774B6544-EC35-4EB5-923F-A9FF15D42419}" sourceName="Cultivar">
  <pivotTables>
    <pivotTable tabId="65" name="Tabela dinâmica2"/>
  </pivotTables>
  <data>
    <tabular pivotCacheId="1892585888">
      <items count="34">
        <i x="15" s="1"/>
        <i x="10" s="1"/>
        <i x="2" s="1"/>
        <i x="7" s="1"/>
        <i x="8" s="1"/>
        <i x="4" s="1" nd="1"/>
        <i x="5" s="1" nd="1"/>
        <i x="9" s="1" nd="1"/>
        <i x="22" s="1" nd="1"/>
        <i x="19" s="1" nd="1"/>
        <i x="25" s="1" nd="1"/>
        <i x="20" s="1" nd="1"/>
        <i x="12" s="1" nd="1"/>
        <i x="3" s="1" nd="1"/>
        <i x="0" s="1" nd="1"/>
        <i x="33" s="1" nd="1"/>
        <i x="26" s="1" nd="1"/>
        <i x="24" s="1" nd="1"/>
        <i x="11" s="1" nd="1"/>
        <i x="28" s="1" nd="1"/>
        <i x="14" s="1" nd="1"/>
        <i x="16" s="1" nd="1"/>
        <i x="31" s="1" nd="1"/>
        <i x="17" s="1" nd="1"/>
        <i x="30" s="1" nd="1"/>
        <i x="1" s="1" nd="1"/>
        <i x="13" s="1" nd="1"/>
        <i x="6" s="1" nd="1"/>
        <i x="23" s="1" nd="1"/>
        <i x="21" s="1" nd="1"/>
        <i x="32" s="1" nd="1"/>
        <i x="27" s="1" nd="1"/>
        <i x="29" s="1" nd="1"/>
        <i x="1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operado3" xr10:uid="{7ADF399B-5971-4F02-8CFB-CBD274A43BD2}" sourceName="Cooperado ">
  <pivotTables>
    <pivotTable tabId="65" name="Tabela dinâmica2"/>
  </pivotTables>
  <data>
    <tabular pivotCacheId="1892585888">
      <items count="17">
        <i x="7"/>
        <i x="0"/>
        <i x="9" s="1"/>
        <i x="2"/>
        <i x="4"/>
        <i x="14" nd="1"/>
        <i x="5" nd="1"/>
        <i x="12" nd="1"/>
        <i x="10" nd="1"/>
        <i x="6" s="1" nd="1"/>
        <i x="13" nd="1"/>
        <i x="15" nd="1"/>
        <i x="8" nd="1"/>
        <i x="3" nd="1"/>
        <i x="16" nd="1"/>
        <i x="1" nd="1"/>
        <i x="1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ÁLISE_VISUAL__AMOSTRADOR2" xr10:uid="{62E81473-D52F-412D-B5E3-8F4F225AD522}" sourceName="ANÁLISE VISUAL (AMOSTRADOR)">
  <pivotTables>
    <pivotTable tabId="65" name="Tabela dinâmica2"/>
  </pivotTables>
  <data>
    <tabular pivotCacheId="1892585888">
      <items count="83">
        <i x="8"/>
        <i x="1" s="1"/>
        <i x="4"/>
        <i x="5"/>
        <i x="2"/>
        <i x="0"/>
        <i x="46" nd="1"/>
        <i x="39" nd="1"/>
        <i x="52" nd="1"/>
        <i x="30" nd="1"/>
        <i x="59" nd="1"/>
        <i x="12" nd="1"/>
        <i x="11" nd="1"/>
        <i x="15" nd="1"/>
        <i x="22" nd="1"/>
        <i x="50" nd="1"/>
        <i x="36" nd="1"/>
        <i x="79" nd="1"/>
        <i x="81" nd="1"/>
        <i x="27" nd="1"/>
        <i x="24" nd="1"/>
        <i x="62" nd="1"/>
        <i x="33" nd="1"/>
        <i x="51" nd="1"/>
        <i x="14" nd="1"/>
        <i x="80" nd="1"/>
        <i x="78" nd="1"/>
        <i x="58" nd="1"/>
        <i x="82" nd="1"/>
        <i x="23" nd="1"/>
        <i x="45" nd="1"/>
        <i x="60" nd="1"/>
        <i x="25" nd="1"/>
        <i x="48" nd="1"/>
        <i x="44" nd="1"/>
        <i x="34" nd="1"/>
        <i x="70" nd="1"/>
        <i x="28" nd="1"/>
        <i x="74" nd="1"/>
        <i x="17" nd="1"/>
        <i x="67" nd="1"/>
        <i x="7" nd="1"/>
        <i x="69" nd="1"/>
        <i x="49" nd="1"/>
        <i x="29" nd="1"/>
        <i x="73" nd="1"/>
        <i x="37" nd="1"/>
        <i x="53" nd="1"/>
        <i x="66" nd="1"/>
        <i x="63" nd="1"/>
        <i x="19" nd="1"/>
        <i x="3" nd="1"/>
        <i x="72" nd="1"/>
        <i x="26" nd="1"/>
        <i x="9" nd="1"/>
        <i x="6" nd="1"/>
        <i x="47" nd="1"/>
        <i x="40" nd="1"/>
        <i x="32" nd="1"/>
        <i x="42" nd="1"/>
        <i x="43" nd="1"/>
        <i x="20" nd="1"/>
        <i x="57" nd="1"/>
        <i x="41" nd="1"/>
        <i x="21" nd="1"/>
        <i x="31" nd="1"/>
        <i x="10" nd="1"/>
        <i x="68" nd="1"/>
        <i x="71" nd="1"/>
        <i x="76" nd="1"/>
        <i x="77" nd="1"/>
        <i x="38" nd="1"/>
        <i x="75" nd="1"/>
        <i x="61" nd="1"/>
        <i x="65" nd="1"/>
        <i x="56" nd="1"/>
        <i x="16" nd="1"/>
        <i x="18" nd="1"/>
        <i x="54" nd="1"/>
        <i x="64" nd="1"/>
        <i x="55" nd="1"/>
        <i x="35" nd="1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zenda" xr10:uid="{B99A4012-0654-4BB7-BA82-436D46C75DF9}" sourceName="Fazenda">
  <extLst>
    <x:ext xmlns:x15="http://schemas.microsoft.com/office/spreadsheetml/2010/11/main" uri="{2F2917AC-EB37-4324-AD4E-5DD8C200BD13}">
      <x15:tableSlicerCache tableId="3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ultivar1" xr10:uid="{22FD561F-6F98-4910-9A25-11E4E88AC4B3}" sourceName="Cultivar">
  <extLst>
    <x:ext xmlns:x15="http://schemas.microsoft.com/office/spreadsheetml/2010/11/main" uri="{2F2917AC-EB37-4324-AD4E-5DD8C200BD13}">
      <x15:tableSlicerCache tableId="3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ltivar" xr10:uid="{477D684D-091E-4277-9C9B-7F8D419356B9}" cache="SegmentaçãodeDados_Cultivar" caption="Cultivar" columnCount="3" style="SlicerStyleDark5" rowHeight="234950"/>
  <slicer name="Cooperado " xr10:uid="{84303B0E-FA4B-4C4D-9DEF-1DA0E93024BB}" cache="SegmentaçãodeDados_Cooperado" caption="Cooperado " columnCount="3" style="SlicerStyleDark1" rowHeight="234950"/>
  <slicer name="ANÁLISE VISUAL (AMOSTRADOR)" xr10:uid="{5E3F05FC-EAC2-4551-9627-65EED94CE5CE}" cache="SegmentaçãodeDados_ANÁLISE_VISUAL__AMOSTRADOR" caption="ANÁLISE VISUAL (AMOSTRADOR)" columnCount="3" style="SlicerStyleDark1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zenda" xr10:uid="{ABD9C889-F6F2-4093-A4C5-3CAA4A8B930A}" cache="SegmentaçãodeDados_Fazenda" caption="Fazenda" columnCount="3" style="SlicerStyleDark5" rowHeight="241300"/>
  <slicer name="Cultivar 1" xr10:uid="{7F01FD3A-A671-40E5-871E-9DD41CCA3646}" cache="SegmentaçãodeDados_Cultivar1" caption="Cultivar" columnCount="2" style="SlicerStyleDark5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ltivar 4" xr10:uid="{E12BC215-8093-447F-A627-34094566EBB8}" cache="SegmentaçãodeDados_Cultivar4" caption="Cultivar" columnCount="3" style="SlicerStyleDark5" rowHeight="234950"/>
  <slicer name="Cooperado  3" xr10:uid="{667D32EA-2933-4F4A-B630-6B598F453EE9}" cache="SegmentaçãodeDados_Cooperado3" caption="Cooperado " columnCount="3" style="SlicerStyleDark1" rowHeight="234950"/>
  <slicer name="ANÁLISE VISUAL (AMOSTRADOR) 2" xr10:uid="{D282483D-8C64-44B5-AF30-C9A9B362D77E}" cache="SegmentaçãodeDados_ANÁLISE_VISUAL__AMOSTRADOR2" caption="ANÁLISE VISUAL (AMOSTRADOR)" columnCount="3" style="SlicerStyleDark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a4" displayName="Tabela4" ref="A1:J6" totalsRowShown="0" headerRowDxfId="315" headerRowBorderDxfId="314" tableBorderDxfId="313">
  <autoFilter ref="A1:J6" xr:uid="{00000000-0009-0000-0100-000004000000}"/>
  <tableColumns count="10">
    <tableColumn id="1" xr3:uid="{00000000-0010-0000-0000-000001000000}" name="GASPARELLI"/>
    <tableColumn id="2" xr3:uid="{00000000-0010-0000-0000-000002000000}" name="CAETANO.POLATO"/>
    <tableColumn id="3" xr3:uid="{00000000-0010-0000-0000-000003000000}" name="J.XAVIER" dataDxfId="312"/>
    <tableColumn id="4" xr3:uid="{00000000-0010-0000-0000-000004000000}" name="MATTEI" dataDxfId="311"/>
    <tableColumn id="5" xr3:uid="{00000000-0010-0000-0000-000005000000}" name="DORAIR"/>
    <tableColumn id="6" xr3:uid="{00000000-0010-0000-0000-000006000000}" name="MICHELE.GULART " dataDxfId="310"/>
    <tableColumn id="7" xr3:uid="{00000000-0010-0000-0000-000007000000}" name="HELIO.GOULART" dataDxfId="309"/>
    <tableColumn id="8" xr3:uid="{00000000-0010-0000-0000-000008000000}" name="CELSO" dataDxfId="308"/>
    <tableColumn id="9" xr3:uid="{00000000-0010-0000-0000-000009000000}" name="Pimenta" dataDxfId="307"/>
    <tableColumn id="10" xr3:uid="{00000000-0010-0000-0000-00000A000000}" name="Raul.Amaral" dataDxfId="3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P3" totalsRowShown="0" headerRowDxfId="305" headerRowBorderDxfId="304">
  <autoFilter ref="A1:P3" xr:uid="{00000000-0009-0000-0100-000001000000}"/>
  <tableColumns count="16">
    <tableColumn id="1" xr3:uid="{00000000-0010-0000-0100-000001000000}" name="Cooperado"/>
    <tableColumn id="2" xr3:uid="{00000000-0010-0000-0100-000002000000}" name="Fazenda"/>
    <tableColumn id="15" xr3:uid="{00000000-0010-0000-0100-00000F000000}" name="Nome Completo"/>
    <tableColumn id="3" xr3:uid="{00000000-0010-0000-0100-000003000000}" name="Município "/>
    <tableColumn id="4" xr3:uid="{00000000-0010-0000-0100-000004000000}" name="Coordenada da Sede - Latitude (S)"/>
    <tableColumn id="5" xr3:uid="{00000000-0010-0000-0100-000005000000}" name="Coordenada da Sede - Longitude (W) "/>
    <tableColumn id="6" xr3:uid="{00000000-0010-0000-0100-000006000000}" name="Talhão (original)"/>
    <tableColumn id="16" xr3:uid="{00000000-0010-0000-0100-000010000000}" name="Nome do talhão (registro)"/>
    <tableColumn id="7" xr3:uid="{00000000-0010-0000-0100-000007000000}" name="Área (hectares)"/>
    <tableColumn id="8" xr3:uid="{00000000-0010-0000-0100-000008000000}" name="Coordenada do talhão - Latitude (S)"/>
    <tableColumn id="9" xr3:uid="{00000000-0010-0000-0100-000009000000}" name="Coordenada do talhão - Longitude (W) "/>
    <tableColumn id="10" xr3:uid="{00000000-0010-0000-0100-00000A000000}" name="Cultivar "/>
    <tableColumn id="11" xr3:uid="{00000000-0010-0000-0100-00000B000000}" name="Data da Semeadura"/>
    <tableColumn id="12" xr3:uid="{00000000-0010-0000-0100-00000C000000}" name="Cultura anterior"/>
    <tableColumn id="13" xr3:uid="{00000000-0010-0000-0100-00000D000000}" name="Data Florescimento "/>
    <tableColumn id="14" xr3:uid="{00000000-0010-0000-0100-00000E000000}" name="Laudo de Pré Colheita (Produtividade esperada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ela2" displayName="Tabela2" ref="D1:F18" totalsRowShown="0" headerRowDxfId="303" dataDxfId="302" tableBorderDxfId="301">
  <autoFilter ref="D1:F18" xr:uid="{00000000-0009-0000-0100-000002000000}"/>
  <tableColumns count="3">
    <tableColumn id="1" xr3:uid="{00000000-0010-0000-0300-000001000000}" name="CULTIVAR" dataDxfId="300"/>
    <tableColumn id="2" xr3:uid="{00000000-0010-0000-0300-000002000000}" name="CATEGORIA SEMEADA" dataDxfId="299"/>
    <tableColumn id="3" xr3:uid="{00000000-0010-0000-0300-000003000000}" name="Destino do campo " dataDxfId="29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V63" totalsRowShown="0" headerRowDxfId="297" dataDxfId="296">
  <autoFilter ref="A1:V63" xr:uid="{00000000-0009-0000-0100-000005000000}"/>
  <tableColumns count="22">
    <tableColumn id="1" xr3:uid="{00000000-0010-0000-0400-000001000000}" name="Cooperado " dataDxfId="295"/>
    <tableColumn id="2" xr3:uid="{00000000-0010-0000-0400-000002000000}" name="Fazenda " dataDxfId="294"/>
    <tableColumn id="3" xr3:uid="{00000000-0010-0000-0400-000003000000}" name="Município " dataDxfId="293"/>
    <tableColumn id="4" xr3:uid="{00000000-0010-0000-0400-000004000000}" name="TALHÃO (Id Original do campo)" dataDxfId="292"/>
    <tableColumn id="5" xr3:uid="{00000000-0010-0000-0400-000005000000}" name="Cultivar" dataDxfId="291"/>
    <tableColumn id="6" xr3:uid="{00000000-0010-0000-0400-000006000000}" name="Hectares semados " dataDxfId="290"/>
    <tableColumn id="7" xr3:uid="{00000000-0010-0000-0400-000007000000}" name="Ínicio da semeadura  " dataDxfId="289"/>
    <tableColumn id="8" xr3:uid="{00000000-0010-0000-0400-000008000000}" name="Fim da semeadura " dataDxfId="288"/>
    <tableColumn id="20" xr3:uid="{00000000-0010-0000-0400-000014000000}" name="SEMEADURA SIGEF" dataDxfId="287"/>
    <tableColumn id="10" xr3:uid="{00000000-0010-0000-0400-00000A000000}" name="Ciclo " dataDxfId="286"/>
    <tableColumn id="11" xr3:uid="{00000000-0010-0000-0400-00000B000000}" name="Status da área " dataDxfId="285"/>
    <tableColumn id="12" xr3:uid="{00000000-0010-0000-0400-00000C000000}" name="Coordenada do talhão - Latitude (S)" dataDxfId="284"/>
    <tableColumn id="13" xr3:uid="{00000000-0010-0000-0400-00000D000000}" name="Coordenada do talhão - Longitude (W) " dataDxfId="283"/>
    <tableColumn id="21" xr3:uid="{00000000-0010-0000-0400-000015000000}" name="Nfe" dataDxfId="282"/>
    <tableColumn id="9" xr3:uid="{00000000-0010-0000-0400-000009000000}" name="KG" dataDxfId="281"/>
    <tableColumn id="14" xr3:uid="{00000000-0010-0000-0400-00000E000000}" name="LOTE" dataDxfId="280"/>
    <tableColumn id="19" xr3:uid="{00000000-0010-0000-0400-000013000000}" name="Categoria Semeada" dataDxfId="279"/>
    <tableColumn id="15" xr3:uid="{00000000-0010-0000-0400-00000F000000}" name="Consumo (kg)" dataDxfId="278"/>
    <tableColumn id="22" xr3:uid="{00000000-0010-0000-0400-000016000000}" name="Nº sementes/metro" dataDxfId="277"/>
    <tableColumn id="16" xr3:uid="{00000000-0010-0000-0400-000010000000}" name="Nº plantas/metro" dataDxfId="276"/>
    <tableColumn id="17" xr3:uid="{00000000-0010-0000-0400-000011000000}" name="PARECER SOBRE O ESTABELECIMENTO DO STAND" dataDxfId="275"/>
    <tableColumn id="18" xr3:uid="{00000000-0010-0000-0400-000012000000}" name="Previsão de Colheita" dataDxfId="274">
      <calculatedColumnFormula>(Tabela5[[#This Row],[SEMEADURA SIGEF]]+122)</calculatedColumnFormula>
    </tableColumn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510" displayName="Tabela510" ref="A5:CY271" totalsRowShown="0" headerRowDxfId="181" dataDxfId="179" headerRowBorderDxfId="180" tableBorderDxfId="178" totalsRowBorderDxfId="177">
  <autoFilter ref="A5:CY271" xr:uid="{FDBAD6DA-5079-40BF-9F6B-B93D4A3AA548}"/>
  <tableColumns count="103">
    <tableColumn id="1" xr3:uid="{00000000-0010-0000-0500-000001000000}" name="Cooperado " dataDxfId="176"/>
    <tableColumn id="2" xr3:uid="{00000000-0010-0000-0500-000002000000}" name="Fazenda " dataDxfId="175"/>
    <tableColumn id="3" xr3:uid="{00000000-0010-0000-0500-000003000000}" name="Município " dataDxfId="174"/>
    <tableColumn id="86" xr3:uid="{71DD1D50-791C-4683-A566-B11F093F0C73}" name="região" dataDxfId="173"/>
    <tableColumn id="4" xr3:uid="{00000000-0010-0000-0500-000004000000}" name="TALHÃO                  (Id Original do campo)*" dataDxfId="172"/>
    <tableColumn id="96" xr3:uid="{D98F04AE-104E-42C2-B59F-4BE00693A0A7}" name="Apetidão do campo para a semente" dataDxfId="171"/>
    <tableColumn id="5" xr3:uid="{00000000-0010-0000-0500-000005000000}" name="Cultivar" dataDxfId="170"/>
    <tableColumn id="6" xr3:uid="{00000000-0010-0000-0500-000006000000}" name="Hectares semados" dataDxfId="169"/>
    <tableColumn id="81" xr3:uid="{B48715F1-9878-46CF-A969-08AE9E39969F}" name="ÁREA REGISTRADA" dataDxfId="168"/>
    <tableColumn id="16" xr3:uid="{00000000-0010-0000-0500-000010000000}" name="Hectares de aproveitamento de semente" dataDxfId="167"/>
    <tableColumn id="13" xr3:uid="{3354EE3D-9310-49FF-8B10-3FC76271BC02}" name="Descarte" dataDxfId="166">
      <calculatedColumnFormula>Tabela510[[#This Row],[Hectares semados]]-J6</calculatedColumnFormula>
    </tableColumn>
    <tableColumn id="12" xr3:uid="{AD3B46D7-9D4A-4298-91B5-F332716F922E}" name="Potencial de sementes (20sc/há)" dataDxfId="165">
      <calculatedColumnFormula>Tabela510[[#This Row],[Hectares de aproveitamento de semente]]*20</calculatedColumnFormula>
    </tableColumn>
    <tableColumn id="9" xr3:uid="{00000000-0010-0000-0500-000009000000}" name="Data da Semeadura " dataDxfId="164"/>
    <tableColumn id="99" xr3:uid="{AE203610-CB60-4BBF-AA19-376EA6D6CB17}" name="hoje" dataDxfId="163"/>
    <tableColumn id="100" xr3:uid="{AB07D8D4-17C2-44FB-8EAA-B04FAA4DE32C}" name="DAP" dataDxfId="162"/>
    <tableColumn id="10" xr3:uid="{00000000-0010-0000-0500-00000A000000}" name="Ciclo " dataDxfId="161"/>
    <tableColumn id="7" xr3:uid="{00000000-0010-0000-0500-000007000000}" name="Previsão de Colheita" dataDxfId="160"/>
    <tableColumn id="11" xr3:uid="{00000000-0010-0000-0500-00000B000000}" name="Status da área " dataDxfId="159"/>
    <tableColumn id="15" xr3:uid="{00000000-0010-0000-0500-00000F000000}" name="Origem da semente (Produtor)" dataDxfId="158"/>
    <tableColumn id="20" xr3:uid="{00000000-0010-0000-0500-000014000000}" name="NFE" dataDxfId="157"/>
    <tableColumn id="14" xr3:uid="{00000000-0010-0000-0500-00000E000000}" name="KG " dataDxfId="156"/>
    <tableColumn id="19" xr3:uid="{00000000-0010-0000-0500-000013000000}" name="LOTE " dataDxfId="155"/>
    <tableColumn id="25" xr3:uid="{00000000-0010-0000-0500-000019000000}" name="CATEGORIA SEMEADA" dataDxfId="154"/>
    <tableColumn id="26" xr3:uid="{00000000-0010-0000-0500-00001A000000}" name="Nível Fertilidade? Tipo de solo? Teor?" dataDxfId="153"/>
    <tableColumn id="24" xr3:uid="{00000000-0010-0000-0500-000018000000}" name="PREVISÃO   1ª Avaliação " dataDxfId="152">
      <calculatedColumnFormula>Tabela510[[#This Row],[Data da Semeadura ]]+10</calculatedColumnFormula>
    </tableColumn>
    <tableColumn id="23" xr3:uid="{00000000-0010-0000-0500-000017000000}" name="DATA        1ªAvaliação " dataDxfId="151"/>
    <tableColumn id="97" xr3:uid="{3BD81528-D373-49C3-B4E1-1BC3547038B9}" name="Estágio fenologico" dataDxfId="150"/>
    <tableColumn id="22" xr3:uid="{00000000-0010-0000-0500-000016000000}" name="Nº plantas por metro " dataDxfId="149"/>
    <tableColumn id="27" xr3:uid="{00000000-0010-0000-0500-00001B000000}" name="PARECER SOBRE O ESTABELECIMENTO DO STAND" dataDxfId="148"/>
    <tableColumn id="28" xr3:uid="{00000000-0010-0000-0500-00001C000000}" name=" Tigueras" dataDxfId="147"/>
    <tableColumn id="29" xr3:uid="{00000000-0010-0000-0500-00001D000000}" name=" Mato Competição" dataDxfId="146"/>
    <tableColumn id="30" xr3:uid="{00000000-0010-0000-0500-00001E000000}" name=" Stress Hídrico" dataDxfId="145"/>
    <tableColumn id="31" xr3:uid="{00000000-0010-0000-0500-00001F000000}" name="1ª avaliação" dataDxfId="144"/>
    <tableColumn id="32" xr3:uid="{00000000-0010-0000-0500-000020000000}" name="PREVISÃO   2ª Avaliação " dataDxfId="143">
      <calculatedColumnFormula>Tabela510[[#This Row],[Data da Semeadura ]]+35</calculatedColumnFormula>
    </tableColumn>
    <tableColumn id="33" xr3:uid="{00000000-0010-0000-0500-000021000000}" name="DATA     2ªAvaliação (Florescimento)" dataDxfId="142"/>
    <tableColumn id="105" xr3:uid="{7516167D-E48E-4687-A579-87B9A6E5F625}" name="Estágio fenologico2" dataDxfId="141"/>
    <tableColumn id="34" xr3:uid="{00000000-0010-0000-0500-000022000000}" name="2 Plantas atípicas" dataDxfId="140"/>
    <tableColumn id="8" xr3:uid="{00000000-0010-0000-0500-000008000000}" name="Mistura//Bordadura" dataDxfId="139"/>
    <tableColumn id="35" xr3:uid="{00000000-0010-0000-0500-000023000000}" name="Uniformidade Floração" dataDxfId="138"/>
    <tableColumn id="36" xr3:uid="{00000000-0010-0000-0500-000024000000}" name="2 Reboleira de Solo" dataDxfId="137"/>
    <tableColumn id="37" xr3:uid="{00000000-0010-0000-0500-000025000000}" name="2 Percevejos " dataDxfId="136"/>
    <tableColumn id="38" xr3:uid="{00000000-0010-0000-0500-000026000000}" name="2 Doenças Fitopatogênicas " dataDxfId="135"/>
    <tableColumn id="39" xr3:uid="{00000000-0010-0000-0500-000027000000}" name="Observações" dataDxfId="134"/>
    <tableColumn id="40" xr3:uid="{00000000-0010-0000-0500-000028000000}" name="2 Stress Hídrico" dataDxfId="133"/>
    <tableColumn id="41" xr3:uid="{00000000-0010-0000-0500-000029000000}" name="2ª avaliação" dataDxfId="132"/>
    <tableColumn id="42" xr3:uid="{00000000-0010-0000-0500-00002A000000}" name="PREVISÃO   3ª Avaliação " dataDxfId="131"/>
    <tableColumn id="43" xr3:uid="{00000000-0010-0000-0500-00002B000000}" name="DATA     3ª Avaliação (Enchimento - R5?) " dataDxfId="130"/>
    <tableColumn id="98" xr3:uid="{A04FF711-D875-42D5-844A-60EA038B1D6F}" name="Estágio fenologico3" dataDxfId="129"/>
    <tableColumn id="44" xr3:uid="{00000000-0010-0000-0500-00002C000000}" name="3 Plantas atípicas" dataDxfId="128"/>
    <tableColumn id="45" xr3:uid="{00000000-0010-0000-0500-00002D000000}" name="3 Reboleira de Solo" dataDxfId="127"/>
    <tableColumn id="46" xr3:uid="{00000000-0010-0000-0500-00002E000000}" name="3 Percevejos" dataDxfId="126"/>
    <tableColumn id="47" xr3:uid="{00000000-0010-0000-0500-00002F000000}" name="3 Doenças Fitopatogênicas" dataDxfId="125"/>
    <tableColumn id="48" xr3:uid="{00000000-0010-0000-0500-000030000000}" name="Observações'" dataDxfId="124"/>
    <tableColumn id="49" xr3:uid="{00000000-0010-0000-0500-000031000000}" name="3 Stress Hídrico" dataDxfId="123"/>
    <tableColumn id="50" xr3:uid="{00000000-0010-0000-0500-000032000000}" name="3ª avaliação" dataDxfId="122"/>
    <tableColumn id="51" xr3:uid="{00000000-0010-0000-0500-000033000000}" name="Data " dataDxfId="121"/>
    <tableColumn id="52" xr3:uid="{00000000-0010-0000-0500-000034000000}" name="Percevejo" dataDxfId="120"/>
    <tableColumn id="53" xr3:uid="{00000000-0010-0000-0500-000035000000}" name="Observação" dataDxfId="119"/>
    <tableColumn id="101" xr3:uid="{2076C580-A244-4CD0-B1C3-6708E70E408C}" name="Estágio fenologico " dataDxfId="118"/>
    <tableColumn id="54" xr3:uid="{00000000-0010-0000-0500-000036000000}" name="Data 5" dataDxfId="117"/>
    <tableColumn id="55" xr3:uid="{00000000-0010-0000-0500-000037000000}" name="Percevejo'" dataDxfId="116"/>
    <tableColumn id="56" xr3:uid="{00000000-0010-0000-0500-000038000000}" name="Observação'" dataDxfId="115"/>
    <tableColumn id="57" xr3:uid="{00000000-0010-0000-0500-000039000000}" name="PREVISÃO DATA     4ª Avaliação (Maturação)" dataDxfId="114">
      <calculatedColumnFormula>Tabela510[[#This Row],[PREVISÃO   3ª Avaliação ]]+20</calculatedColumnFormula>
    </tableColumn>
    <tableColumn id="58" xr3:uid="{00000000-0010-0000-0500-00003A000000}" name="DATA     4ª Avaliação (Maturação)8" dataDxfId="113"/>
    <tableColumn id="103" xr3:uid="{D7D44128-B4A6-460F-B744-453727795B90}" name="Estágio fenológico4" dataDxfId="112"/>
    <tableColumn id="59" xr3:uid="{00000000-0010-0000-0500-00003B000000}" name="4 Plantas atípicas" dataDxfId="111"/>
    <tableColumn id="60" xr3:uid="{00000000-0010-0000-0500-00003C000000}" name="Uniformidade maturação" dataDxfId="110"/>
    <tableColumn id="61" xr3:uid="{00000000-0010-0000-0500-00003D000000}" name="Percevejos" dataDxfId="109"/>
    <tableColumn id="62" xr3:uid="{00000000-0010-0000-0500-00003E000000}" name="Doenças de finais de ciclo " dataDxfId="108"/>
    <tableColumn id="63" xr3:uid="{00000000-0010-0000-0500-00003F000000}" name="Observação''" dataDxfId="107"/>
    <tableColumn id="64" xr3:uid="{00000000-0010-0000-0500-000040000000}" name="4 Stress hídrico" dataDxfId="106"/>
    <tableColumn id="65" xr3:uid="{00000000-0010-0000-0500-000041000000}" name="4ª avaliação" dataDxfId="105"/>
    <tableColumn id="66" xr3:uid="{00000000-0010-0000-0500-000042000000}" name="Data Dessecação" dataDxfId="104"/>
    <tableColumn id="67" xr3:uid="{00000000-0010-0000-0500-000043000000}" name="1° dia" dataDxfId="103"/>
    <tableColumn id="68" xr3:uid="{00000000-0010-0000-0500-000044000000}" name="2° dia" dataDxfId="102"/>
    <tableColumn id="69" xr3:uid="{00000000-0010-0000-0500-000045000000}" name="3° dia" dataDxfId="101"/>
    <tableColumn id="70" xr3:uid="{00000000-0010-0000-0500-000046000000}" name="4° dia" dataDxfId="100"/>
    <tableColumn id="71" xr3:uid="{00000000-0010-0000-0500-000047000000}" name="5° dia" dataDxfId="99"/>
    <tableColumn id="72" xr3:uid="{00000000-0010-0000-0500-000048000000}" name="6° dia" dataDxfId="98"/>
    <tableColumn id="73" xr3:uid="{00000000-0010-0000-0500-000049000000}" name="7° dia" dataDxfId="97"/>
    <tableColumn id="74" xr3:uid="{00000000-0010-0000-0500-00004A000000}" name="PARECER FINAL " dataDxfId="96"/>
    <tableColumn id="75" xr3:uid="{00000000-0010-0000-0500-00004B000000}" name="Data Coleta da amostra de Pré Colheita" dataDxfId="95"/>
    <tableColumn id="76" xr3:uid="{00000000-0010-0000-0500-00004C000000}" name="ANÁLISE VISUAL (AMOSTRADOR)" dataDxfId="94"/>
    <tableColumn id="77" xr3:uid="{00000000-0010-0000-0500-00004D000000}" name="Tz Vigor" dataDxfId="93"/>
    <tableColumn id="78" xr3:uid="{00000000-0010-0000-0500-00004E000000}" name="Tz Viabilidade" dataDxfId="92"/>
    <tableColumn id="79" xr3:uid="{00000000-0010-0000-0500-00004F000000}" name="Esverdeada " dataDxfId="91"/>
    <tableColumn id="80" xr3:uid="{00000000-0010-0000-0500-000050000000}" name="3R" dataDxfId="90"/>
    <tableColumn id="82" xr3:uid="{00000000-0010-0000-0500-000052000000}" name="Status campo" dataDxfId="89"/>
    <tableColumn id="83" xr3:uid="{00000000-0010-0000-0500-000053000000}" name=" Data Colheita" dataDxfId="88"/>
    <tableColumn id="84" xr3:uid="{00000000-0010-0000-0500-000054000000}" name="Produtividade esperada (Bruta)" dataDxfId="87"/>
    <tableColumn id="85" xr3:uid="{00000000-0010-0000-0500-000055000000}" name="Aproveitamento de campo " dataDxfId="86"/>
    <tableColumn id="87" xr3:uid="{00000000-0010-0000-0500-000057000000}" name="Produção de Sementes" dataDxfId="85"/>
    <tableColumn id="90" xr3:uid="{00000000-0010-0000-0500-00005A000000}" name="Status Colheita" dataDxfId="84"/>
    <tableColumn id="91" xr3:uid="{00000000-0010-0000-0500-00005B000000}" name="Motivo" dataDxfId="83"/>
    <tableColumn id="17" xr3:uid="{00000000-0010-0000-0500-000011000000}" name="Mês Colheita" dataDxfId="82"/>
    <tableColumn id="18" xr3:uid="{00000000-0010-0000-0500-000012000000}" name="Semana Colheita" dataDxfId="81"/>
    <tableColumn id="21" xr3:uid="{00000000-0010-0000-0500-000015000000}" name="Inicio Semana" dataDxfId="80"/>
    <tableColumn id="88" xr3:uid="{00000000-0010-0000-0500-000058000000}" name="Fim Semana" dataDxfId="79" dataCellStyle="Vírgula"/>
    <tableColumn id="92" xr3:uid="{00000000-0010-0000-0500-00005C000000}" name="Ref" dataDxfId="78"/>
    <tableColumn id="93" xr3:uid="{00000000-0010-0000-0500-00005D000000}" name="Final Colh." dataDxfId="77"/>
    <tableColumn id="94" xr3:uid="{00000000-0010-0000-0500-00005E000000}" name="Inicio Colh." dataDxfId="76"/>
    <tableColumn id="95" xr3:uid="{00000000-0010-0000-0500-00005F000000}" name="Ref2" dataDxfId="75">
      <calculatedColumnFormula array="1">IF(OR(Tabela510[[#This Row],[1ª avaliação]:[Inicio Colh.]]="Reprovado"),"Reprovado","Aprovado")</calculatedColumnFormula>
    </tableColumn>
    <tableColumn id="102" xr3:uid="{A8DFA5D9-4E83-423C-8321-DF9ABFB1E778}" name="Ref3" dataDxfId="74" dataCellStyle="Vírgula" totalsRowCellStyle="Porcentagem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D1D02C3-D1C6-456C-A731-E42BCF2D5A68}" name="Tabela13" displayName="Tabela13" ref="A3:G21" totalsRowShown="0" tableBorderDxfId="52">
  <autoFilter ref="A3:G21" xr:uid="{ECD5F43E-690B-4AD7-8D95-63DC4B2037FB}"/>
  <tableColumns count="7">
    <tableColumn id="1" xr3:uid="{0B6787BF-9473-49D0-9F51-D8381A9F78E4}" name="CULTIVARES"/>
    <tableColumn id="2" xr3:uid="{11226620-D808-4ADA-98D4-8D51E1B650B0}" name="PMS_x000a_(médio)"/>
    <tableColumn id="3" xr3:uid="{254823D0-AA66-4AF7-9C72-6FD7A4AC0F17}" name="Peso Líquido bag"/>
    <tableColumn id="4" xr3:uid="{FA25F1EE-6A60-41DB-AB53-C115CAD5952D}" name="volume sacos"/>
    <tableColumn id="5" xr3:uid="{90171145-ADD4-4DE6-9CA0-D46F82913D16}" name="volume bags" dataDxfId="51">
      <calculatedColumnFormula>Tabela13[[#This Row],[volume sacos]]*40/Tabela13[[#This Row],[Peso Líquido bag]]</calculatedColumnFormula>
    </tableColumn>
    <tableColumn id="6" xr3:uid="{F2161977-FA7C-47B7-8F0D-4045AF1F17A2}" name="Área necessária para meta (60sc/há) " dataDxfId="50"/>
    <tableColumn id="7" xr3:uid="{0A9E43D2-E54E-4A5D-AAF7-6F0AB53F9BE1}" name="Área colhida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4" displayName="Tabela14" ref="A13:F93" totalsRowShown="0" headerRowDxfId="27" dataDxfId="26" tableBorderDxfId="25">
  <autoFilter ref="A13:F93" xr:uid="{00000000-0009-0000-0100-000003000000}"/>
  <sortState xmlns:xlrd2="http://schemas.microsoft.com/office/spreadsheetml/2017/richdata2" ref="A14:F93">
    <sortCondition ref="B14:B93"/>
    <sortCondition ref="C14:C93"/>
  </sortState>
  <tableColumns count="6">
    <tableColumn id="1" xr3:uid="{00000000-0010-0000-0200-000001000000}" name="Fazenda" dataDxfId="24"/>
    <tableColumn id="2" xr3:uid="{00000000-0010-0000-0200-000002000000}" name="Cultivar" dataDxfId="23"/>
    <tableColumn id="4" xr3:uid="{00000000-0010-0000-0200-000004000000}" name="Início" dataDxfId="22"/>
    <tableColumn id="5" xr3:uid="{00000000-0010-0000-0200-000005000000}" name="FIM" dataDxfId="21"/>
    <tableColumn id="6" xr3:uid="{00000000-0010-0000-0200-000006000000}" name="Duração em Dias" dataDxfId="20">
      <calculatedColumnFormula>COUNT(G14:CS14)</calculatedColumnFormula>
    </tableColumn>
    <tableColumn id="7" xr3:uid="{00000000-0010-0000-0200-000007000000}" name="%_x000a_Concluído" dataDxfId="19"/>
  </tableColumns>
  <tableStyleInfo name="TableStyleLight5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Personalizada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E171F"/>
      </a:accent1>
      <a:accent2>
        <a:srgbClr val="FFFFFF"/>
      </a:accent2>
      <a:accent3>
        <a:srgbClr val="454649"/>
      </a:accent3>
      <a:accent4>
        <a:srgbClr val="67696D"/>
      </a:accent4>
      <a:accent5>
        <a:srgbClr val="CE171F"/>
      </a:accent5>
      <a:accent6>
        <a:srgbClr val="FFFFFF"/>
      </a:accent6>
      <a:hlink>
        <a:srgbClr val="454649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microsoft.com/office/2007/relationships/slicer" Target="../slicers/slicer2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6"/>
  <sheetViews>
    <sheetView topLeftCell="B1" workbookViewId="0">
      <selection activeCell="C24" sqref="C24"/>
    </sheetView>
  </sheetViews>
  <sheetFormatPr defaultColWidth="8.88671875" defaultRowHeight="14.4" x14ac:dyDescent="0.3"/>
  <cols>
    <col min="1" max="1" width="37.88671875" bestFit="1" customWidth="1"/>
    <col min="2" max="2" width="18.88671875" bestFit="1" customWidth="1"/>
    <col min="3" max="3" width="25.44140625" bestFit="1" customWidth="1"/>
    <col min="4" max="4" width="25.88671875" bestFit="1" customWidth="1"/>
    <col min="5" max="5" width="25.109375" bestFit="1" customWidth="1"/>
    <col min="6" max="6" width="32.88671875" bestFit="1" customWidth="1"/>
    <col min="7" max="7" width="41.33203125" bestFit="1" customWidth="1"/>
    <col min="8" max="8" width="26" bestFit="1" customWidth="1"/>
    <col min="9" max="9" width="10.88671875" customWidth="1"/>
    <col min="10" max="10" width="14.33203125" customWidth="1"/>
  </cols>
  <sheetData>
    <row r="1" spans="1:10" x14ac:dyDescent="0.3">
      <c r="A1" s="6" t="s">
        <v>80</v>
      </c>
      <c r="B1" s="6" t="s">
        <v>111</v>
      </c>
      <c r="C1" s="6" t="s">
        <v>81</v>
      </c>
      <c r="D1" s="6" t="s">
        <v>82</v>
      </c>
      <c r="E1" s="6" t="s">
        <v>83</v>
      </c>
      <c r="F1" s="6" t="s">
        <v>112</v>
      </c>
      <c r="G1" s="6" t="s">
        <v>84</v>
      </c>
      <c r="H1" s="6" t="s">
        <v>85</v>
      </c>
      <c r="I1" s="7" t="s">
        <v>86</v>
      </c>
      <c r="J1" s="7" t="s">
        <v>87</v>
      </c>
    </row>
    <row r="2" spans="1:10" x14ac:dyDescent="0.3">
      <c r="A2" s="4" t="s">
        <v>47</v>
      </c>
      <c r="B2" s="4" t="s">
        <v>50</v>
      </c>
      <c r="C2" s="4" t="s">
        <v>51</v>
      </c>
      <c r="D2" s="4" t="s">
        <v>53</v>
      </c>
      <c r="E2" s="5" t="s">
        <v>54</v>
      </c>
      <c r="F2" s="4" t="s">
        <v>58</v>
      </c>
      <c r="G2" s="4" t="s">
        <v>59</v>
      </c>
      <c r="H2" s="4" t="s">
        <v>67</v>
      </c>
    </row>
    <row r="3" spans="1:10" x14ac:dyDescent="0.3">
      <c r="A3" s="4" t="s">
        <v>75</v>
      </c>
      <c r="B3" s="4" t="s">
        <v>76</v>
      </c>
      <c r="D3" s="4" t="s">
        <v>77</v>
      </c>
      <c r="E3" s="5" t="s">
        <v>79</v>
      </c>
      <c r="H3" s="4" t="s">
        <v>68</v>
      </c>
    </row>
    <row r="4" spans="1:10" x14ac:dyDescent="0.3">
      <c r="D4" s="4" t="s">
        <v>78</v>
      </c>
      <c r="H4" s="4" t="s">
        <v>69</v>
      </c>
    </row>
    <row r="5" spans="1:10" x14ac:dyDescent="0.3">
      <c r="H5" s="4" t="s">
        <v>70</v>
      </c>
    </row>
    <row r="6" spans="1:10" x14ac:dyDescent="0.3">
      <c r="D6" s="9"/>
      <c r="H6" s="9" t="s">
        <v>115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P60"/>
  <sheetViews>
    <sheetView showGridLines="0" workbookViewId="0">
      <selection activeCell="C24" sqref="C24"/>
    </sheetView>
  </sheetViews>
  <sheetFormatPr defaultColWidth="20.6640625" defaultRowHeight="14.4" x14ac:dyDescent="0.3"/>
  <cols>
    <col min="1" max="1" width="16.6640625" bestFit="1" customWidth="1"/>
    <col min="2" max="2" width="23.109375" bestFit="1" customWidth="1"/>
    <col min="3" max="3" width="25.109375" customWidth="1"/>
    <col min="4" max="4" width="14.6640625" bestFit="1" customWidth="1"/>
    <col min="5" max="5" width="36.6640625" customWidth="1"/>
    <col min="6" max="6" width="41" bestFit="1" customWidth="1"/>
    <col min="7" max="7" width="19.33203125" bestFit="1" customWidth="1"/>
    <col min="8" max="8" width="29.44140625" bestFit="1" customWidth="1"/>
    <col min="9" max="9" width="18.33203125" customWidth="1"/>
    <col min="10" max="10" width="38.109375" customWidth="1"/>
    <col min="11" max="11" width="41.33203125" customWidth="1"/>
    <col min="12" max="12" width="11.33203125" customWidth="1"/>
    <col min="13" max="13" width="22.109375" customWidth="1"/>
    <col min="14" max="14" width="18.6640625" customWidth="1"/>
    <col min="15" max="15" width="22.88671875" customWidth="1"/>
    <col min="16" max="16" width="50.109375" customWidth="1"/>
  </cols>
  <sheetData>
    <row r="1" spans="1:16" s="1" customFormat="1" ht="15.6" x14ac:dyDescent="0.3">
      <c r="A1" s="8" t="s">
        <v>9</v>
      </c>
      <c r="B1" s="8" t="s">
        <v>0</v>
      </c>
      <c r="C1" s="8" t="s">
        <v>88</v>
      </c>
      <c r="D1" s="8" t="s">
        <v>8</v>
      </c>
      <c r="E1" s="8" t="s">
        <v>1</v>
      </c>
      <c r="F1" s="8" t="s">
        <v>2</v>
      </c>
      <c r="G1" s="1" t="s">
        <v>109</v>
      </c>
      <c r="H1" s="1" t="s">
        <v>110</v>
      </c>
      <c r="I1" s="1" t="s">
        <v>6</v>
      </c>
      <c r="J1" s="1" t="s">
        <v>3</v>
      </c>
      <c r="K1" s="1" t="s">
        <v>4</v>
      </c>
      <c r="L1" s="1" t="s">
        <v>5</v>
      </c>
      <c r="M1" s="1" t="s">
        <v>10</v>
      </c>
      <c r="N1" s="1" t="s">
        <v>7</v>
      </c>
      <c r="O1" s="1" t="s">
        <v>11</v>
      </c>
      <c r="P1" s="1" t="s">
        <v>12</v>
      </c>
    </row>
    <row r="2" spans="1:16" x14ac:dyDescent="0.3">
      <c r="A2" t="s">
        <v>82</v>
      </c>
      <c r="B2" t="s">
        <v>77</v>
      </c>
      <c r="C2" t="s">
        <v>38</v>
      </c>
      <c r="D2" t="s">
        <v>48</v>
      </c>
      <c r="E2" t="s">
        <v>95</v>
      </c>
      <c r="F2" t="s">
        <v>105</v>
      </c>
    </row>
    <row r="3" spans="1:16" x14ac:dyDescent="0.3">
      <c r="A3" t="s">
        <v>112</v>
      </c>
      <c r="B3" t="s">
        <v>58</v>
      </c>
      <c r="C3" t="s">
        <v>40</v>
      </c>
      <c r="D3" t="s">
        <v>57</v>
      </c>
      <c r="E3" t="s">
        <v>99</v>
      </c>
      <c r="F3" t="s">
        <v>89</v>
      </c>
    </row>
    <row r="4" spans="1:16" x14ac:dyDescent="0.3">
      <c r="C4" t="s">
        <v>156</v>
      </c>
      <c r="D4" t="s">
        <v>156</v>
      </c>
      <c r="E4" t="s">
        <v>156</v>
      </c>
      <c r="F4" t="s">
        <v>156</v>
      </c>
    </row>
    <row r="5" spans="1:16" x14ac:dyDescent="0.3">
      <c r="C5" t="s">
        <v>156</v>
      </c>
      <c r="D5" t="s">
        <v>156</v>
      </c>
      <c r="E5" t="s">
        <v>156</v>
      </c>
      <c r="F5" t="s">
        <v>156</v>
      </c>
    </row>
    <row r="6" spans="1:16" x14ac:dyDescent="0.3">
      <c r="D6" t="s">
        <v>156</v>
      </c>
      <c r="E6" t="s">
        <v>156</v>
      </c>
      <c r="F6" t="s">
        <v>156</v>
      </c>
    </row>
    <row r="7" spans="1:16" x14ac:dyDescent="0.3">
      <c r="C7" t="s">
        <v>156</v>
      </c>
      <c r="D7" t="s">
        <v>156</v>
      </c>
      <c r="E7" t="s">
        <v>156</v>
      </c>
      <c r="F7" t="s">
        <v>156</v>
      </c>
    </row>
    <row r="8" spans="1:16" x14ac:dyDescent="0.3">
      <c r="C8" t="s">
        <v>156</v>
      </c>
      <c r="D8" t="s">
        <v>156</v>
      </c>
      <c r="E8" t="s">
        <v>156</v>
      </c>
      <c r="F8" t="s">
        <v>156</v>
      </c>
    </row>
    <row r="9" spans="1:16" x14ac:dyDescent="0.3">
      <c r="C9" t="s">
        <v>156</v>
      </c>
      <c r="D9" t="s">
        <v>156</v>
      </c>
      <c r="E9" t="s">
        <v>156</v>
      </c>
      <c r="F9" t="s">
        <v>156</v>
      </c>
    </row>
    <row r="10" spans="1:16" x14ac:dyDescent="0.3">
      <c r="C10" t="s">
        <v>156</v>
      </c>
      <c r="D10" t="s">
        <v>156</v>
      </c>
      <c r="E10" t="s">
        <v>156</v>
      </c>
      <c r="F10" t="s">
        <v>156</v>
      </c>
    </row>
    <row r="11" spans="1:16" x14ac:dyDescent="0.3">
      <c r="C11" t="s">
        <v>156</v>
      </c>
      <c r="D11" t="s">
        <v>156</v>
      </c>
      <c r="E11" t="s">
        <v>156</v>
      </c>
      <c r="F11" t="s">
        <v>156</v>
      </c>
    </row>
    <row r="12" spans="1:16" x14ac:dyDescent="0.3">
      <c r="C12" t="s">
        <v>156</v>
      </c>
      <c r="D12" t="s">
        <v>156</v>
      </c>
      <c r="E12" t="s">
        <v>156</v>
      </c>
      <c r="F12" t="s">
        <v>156</v>
      </c>
    </row>
    <row r="13" spans="1:16" x14ac:dyDescent="0.3">
      <c r="C13" t="s">
        <v>156</v>
      </c>
      <c r="D13" t="s">
        <v>156</v>
      </c>
      <c r="E13" t="s">
        <v>156</v>
      </c>
      <c r="F13" t="s">
        <v>156</v>
      </c>
    </row>
    <row r="14" spans="1:16" x14ac:dyDescent="0.3">
      <c r="C14" t="s">
        <v>156</v>
      </c>
      <c r="D14" t="s">
        <v>156</v>
      </c>
      <c r="E14" t="s">
        <v>156</v>
      </c>
      <c r="F14" t="s">
        <v>156</v>
      </c>
    </row>
    <row r="15" spans="1:16" x14ac:dyDescent="0.3">
      <c r="C15" t="s">
        <v>156</v>
      </c>
      <c r="D15" t="s">
        <v>156</v>
      </c>
      <c r="E15" t="s">
        <v>156</v>
      </c>
      <c r="F15" t="s">
        <v>156</v>
      </c>
    </row>
    <row r="16" spans="1:16" x14ac:dyDescent="0.3">
      <c r="C16" t="s">
        <v>156</v>
      </c>
      <c r="D16" t="s">
        <v>156</v>
      </c>
      <c r="E16" t="s">
        <v>156</v>
      </c>
      <c r="F16" t="s">
        <v>156</v>
      </c>
    </row>
    <row r="17" spans="3:6" x14ac:dyDescent="0.3">
      <c r="C17" t="s">
        <v>156</v>
      </c>
      <c r="D17" t="s">
        <v>156</v>
      </c>
      <c r="E17" t="s">
        <v>156</v>
      </c>
      <c r="F17" t="s">
        <v>156</v>
      </c>
    </row>
    <row r="18" spans="3:6" x14ac:dyDescent="0.3">
      <c r="C18" t="s">
        <v>156</v>
      </c>
      <c r="D18" t="s">
        <v>156</v>
      </c>
      <c r="E18" t="s">
        <v>156</v>
      </c>
      <c r="F18" t="s">
        <v>156</v>
      </c>
    </row>
    <row r="19" spans="3:6" x14ac:dyDescent="0.3">
      <c r="C19" t="s">
        <v>156</v>
      </c>
      <c r="D19" t="s">
        <v>156</v>
      </c>
      <c r="E19" t="s">
        <v>156</v>
      </c>
      <c r="F19" t="s">
        <v>156</v>
      </c>
    </row>
    <row r="20" spans="3:6" x14ac:dyDescent="0.3">
      <c r="C20" t="s">
        <v>156</v>
      </c>
      <c r="D20" t="s">
        <v>156</v>
      </c>
      <c r="E20" t="s">
        <v>156</v>
      </c>
      <c r="F20" t="s">
        <v>156</v>
      </c>
    </row>
    <row r="21" spans="3:6" x14ac:dyDescent="0.3">
      <c r="C21" t="s">
        <v>156</v>
      </c>
      <c r="D21" t="s">
        <v>156</v>
      </c>
      <c r="E21" t="s">
        <v>156</v>
      </c>
      <c r="F21" t="s">
        <v>156</v>
      </c>
    </row>
    <row r="22" spans="3:6" x14ac:dyDescent="0.3">
      <c r="C22" t="s">
        <v>156</v>
      </c>
      <c r="D22" t="s">
        <v>156</v>
      </c>
      <c r="E22" t="s">
        <v>156</v>
      </c>
      <c r="F22" t="s">
        <v>156</v>
      </c>
    </row>
    <row r="23" spans="3:6" x14ac:dyDescent="0.3">
      <c r="C23" t="s">
        <v>156</v>
      </c>
      <c r="D23" t="s">
        <v>156</v>
      </c>
      <c r="E23" t="s">
        <v>156</v>
      </c>
      <c r="F23" t="s">
        <v>156</v>
      </c>
    </row>
    <row r="24" spans="3:6" x14ac:dyDescent="0.3">
      <c r="C24" t="s">
        <v>156</v>
      </c>
      <c r="D24" t="s">
        <v>156</v>
      </c>
      <c r="E24" t="s">
        <v>156</v>
      </c>
      <c r="F24" t="s">
        <v>156</v>
      </c>
    </row>
    <row r="25" spans="3:6" x14ac:dyDescent="0.3">
      <c r="C25" t="s">
        <v>156</v>
      </c>
      <c r="D25" t="s">
        <v>156</v>
      </c>
      <c r="E25" t="s">
        <v>156</v>
      </c>
      <c r="F25" t="s">
        <v>156</v>
      </c>
    </row>
    <row r="26" spans="3:6" x14ac:dyDescent="0.3">
      <c r="C26" t="s">
        <v>156</v>
      </c>
      <c r="D26" t="s">
        <v>156</v>
      </c>
      <c r="E26" t="s">
        <v>156</v>
      </c>
      <c r="F26" t="s">
        <v>156</v>
      </c>
    </row>
    <row r="27" spans="3:6" x14ac:dyDescent="0.3">
      <c r="C27" t="s">
        <v>156</v>
      </c>
      <c r="D27" t="s">
        <v>156</v>
      </c>
      <c r="E27" t="s">
        <v>156</v>
      </c>
      <c r="F27" t="s">
        <v>156</v>
      </c>
    </row>
    <row r="28" spans="3:6" x14ac:dyDescent="0.3">
      <c r="C28" t="s">
        <v>156</v>
      </c>
      <c r="D28" t="s">
        <v>156</v>
      </c>
      <c r="E28" t="s">
        <v>156</v>
      </c>
      <c r="F28" t="s">
        <v>156</v>
      </c>
    </row>
    <row r="29" spans="3:6" x14ac:dyDescent="0.3">
      <c r="C29" t="s">
        <v>156</v>
      </c>
      <c r="D29" t="s">
        <v>156</v>
      </c>
      <c r="E29" t="s">
        <v>156</v>
      </c>
      <c r="F29" t="s">
        <v>156</v>
      </c>
    </row>
    <row r="30" spans="3:6" x14ac:dyDescent="0.3">
      <c r="C30" t="s">
        <v>156</v>
      </c>
      <c r="D30" t="s">
        <v>156</v>
      </c>
      <c r="E30" t="s">
        <v>156</v>
      </c>
      <c r="F30" t="s">
        <v>156</v>
      </c>
    </row>
    <row r="31" spans="3:6" x14ac:dyDescent="0.3">
      <c r="C31" t="s">
        <v>156</v>
      </c>
      <c r="D31" t="s">
        <v>156</v>
      </c>
      <c r="E31" t="s">
        <v>156</v>
      </c>
      <c r="F31" t="s">
        <v>156</v>
      </c>
    </row>
    <row r="32" spans="3:6" x14ac:dyDescent="0.3">
      <c r="C32" t="s">
        <v>156</v>
      </c>
      <c r="D32" t="s">
        <v>156</v>
      </c>
      <c r="E32" t="s">
        <v>156</v>
      </c>
      <c r="F32" t="s">
        <v>156</v>
      </c>
    </row>
    <row r="33" spans="3:6" x14ac:dyDescent="0.3">
      <c r="C33" t="s">
        <v>156</v>
      </c>
      <c r="D33" t="s">
        <v>156</v>
      </c>
      <c r="E33" t="s">
        <v>156</v>
      </c>
      <c r="F33" t="s">
        <v>156</v>
      </c>
    </row>
    <row r="34" spans="3:6" x14ac:dyDescent="0.3">
      <c r="C34" t="s">
        <v>156</v>
      </c>
      <c r="D34" t="s">
        <v>156</v>
      </c>
      <c r="E34" t="s">
        <v>156</v>
      </c>
      <c r="F34" t="s">
        <v>156</v>
      </c>
    </row>
    <row r="35" spans="3:6" x14ac:dyDescent="0.3">
      <c r="C35" t="s">
        <v>156</v>
      </c>
      <c r="D35" t="s">
        <v>156</v>
      </c>
      <c r="E35" t="s">
        <v>156</v>
      </c>
      <c r="F35" t="s">
        <v>156</v>
      </c>
    </row>
    <row r="36" spans="3:6" x14ac:dyDescent="0.3">
      <c r="C36" t="s">
        <v>156</v>
      </c>
      <c r="D36" t="s">
        <v>156</v>
      </c>
      <c r="E36" t="s">
        <v>156</v>
      </c>
      <c r="F36" t="s">
        <v>156</v>
      </c>
    </row>
    <row r="37" spans="3:6" x14ac:dyDescent="0.3">
      <c r="C37" t="s">
        <v>156</v>
      </c>
      <c r="D37" t="s">
        <v>156</v>
      </c>
      <c r="E37" t="s">
        <v>156</v>
      </c>
      <c r="F37" t="s">
        <v>156</v>
      </c>
    </row>
    <row r="38" spans="3:6" x14ac:dyDescent="0.3">
      <c r="C38" t="s">
        <v>156</v>
      </c>
      <c r="D38" t="s">
        <v>156</v>
      </c>
      <c r="E38" t="s">
        <v>156</v>
      </c>
      <c r="F38" t="s">
        <v>156</v>
      </c>
    </row>
    <row r="39" spans="3:6" x14ac:dyDescent="0.3">
      <c r="C39" t="s">
        <v>156</v>
      </c>
      <c r="D39" t="s">
        <v>156</v>
      </c>
      <c r="E39" t="s">
        <v>156</v>
      </c>
      <c r="F39" t="s">
        <v>156</v>
      </c>
    </row>
    <row r="40" spans="3:6" x14ac:dyDescent="0.3">
      <c r="C40" t="s">
        <v>156</v>
      </c>
      <c r="D40" t="s">
        <v>156</v>
      </c>
      <c r="E40" t="s">
        <v>156</v>
      </c>
      <c r="F40" t="s">
        <v>156</v>
      </c>
    </row>
    <row r="41" spans="3:6" x14ac:dyDescent="0.3">
      <c r="C41" t="s">
        <v>156</v>
      </c>
      <c r="D41" t="s">
        <v>156</v>
      </c>
      <c r="E41" t="s">
        <v>156</v>
      </c>
      <c r="F41" t="s">
        <v>156</v>
      </c>
    </row>
    <row r="42" spans="3:6" x14ac:dyDescent="0.3">
      <c r="C42" t="s">
        <v>156</v>
      </c>
      <c r="D42" t="s">
        <v>156</v>
      </c>
      <c r="E42" t="s">
        <v>156</v>
      </c>
      <c r="F42" t="s">
        <v>156</v>
      </c>
    </row>
    <row r="43" spans="3:6" x14ac:dyDescent="0.3">
      <c r="C43" t="s">
        <v>156</v>
      </c>
      <c r="D43" t="s">
        <v>156</v>
      </c>
      <c r="E43" t="s">
        <v>156</v>
      </c>
      <c r="F43" t="s">
        <v>156</v>
      </c>
    </row>
    <row r="44" spans="3:6" x14ac:dyDescent="0.3">
      <c r="C44" t="s">
        <v>156</v>
      </c>
      <c r="D44" t="s">
        <v>156</v>
      </c>
      <c r="E44" t="s">
        <v>156</v>
      </c>
      <c r="F44" t="s">
        <v>156</v>
      </c>
    </row>
    <row r="45" spans="3:6" x14ac:dyDescent="0.3">
      <c r="C45" t="s">
        <v>156</v>
      </c>
      <c r="D45" t="s">
        <v>156</v>
      </c>
      <c r="E45" t="s">
        <v>156</v>
      </c>
      <c r="F45" t="s">
        <v>156</v>
      </c>
    </row>
    <row r="46" spans="3:6" x14ac:dyDescent="0.3">
      <c r="C46" t="s">
        <v>156</v>
      </c>
      <c r="D46" t="s">
        <v>156</v>
      </c>
      <c r="E46" t="s">
        <v>156</v>
      </c>
      <c r="F46" t="s">
        <v>156</v>
      </c>
    </row>
    <row r="47" spans="3:6" x14ac:dyDescent="0.3">
      <c r="C47" t="s">
        <v>156</v>
      </c>
      <c r="D47" t="s">
        <v>156</v>
      </c>
      <c r="E47" t="s">
        <v>156</v>
      </c>
      <c r="F47" t="s">
        <v>156</v>
      </c>
    </row>
    <row r="48" spans="3:6" x14ac:dyDescent="0.3">
      <c r="C48" t="s">
        <v>156</v>
      </c>
      <c r="D48" t="s">
        <v>156</v>
      </c>
      <c r="E48" t="s">
        <v>156</v>
      </c>
      <c r="F48" t="s">
        <v>156</v>
      </c>
    </row>
    <row r="49" spans="3:6" x14ac:dyDescent="0.3">
      <c r="C49" t="s">
        <v>156</v>
      </c>
      <c r="D49" t="s">
        <v>156</v>
      </c>
      <c r="E49" t="s">
        <v>156</v>
      </c>
      <c r="F49" t="s">
        <v>156</v>
      </c>
    </row>
    <row r="50" spans="3:6" x14ac:dyDescent="0.3">
      <c r="C50" t="s">
        <v>156</v>
      </c>
      <c r="D50" t="s">
        <v>156</v>
      </c>
      <c r="E50" t="s">
        <v>156</v>
      </c>
      <c r="F50" t="s">
        <v>156</v>
      </c>
    </row>
    <row r="51" spans="3:6" x14ac:dyDescent="0.3">
      <c r="C51" t="s">
        <v>156</v>
      </c>
      <c r="D51" t="s">
        <v>156</v>
      </c>
      <c r="E51" t="s">
        <v>156</v>
      </c>
      <c r="F51" t="s">
        <v>156</v>
      </c>
    </row>
    <row r="52" spans="3:6" x14ac:dyDescent="0.3">
      <c r="C52" t="s">
        <v>156</v>
      </c>
      <c r="D52" t="s">
        <v>156</v>
      </c>
      <c r="E52" t="s">
        <v>156</v>
      </c>
      <c r="F52" t="s">
        <v>156</v>
      </c>
    </row>
    <row r="53" spans="3:6" x14ac:dyDescent="0.3">
      <c r="C53" t="s">
        <v>156</v>
      </c>
      <c r="D53" t="s">
        <v>156</v>
      </c>
      <c r="E53" t="s">
        <v>156</v>
      </c>
      <c r="F53" t="s">
        <v>156</v>
      </c>
    </row>
    <row r="54" spans="3:6" x14ac:dyDescent="0.3">
      <c r="C54" t="s">
        <v>156</v>
      </c>
      <c r="D54" t="s">
        <v>156</v>
      </c>
      <c r="E54" t="s">
        <v>156</v>
      </c>
      <c r="F54" t="s">
        <v>156</v>
      </c>
    </row>
    <row r="55" spans="3:6" x14ac:dyDescent="0.3">
      <c r="C55" t="s">
        <v>156</v>
      </c>
      <c r="D55" t="s">
        <v>156</v>
      </c>
      <c r="E55" t="s">
        <v>156</v>
      </c>
      <c r="F55" t="s">
        <v>156</v>
      </c>
    </row>
    <row r="56" spans="3:6" x14ac:dyDescent="0.3">
      <c r="C56" t="s">
        <v>156</v>
      </c>
      <c r="D56" t="s">
        <v>156</v>
      </c>
      <c r="E56" t="s">
        <v>156</v>
      </c>
      <c r="F56" t="s">
        <v>156</v>
      </c>
    </row>
    <row r="57" spans="3:6" x14ac:dyDescent="0.3">
      <c r="C57" t="s">
        <v>156</v>
      </c>
      <c r="D57" t="s">
        <v>156</v>
      </c>
      <c r="E57" t="s">
        <v>156</v>
      </c>
      <c r="F57" t="s">
        <v>156</v>
      </c>
    </row>
    <row r="58" spans="3:6" x14ac:dyDescent="0.3">
      <c r="C58" t="s">
        <v>156</v>
      </c>
      <c r="D58" t="s">
        <v>156</v>
      </c>
      <c r="E58" t="s">
        <v>156</v>
      </c>
      <c r="F58" t="s">
        <v>156</v>
      </c>
    </row>
    <row r="59" spans="3:6" x14ac:dyDescent="0.3">
      <c r="C59" t="s">
        <v>156</v>
      </c>
      <c r="D59" t="s">
        <v>156</v>
      </c>
      <c r="E59" t="s">
        <v>156</v>
      </c>
      <c r="F59" t="s">
        <v>156</v>
      </c>
    </row>
    <row r="60" spans="3:6" x14ac:dyDescent="0.3">
      <c r="C60" t="s">
        <v>156</v>
      </c>
      <c r="D60" t="s">
        <v>156</v>
      </c>
      <c r="E60" t="s">
        <v>156</v>
      </c>
      <c r="F60" t="s">
        <v>156</v>
      </c>
    </row>
  </sheetData>
  <dataConsolidate/>
  <dataValidations count="2">
    <dataValidation type="list" allowBlank="1" showInputMessage="1" showErrorMessage="1" sqref="B2" xr:uid="{00000000-0002-0000-0100-000000000000}">
      <formula1>INDIRETO(A2)</formula1>
    </dataValidation>
    <dataValidation type="list" allowBlank="1" showInputMessage="1" showErrorMessage="1" sqref="B2 A2:A60" xr:uid="{00000000-0002-0000-0100-000001000000}">
      <formula1>Coop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A74063-7ED4-427B-9B48-2144F2BE5DB9}">
          <x14:formula1>
            <xm:f>'Cad.Fazendas'!$F$2:$F$4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CJ34"/>
  <sheetViews>
    <sheetView topLeftCell="A7" workbookViewId="0">
      <selection activeCell="A19" sqref="A19"/>
    </sheetView>
  </sheetViews>
  <sheetFormatPr defaultColWidth="8.88671875" defaultRowHeight="14.4" x14ac:dyDescent="0.3"/>
  <cols>
    <col min="1" max="1" width="38.5546875" bestFit="1" customWidth="1"/>
    <col min="2" max="2" width="25.88671875" bestFit="1" customWidth="1"/>
    <col min="3" max="3" width="14.6640625" bestFit="1" customWidth="1"/>
    <col min="4" max="4" width="11.109375" bestFit="1" customWidth="1"/>
    <col min="5" max="5" width="22.6640625" bestFit="1" customWidth="1"/>
    <col min="6" max="6" width="22.6640625" customWidth="1"/>
    <col min="7" max="7" width="3.6640625" bestFit="1" customWidth="1"/>
    <col min="8" max="8" width="9.33203125" bestFit="1" customWidth="1"/>
    <col min="9" max="9" width="19.33203125" bestFit="1" customWidth="1"/>
    <col min="10" max="10" width="11.33203125" bestFit="1" customWidth="1"/>
    <col min="11" max="11" width="13.6640625" bestFit="1" customWidth="1"/>
    <col min="12" max="12" width="10.33203125" bestFit="1" customWidth="1"/>
    <col min="13" max="13" width="8.44140625" bestFit="1" customWidth="1"/>
    <col min="14" max="14" width="9.109375" bestFit="1" customWidth="1"/>
    <col min="15" max="15" width="8.33203125" bestFit="1" customWidth="1"/>
    <col min="16" max="16" width="15.6640625" bestFit="1" customWidth="1"/>
    <col min="17" max="18" width="9.33203125" bestFit="1" customWidth="1"/>
    <col min="19" max="19" width="8.33203125" bestFit="1" customWidth="1"/>
    <col min="20" max="20" width="10.109375" bestFit="1" customWidth="1"/>
    <col min="21" max="21" width="18" bestFit="1" customWidth="1"/>
    <col min="22" max="23" width="8.6640625" bestFit="1" customWidth="1"/>
    <col min="24" max="24" width="10.33203125" bestFit="1" customWidth="1"/>
    <col min="25" max="25" width="23.109375" bestFit="1" customWidth="1"/>
    <col min="26" max="26" width="9.33203125" bestFit="1" customWidth="1"/>
    <col min="27" max="27" width="15.109375" bestFit="1" customWidth="1"/>
    <col min="28" max="28" width="41.5546875" bestFit="1" customWidth="1"/>
    <col min="29" max="29" width="41.5546875" customWidth="1"/>
    <col min="30" max="30" width="11.44140625" bestFit="1" customWidth="1"/>
    <col min="31" max="31" width="16" bestFit="1" customWidth="1"/>
    <col min="32" max="32" width="14.6640625" bestFit="1" customWidth="1"/>
    <col min="33" max="33" width="26.44140625" bestFit="1" customWidth="1"/>
    <col min="34" max="34" width="8.109375" bestFit="1" customWidth="1"/>
    <col min="35" max="36" width="10.33203125" bestFit="1" customWidth="1"/>
    <col min="37" max="37" width="9.33203125" bestFit="1" customWidth="1"/>
    <col min="38" max="38" width="18.33203125" bestFit="1" customWidth="1"/>
    <col min="39" max="39" width="41.5546875" bestFit="1" customWidth="1"/>
    <col min="40" max="40" width="16" bestFit="1" customWidth="1"/>
    <col min="41" max="41" width="11.6640625" bestFit="1" customWidth="1"/>
    <col min="42" max="43" width="27.5546875" bestFit="1" customWidth="1"/>
    <col min="44" max="44" width="10.33203125" bestFit="1" customWidth="1"/>
    <col min="45" max="45" width="12.109375" bestFit="1" customWidth="1"/>
    <col min="46" max="46" width="5.109375" bestFit="1" customWidth="1"/>
    <col min="47" max="47" width="5.109375" customWidth="1"/>
    <col min="48" max="48" width="8.6640625" bestFit="1" customWidth="1"/>
    <col min="49" max="49" width="8.33203125" bestFit="1" customWidth="1"/>
    <col min="50" max="50" width="6.6640625" bestFit="1" customWidth="1"/>
    <col min="51" max="51" width="6.6640625" customWidth="1"/>
    <col min="52" max="52" width="8.6640625" bestFit="1" customWidth="1"/>
    <col min="53" max="53" width="8.33203125" bestFit="1" customWidth="1"/>
    <col min="54" max="54" width="12" bestFit="1" customWidth="1"/>
    <col min="55" max="55" width="13.33203125" bestFit="1" customWidth="1"/>
    <col min="56" max="56" width="41.5546875" bestFit="1" customWidth="1"/>
    <col min="57" max="57" width="16" bestFit="1" customWidth="1"/>
    <col min="58" max="58" width="11.6640625" bestFit="1" customWidth="1"/>
    <col min="59" max="59" width="8.5546875" bestFit="1" customWidth="1"/>
    <col min="60" max="60" width="8.109375" bestFit="1" customWidth="1"/>
    <col min="61" max="61" width="8.5546875" bestFit="1" customWidth="1"/>
    <col min="62" max="62" width="28" customWidth="1"/>
    <col min="63" max="63" width="8.33203125" bestFit="1" customWidth="1"/>
    <col min="64" max="70" width="11" bestFit="1" customWidth="1"/>
    <col min="71" max="71" width="8" bestFit="1" customWidth="1"/>
    <col min="72" max="72" width="13.88671875" bestFit="1" customWidth="1"/>
    <col min="73" max="73" width="15.44140625" bestFit="1" customWidth="1"/>
    <col min="74" max="74" width="8.109375" bestFit="1" customWidth="1"/>
    <col min="75" max="75" width="8.33203125" bestFit="1" customWidth="1"/>
    <col min="76" max="76" width="8.109375" bestFit="1" customWidth="1"/>
    <col min="77" max="77" width="3.33203125" bestFit="1" customWidth="1"/>
    <col min="78" max="78" width="8.44140625" bestFit="1" customWidth="1"/>
    <col min="80" max="80" width="8.33203125" bestFit="1" customWidth="1"/>
    <col min="81" max="81" width="11.88671875" bestFit="1" customWidth="1"/>
    <col min="82" max="82" width="9.6640625" bestFit="1" customWidth="1"/>
    <col min="84" max="84" width="9.88671875" bestFit="1" customWidth="1"/>
    <col min="85" max="85" width="8.109375" bestFit="1" customWidth="1"/>
    <col min="86" max="87" width="8.33203125" bestFit="1" customWidth="1"/>
    <col min="88" max="88" width="7.33203125" bestFit="1" customWidth="1"/>
  </cols>
  <sheetData>
    <row r="1" spans="1:88" s="82" customFormat="1" ht="15" thickBot="1" x14ac:dyDescent="0.35">
      <c r="A1" s="90" t="s">
        <v>443</v>
      </c>
    </row>
    <row r="2" spans="1:88" s="91" customFormat="1" ht="34.950000000000003" customHeight="1" thickBot="1" x14ac:dyDescent="0.35">
      <c r="A2" s="302" t="s">
        <v>374</v>
      </c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4"/>
      <c r="R2" s="305" t="s">
        <v>375</v>
      </c>
      <c r="S2" s="306"/>
      <c r="T2" s="306"/>
      <c r="U2" s="306"/>
      <c r="V2" s="306"/>
      <c r="W2" s="306"/>
      <c r="X2" s="306"/>
      <c r="Y2" s="307"/>
      <c r="Z2" s="84"/>
      <c r="AA2" s="308" t="s">
        <v>376</v>
      </c>
      <c r="AB2" s="309"/>
      <c r="AC2" s="309"/>
      <c r="AD2" s="309"/>
      <c r="AE2" s="309"/>
      <c r="AF2" s="309"/>
      <c r="AG2" s="309"/>
      <c r="AH2" s="309"/>
      <c r="AI2" s="309"/>
      <c r="AJ2" s="310"/>
      <c r="AK2" s="84"/>
      <c r="AL2" s="311" t="s">
        <v>377</v>
      </c>
      <c r="AM2" s="312"/>
      <c r="AN2" s="312"/>
      <c r="AO2" s="312"/>
      <c r="AP2" s="312"/>
      <c r="AQ2" s="312"/>
      <c r="AR2" s="312"/>
      <c r="AS2" s="313"/>
      <c r="AT2" s="314" t="s">
        <v>378</v>
      </c>
      <c r="AU2" s="315"/>
      <c r="AV2" s="315"/>
      <c r="AW2" s="315"/>
      <c r="AX2" s="315"/>
      <c r="AY2" s="315"/>
      <c r="AZ2" s="315"/>
      <c r="BA2" s="316"/>
      <c r="BB2" s="84"/>
      <c r="BC2" s="288" t="s">
        <v>379</v>
      </c>
      <c r="BD2" s="289"/>
      <c r="BE2" s="289"/>
      <c r="BF2" s="289"/>
      <c r="BG2" s="289"/>
      <c r="BH2" s="289"/>
      <c r="BI2" s="289"/>
      <c r="BJ2" s="290"/>
      <c r="BK2" s="84"/>
      <c r="BL2" s="288" t="s">
        <v>380</v>
      </c>
      <c r="BM2" s="289"/>
      <c r="BN2" s="289"/>
      <c r="BO2" s="289"/>
      <c r="BP2" s="289"/>
      <c r="BQ2" s="289"/>
      <c r="BR2" s="289"/>
      <c r="BS2" s="289"/>
      <c r="BT2" s="289"/>
      <c r="BU2" s="289"/>
      <c r="BV2" s="289"/>
      <c r="BW2" s="289"/>
      <c r="BX2" s="289"/>
      <c r="BY2" s="289"/>
      <c r="BZ2" s="289"/>
      <c r="CA2" s="289"/>
      <c r="CB2" s="290"/>
      <c r="CC2" s="84"/>
      <c r="CD2" s="84"/>
      <c r="CE2" s="84"/>
      <c r="CF2" s="84"/>
      <c r="CG2" s="84"/>
      <c r="CH2" s="84"/>
      <c r="CI2" s="84"/>
      <c r="CJ2" s="84"/>
    </row>
    <row r="3" spans="1:88" s="92" customFormat="1" ht="15" thickBot="1" x14ac:dyDescent="0.35">
      <c r="I3" s="93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291" t="s">
        <v>334</v>
      </c>
      <c r="BM3" s="291"/>
      <c r="BN3" s="291"/>
      <c r="BO3" s="291"/>
      <c r="BP3" s="291"/>
      <c r="BQ3" s="291"/>
      <c r="BR3" s="291"/>
      <c r="BS3" s="82"/>
      <c r="BT3" s="82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82"/>
      <c r="CF3" s="82"/>
      <c r="CG3" s="82"/>
      <c r="CH3" s="82"/>
      <c r="CI3" s="82"/>
      <c r="CJ3" s="82"/>
    </row>
    <row r="4" spans="1:88" s="92" customFormat="1" x14ac:dyDescent="0.3">
      <c r="A4" s="94"/>
      <c r="I4" s="93"/>
      <c r="L4" s="292" t="s">
        <v>373</v>
      </c>
      <c r="M4" s="293"/>
      <c r="N4" s="294"/>
      <c r="S4" s="82"/>
      <c r="T4" s="95"/>
      <c r="U4" s="82"/>
      <c r="V4" s="95"/>
      <c r="W4" s="96"/>
      <c r="X4" s="95"/>
      <c r="Y4" s="83" t="s">
        <v>338</v>
      </c>
      <c r="Z4" s="95"/>
      <c r="AA4" s="97"/>
      <c r="AB4" s="95"/>
      <c r="AC4" s="95"/>
      <c r="AD4" s="95"/>
      <c r="AE4" s="95"/>
      <c r="AF4" s="295" t="s">
        <v>292</v>
      </c>
      <c r="AG4" s="296"/>
      <c r="AH4" s="297"/>
      <c r="AI4" s="95"/>
      <c r="AJ4" s="98" t="s">
        <v>338</v>
      </c>
      <c r="AK4" s="95"/>
      <c r="AL4" s="95"/>
      <c r="AM4" s="95"/>
      <c r="AN4" s="95"/>
      <c r="AO4" s="298" t="s">
        <v>292</v>
      </c>
      <c r="AP4" s="299"/>
      <c r="AQ4" s="300"/>
      <c r="AR4" s="95"/>
      <c r="AS4" s="95" t="s">
        <v>338</v>
      </c>
      <c r="AT4" s="95"/>
      <c r="AU4" s="95"/>
      <c r="AV4" s="95"/>
      <c r="AW4" s="95"/>
      <c r="AX4" s="95"/>
      <c r="AY4" s="95"/>
      <c r="AZ4" s="95"/>
      <c r="BA4" s="95"/>
      <c r="BB4" s="95"/>
      <c r="BC4" s="95"/>
      <c r="BD4" s="95"/>
      <c r="BE4" s="95"/>
      <c r="BF4" s="301" t="s">
        <v>292</v>
      </c>
      <c r="BG4" s="301"/>
      <c r="BH4" s="301"/>
      <c r="BI4" s="95"/>
      <c r="BJ4" s="95" t="s">
        <v>338</v>
      </c>
      <c r="BK4" s="99"/>
      <c r="BL4" s="97" t="s">
        <v>293</v>
      </c>
      <c r="BM4" s="97" t="s">
        <v>293</v>
      </c>
      <c r="BN4" s="97" t="s">
        <v>293</v>
      </c>
      <c r="BO4" s="97" t="s">
        <v>293</v>
      </c>
      <c r="BP4" s="97" t="s">
        <v>293</v>
      </c>
      <c r="BQ4" s="97" t="s">
        <v>293</v>
      </c>
      <c r="BR4" s="97" t="s">
        <v>293</v>
      </c>
      <c r="BS4" s="97"/>
      <c r="BT4" s="97"/>
      <c r="BU4" s="97"/>
      <c r="BV4" s="97"/>
      <c r="BW4" s="97"/>
      <c r="BX4" s="97"/>
      <c r="BY4" s="97"/>
      <c r="BZ4" s="97"/>
      <c r="CA4" s="95" t="s">
        <v>338</v>
      </c>
      <c r="CB4" s="97"/>
      <c r="CC4" s="97"/>
      <c r="CD4" s="97"/>
      <c r="CE4" s="97"/>
      <c r="CF4" s="97"/>
      <c r="CG4" s="97"/>
      <c r="CH4" s="100"/>
      <c r="CI4" s="95"/>
      <c r="CJ4" s="95"/>
    </row>
    <row r="5" spans="1:88" s="101" customFormat="1" ht="78" x14ac:dyDescent="0.3">
      <c r="A5" s="102" t="s">
        <v>43</v>
      </c>
      <c r="B5" s="103" t="s">
        <v>46</v>
      </c>
      <c r="C5" s="103" t="s">
        <v>8</v>
      </c>
      <c r="D5" s="104" t="s">
        <v>393</v>
      </c>
      <c r="E5" s="104" t="s">
        <v>126</v>
      </c>
      <c r="F5" s="166" t="s">
        <v>535</v>
      </c>
      <c r="G5" s="105" t="s">
        <v>128</v>
      </c>
      <c r="H5" s="104" t="s">
        <v>321</v>
      </c>
      <c r="I5" s="106" t="s">
        <v>129</v>
      </c>
      <c r="J5" s="106" t="s">
        <v>3</v>
      </c>
      <c r="K5" s="106" t="s">
        <v>4</v>
      </c>
      <c r="L5" s="106" t="s">
        <v>444</v>
      </c>
      <c r="M5" s="106" t="s">
        <v>322</v>
      </c>
      <c r="N5" s="106" t="s">
        <v>192</v>
      </c>
      <c r="O5" s="107" t="s">
        <v>294</v>
      </c>
      <c r="P5" s="107" t="s">
        <v>319</v>
      </c>
      <c r="Q5" s="106" t="s">
        <v>336</v>
      </c>
      <c r="R5" s="106" t="s">
        <v>324</v>
      </c>
      <c r="S5" s="106" t="s">
        <v>213</v>
      </c>
      <c r="T5" s="107" t="s">
        <v>295</v>
      </c>
      <c r="U5" s="106" t="s">
        <v>186</v>
      </c>
      <c r="V5" s="107" t="s">
        <v>291</v>
      </c>
      <c r="W5" s="107" t="s">
        <v>296</v>
      </c>
      <c r="X5" s="107" t="s">
        <v>297</v>
      </c>
      <c r="Y5" s="107" t="s">
        <v>320</v>
      </c>
      <c r="Z5" s="106" t="s">
        <v>337</v>
      </c>
      <c r="AA5" s="106" t="s">
        <v>327</v>
      </c>
      <c r="AB5" s="107" t="s">
        <v>325</v>
      </c>
      <c r="AC5" s="111" t="s">
        <v>503</v>
      </c>
      <c r="AD5" s="107" t="s">
        <v>300</v>
      </c>
      <c r="AE5" s="107" t="s">
        <v>301</v>
      </c>
      <c r="AF5" s="107" t="s">
        <v>323</v>
      </c>
      <c r="AG5" s="107" t="s">
        <v>326</v>
      </c>
      <c r="AH5" s="107" t="s">
        <v>371</v>
      </c>
      <c r="AI5" s="107" t="s">
        <v>329</v>
      </c>
      <c r="AJ5" s="107" t="s">
        <v>298</v>
      </c>
      <c r="AK5" s="106" t="s">
        <v>353</v>
      </c>
      <c r="AL5" s="106" t="s">
        <v>328</v>
      </c>
      <c r="AM5" s="107" t="s">
        <v>299</v>
      </c>
      <c r="AN5" s="107" t="s">
        <v>381</v>
      </c>
      <c r="AO5" s="107" t="s">
        <v>382</v>
      </c>
      <c r="AP5" s="107" t="s">
        <v>383</v>
      </c>
      <c r="AQ5" s="108" t="s">
        <v>384</v>
      </c>
      <c r="AR5" s="107" t="s">
        <v>354</v>
      </c>
      <c r="AS5" s="107" t="s">
        <v>302</v>
      </c>
      <c r="AT5" s="107" t="s">
        <v>358</v>
      </c>
      <c r="AU5" s="107" t="s">
        <v>552</v>
      </c>
      <c r="AV5" s="107" t="s">
        <v>359</v>
      </c>
      <c r="AW5" s="108" t="s">
        <v>360</v>
      </c>
      <c r="AX5" s="108" t="s">
        <v>385</v>
      </c>
      <c r="AY5" s="108" t="s">
        <v>555</v>
      </c>
      <c r="AZ5" s="107" t="s">
        <v>386</v>
      </c>
      <c r="BA5" s="108" t="s">
        <v>387</v>
      </c>
      <c r="BB5" s="106" t="s">
        <v>330</v>
      </c>
      <c r="BC5" s="106" t="s">
        <v>388</v>
      </c>
      <c r="BD5" s="107" t="s">
        <v>303</v>
      </c>
      <c r="BE5" s="107" t="s">
        <v>304</v>
      </c>
      <c r="BF5" s="107" t="s">
        <v>389</v>
      </c>
      <c r="BG5" s="107" t="s">
        <v>355</v>
      </c>
      <c r="BH5" s="107" t="s">
        <v>390</v>
      </c>
      <c r="BI5" s="107" t="s">
        <v>391</v>
      </c>
      <c r="BJ5" s="107" t="s">
        <v>305</v>
      </c>
      <c r="BK5" s="109" t="s">
        <v>306</v>
      </c>
      <c r="BL5" s="106" t="s">
        <v>307</v>
      </c>
      <c r="BM5" s="106" t="s">
        <v>308</v>
      </c>
      <c r="BN5" s="106" t="s">
        <v>309</v>
      </c>
      <c r="BO5" s="106" t="s">
        <v>310</v>
      </c>
      <c r="BP5" s="106" t="s">
        <v>311</v>
      </c>
      <c r="BQ5" s="106" t="s">
        <v>312</v>
      </c>
      <c r="BR5" s="106" t="s">
        <v>313</v>
      </c>
      <c r="BS5" s="106" t="s">
        <v>361</v>
      </c>
      <c r="BT5" s="106" t="s">
        <v>331</v>
      </c>
      <c r="BU5" s="106" t="s">
        <v>370</v>
      </c>
      <c r="BV5" s="106" t="s">
        <v>332</v>
      </c>
      <c r="BW5" s="106" t="s">
        <v>333</v>
      </c>
      <c r="BX5" s="106" t="s">
        <v>362</v>
      </c>
      <c r="BY5" s="106" t="s">
        <v>364</v>
      </c>
      <c r="BZ5" s="106" t="s">
        <v>369</v>
      </c>
      <c r="CA5" s="106" t="s">
        <v>315</v>
      </c>
      <c r="CB5" s="106" t="s">
        <v>314</v>
      </c>
      <c r="CC5" s="106" t="s">
        <v>366</v>
      </c>
      <c r="CD5" s="106" t="s">
        <v>365</v>
      </c>
      <c r="CE5" s="106" t="s">
        <v>367</v>
      </c>
      <c r="CF5" s="106" t="s">
        <v>368</v>
      </c>
      <c r="CG5" s="106" t="s">
        <v>392</v>
      </c>
      <c r="CH5" s="106" t="s">
        <v>316</v>
      </c>
      <c r="CI5" s="107" t="s">
        <v>317</v>
      </c>
      <c r="CJ5" s="110" t="s">
        <v>318</v>
      </c>
    </row>
    <row r="6" spans="1:88" x14ac:dyDescent="0.3">
      <c r="A6" t="s">
        <v>49</v>
      </c>
      <c r="B6" t="s">
        <v>398</v>
      </c>
      <c r="C6" t="s">
        <v>48</v>
      </c>
      <c r="E6" t="s">
        <v>133</v>
      </c>
      <c r="F6" s="13" t="s">
        <v>536</v>
      </c>
      <c r="I6" t="s">
        <v>163</v>
      </c>
      <c r="N6" t="s">
        <v>161</v>
      </c>
      <c r="U6" s="13" t="s">
        <v>339</v>
      </c>
      <c r="V6" s="13" t="s">
        <v>342</v>
      </c>
      <c r="W6" s="13" t="s">
        <v>342</v>
      </c>
      <c r="X6" s="13" t="s">
        <v>343</v>
      </c>
      <c r="Y6" s="13" t="s">
        <v>513</v>
      </c>
      <c r="Z6" s="13"/>
      <c r="AA6" s="13"/>
      <c r="AB6" s="13" t="s">
        <v>500</v>
      </c>
      <c r="AC6" s="13" t="s">
        <v>504</v>
      </c>
      <c r="AD6" s="13" t="s">
        <v>445</v>
      </c>
      <c r="AE6" s="13" t="s">
        <v>343</v>
      </c>
      <c r="AF6" s="13" t="s">
        <v>350</v>
      </c>
      <c r="AG6" s="13" t="s">
        <v>350</v>
      </c>
      <c r="AH6" s="13"/>
      <c r="AI6" s="13" t="s">
        <v>343</v>
      </c>
      <c r="AJ6" s="13" t="s">
        <v>347</v>
      </c>
      <c r="AK6" s="13"/>
      <c r="AL6" s="13"/>
      <c r="AM6" s="13" t="s">
        <v>343</v>
      </c>
      <c r="AN6" s="13" t="s">
        <v>343</v>
      </c>
      <c r="AO6" s="13" t="s">
        <v>357</v>
      </c>
      <c r="AP6" s="13" t="s">
        <v>350</v>
      </c>
      <c r="AQ6" s="13"/>
      <c r="AR6" s="13" t="s">
        <v>343</v>
      </c>
      <c r="AS6" s="13" t="s">
        <v>347</v>
      </c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 t="s">
        <v>343</v>
      </c>
      <c r="BE6" t="s">
        <v>445</v>
      </c>
      <c r="BF6" s="13" t="s">
        <v>357</v>
      </c>
      <c r="BG6" s="13" t="s">
        <v>350</v>
      </c>
      <c r="BH6" s="13"/>
      <c r="BI6" s="13" t="s">
        <v>343</v>
      </c>
      <c r="BJ6" s="13" t="s">
        <v>513</v>
      </c>
      <c r="BK6" s="13"/>
      <c r="BL6" s="13"/>
      <c r="BM6" s="13"/>
      <c r="BN6" s="13"/>
      <c r="BO6" s="13"/>
      <c r="BP6" s="13"/>
      <c r="BQ6" s="13"/>
      <c r="BR6" s="13"/>
      <c r="BS6" s="13"/>
      <c r="BT6" s="13" t="s">
        <v>363</v>
      </c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</row>
    <row r="7" spans="1:88" x14ac:dyDescent="0.3">
      <c r="A7" t="s">
        <v>446</v>
      </c>
      <c r="B7" t="s">
        <v>399</v>
      </c>
      <c r="C7" t="s">
        <v>55</v>
      </c>
      <c r="E7" t="s">
        <v>562</v>
      </c>
      <c r="F7" s="13" t="s">
        <v>537</v>
      </c>
      <c r="I7" t="s">
        <v>164</v>
      </c>
      <c r="N7" t="s">
        <v>179</v>
      </c>
      <c r="P7" t="s">
        <v>489</v>
      </c>
      <c r="U7" s="13" t="s">
        <v>341</v>
      </c>
      <c r="V7" s="13" t="s">
        <v>357</v>
      </c>
      <c r="W7" s="13" t="s">
        <v>357</v>
      </c>
      <c r="X7" s="13" t="s">
        <v>346</v>
      </c>
      <c r="Y7" s="13" t="s">
        <v>512</v>
      </c>
      <c r="Z7" s="13"/>
      <c r="AA7" s="13"/>
      <c r="AB7" s="13" t="s">
        <v>502</v>
      </c>
      <c r="AC7" s="13" t="s">
        <v>505</v>
      </c>
      <c r="AD7" s="13" t="s">
        <v>447</v>
      </c>
      <c r="AE7" s="13" t="s">
        <v>448</v>
      </c>
      <c r="AF7" s="13" t="s">
        <v>351</v>
      </c>
      <c r="AG7" s="13" t="s">
        <v>351</v>
      </c>
      <c r="AH7" s="13"/>
      <c r="AI7" s="13" t="s">
        <v>346</v>
      </c>
      <c r="AJ7" s="13" t="s">
        <v>348</v>
      </c>
      <c r="AK7" s="13"/>
      <c r="AL7" s="13"/>
      <c r="AM7" s="13" t="s">
        <v>349</v>
      </c>
      <c r="AN7" s="13" t="s">
        <v>448</v>
      </c>
      <c r="AO7" s="13" t="s">
        <v>449</v>
      </c>
      <c r="AP7" s="13" t="s">
        <v>351</v>
      </c>
      <c r="AQ7" s="13"/>
      <c r="AR7" s="13" t="s">
        <v>448</v>
      </c>
      <c r="AS7" s="13" t="s">
        <v>348</v>
      </c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 t="s">
        <v>349</v>
      </c>
      <c r="BE7" t="s">
        <v>447</v>
      </c>
      <c r="BF7" s="13" t="s">
        <v>449</v>
      </c>
      <c r="BG7" s="13" t="s">
        <v>351</v>
      </c>
      <c r="BH7" s="13"/>
      <c r="BI7" s="13" t="s">
        <v>448</v>
      </c>
      <c r="BJ7" s="13" t="s">
        <v>512</v>
      </c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</row>
    <row r="8" spans="1:88" x14ac:dyDescent="0.3">
      <c r="A8" t="s">
        <v>42</v>
      </c>
      <c r="B8" t="s">
        <v>395</v>
      </c>
      <c r="C8" t="s">
        <v>57</v>
      </c>
      <c r="E8" t="s">
        <v>557</v>
      </c>
      <c r="F8" s="13" t="s">
        <v>538</v>
      </c>
      <c r="I8" t="s">
        <v>450</v>
      </c>
      <c r="N8" t="s">
        <v>180</v>
      </c>
      <c r="P8" t="s">
        <v>491</v>
      </c>
      <c r="U8" s="13" t="s">
        <v>340</v>
      </c>
      <c r="V8" s="13"/>
      <c r="W8" s="13"/>
      <c r="X8" s="13" t="s">
        <v>344</v>
      </c>
      <c r="Y8" s="13" t="s">
        <v>492</v>
      </c>
      <c r="Z8" s="13"/>
      <c r="AA8" s="13"/>
      <c r="AB8" s="13" t="s">
        <v>501</v>
      </c>
      <c r="AC8" s="13"/>
      <c r="AD8" s="13"/>
      <c r="AE8" s="13" t="s">
        <v>452</v>
      </c>
      <c r="AF8" s="13" t="s">
        <v>352</v>
      </c>
      <c r="AG8" s="13" t="s">
        <v>352</v>
      </c>
      <c r="AH8" s="13"/>
      <c r="AI8" s="13" t="s">
        <v>344</v>
      </c>
      <c r="AJ8" s="13" t="s">
        <v>492</v>
      </c>
      <c r="AK8" s="13"/>
      <c r="AL8" s="13"/>
      <c r="AM8" s="13" t="s">
        <v>451</v>
      </c>
      <c r="AN8" s="13" t="s">
        <v>452</v>
      </c>
      <c r="AO8" s="13" t="s">
        <v>453</v>
      </c>
      <c r="AP8" s="13" t="s">
        <v>352</v>
      </c>
      <c r="AQ8" s="13"/>
      <c r="AR8" s="13" t="s">
        <v>452</v>
      </c>
      <c r="AS8" s="13" t="s">
        <v>461</v>
      </c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 t="s">
        <v>451</v>
      </c>
      <c r="BF8" s="13" t="s">
        <v>453</v>
      </c>
      <c r="BG8" s="13" t="s">
        <v>352</v>
      </c>
      <c r="BH8" s="13"/>
      <c r="BI8" s="13" t="s">
        <v>452</v>
      </c>
      <c r="BJ8" s="13" t="s">
        <v>461</v>
      </c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</row>
    <row r="9" spans="1:88" x14ac:dyDescent="0.3">
      <c r="A9" t="s">
        <v>157</v>
      </c>
      <c r="B9" t="s">
        <v>396</v>
      </c>
      <c r="C9" t="s">
        <v>63</v>
      </c>
      <c r="E9" t="s">
        <v>563</v>
      </c>
      <c r="N9" t="s">
        <v>181</v>
      </c>
      <c r="P9" t="s">
        <v>490</v>
      </c>
      <c r="U9" s="13"/>
      <c r="V9" s="13"/>
      <c r="W9" s="13"/>
      <c r="X9" s="13" t="s">
        <v>345</v>
      </c>
      <c r="Y9" s="13"/>
      <c r="Z9" s="13"/>
      <c r="AA9" s="13"/>
      <c r="AB9" s="13" t="s">
        <v>506</v>
      </c>
      <c r="AC9" s="13"/>
      <c r="AD9" s="13"/>
      <c r="AE9" s="13" t="s">
        <v>454</v>
      </c>
      <c r="AF9" s="13" t="s">
        <v>357</v>
      </c>
      <c r="AG9" s="13" t="s">
        <v>357</v>
      </c>
      <c r="AH9" s="13"/>
      <c r="AI9" s="13" t="s">
        <v>345</v>
      </c>
      <c r="AJ9" s="13"/>
      <c r="AK9" s="13"/>
      <c r="AL9" s="13"/>
      <c r="AM9" s="13"/>
      <c r="AN9" s="13" t="s">
        <v>454</v>
      </c>
      <c r="AO9" s="13" t="s">
        <v>356</v>
      </c>
      <c r="AP9" s="13" t="s">
        <v>357</v>
      </c>
      <c r="AQ9" s="13"/>
      <c r="AR9" s="13" t="s">
        <v>454</v>
      </c>
      <c r="AS9" s="13" t="s">
        <v>462</v>
      </c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F9" s="13" t="s">
        <v>356</v>
      </c>
      <c r="BG9" s="13" t="s">
        <v>357</v>
      </c>
      <c r="BH9" s="13"/>
      <c r="BI9" s="13" t="s">
        <v>454</v>
      </c>
      <c r="BJ9" s="13" t="s">
        <v>462</v>
      </c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</row>
    <row r="10" spans="1:88" x14ac:dyDescent="0.3">
      <c r="A10" t="s">
        <v>38</v>
      </c>
      <c r="B10" t="s">
        <v>394</v>
      </c>
      <c r="C10" t="s">
        <v>64</v>
      </c>
      <c r="E10" t="s">
        <v>166</v>
      </c>
      <c r="N10" t="s">
        <v>182</v>
      </c>
    </row>
    <row r="11" spans="1:88" x14ac:dyDescent="0.3">
      <c r="A11" t="s">
        <v>41</v>
      </c>
      <c r="B11" t="s">
        <v>397</v>
      </c>
      <c r="C11" t="s">
        <v>65</v>
      </c>
      <c r="E11" t="s">
        <v>167</v>
      </c>
    </row>
    <row r="12" spans="1:88" x14ac:dyDescent="0.3">
      <c r="A12" t="s">
        <v>39</v>
      </c>
      <c r="B12" t="s">
        <v>400</v>
      </c>
      <c r="C12" t="s">
        <v>66</v>
      </c>
      <c r="E12" t="s">
        <v>168</v>
      </c>
    </row>
    <row r="13" spans="1:88" x14ac:dyDescent="0.3">
      <c r="A13" t="s">
        <v>158</v>
      </c>
      <c r="B13" t="s">
        <v>401</v>
      </c>
      <c r="E13" t="s">
        <v>169</v>
      </c>
    </row>
    <row r="14" spans="1:88" x14ac:dyDescent="0.3">
      <c r="A14" t="s">
        <v>40</v>
      </c>
      <c r="B14" t="s">
        <v>407</v>
      </c>
      <c r="E14" t="s">
        <v>170</v>
      </c>
    </row>
    <row r="15" spans="1:88" x14ac:dyDescent="0.3">
      <c r="A15" t="s">
        <v>435</v>
      </c>
      <c r="B15" t="s">
        <v>402</v>
      </c>
      <c r="E15" t="s">
        <v>566</v>
      </c>
    </row>
    <row r="16" spans="1:88" x14ac:dyDescent="0.3">
      <c r="A16" t="s">
        <v>519</v>
      </c>
      <c r="B16" t="s">
        <v>403</v>
      </c>
      <c r="E16" t="s">
        <v>172</v>
      </c>
    </row>
    <row r="17" spans="1:5" x14ac:dyDescent="0.3">
      <c r="A17" t="s">
        <v>542</v>
      </c>
      <c r="B17" t="s">
        <v>404</v>
      </c>
      <c r="E17" t="s">
        <v>173</v>
      </c>
    </row>
    <row r="18" spans="1:5" x14ac:dyDescent="0.3">
      <c r="A18" t="s">
        <v>626</v>
      </c>
      <c r="B18" s="167" t="s">
        <v>627</v>
      </c>
      <c r="D18" s="167" t="s">
        <v>48</v>
      </c>
      <c r="E18" t="s">
        <v>565</v>
      </c>
    </row>
    <row r="19" spans="1:5" x14ac:dyDescent="0.3">
      <c r="B19" t="s">
        <v>405</v>
      </c>
      <c r="E19" t="s">
        <v>175</v>
      </c>
    </row>
    <row r="20" spans="1:5" x14ac:dyDescent="0.3">
      <c r="B20" t="s">
        <v>406</v>
      </c>
      <c r="E20" t="s">
        <v>176</v>
      </c>
    </row>
    <row r="21" spans="1:5" x14ac:dyDescent="0.3">
      <c r="B21" t="s">
        <v>455</v>
      </c>
      <c r="E21" t="s">
        <v>177</v>
      </c>
    </row>
    <row r="22" spans="1:5" x14ac:dyDescent="0.3">
      <c r="B22" t="s">
        <v>456</v>
      </c>
      <c r="E22" t="s">
        <v>178</v>
      </c>
    </row>
    <row r="23" spans="1:5" x14ac:dyDescent="0.3">
      <c r="B23" t="s">
        <v>457</v>
      </c>
      <c r="E23" s="168" t="s">
        <v>564</v>
      </c>
    </row>
    <row r="24" spans="1:5" x14ac:dyDescent="0.3">
      <c r="B24" t="s">
        <v>458</v>
      </c>
      <c r="E24" s="168" t="s">
        <v>561</v>
      </c>
    </row>
    <row r="25" spans="1:5" x14ac:dyDescent="0.3">
      <c r="B25" t="s">
        <v>459</v>
      </c>
      <c r="E25" s="168" t="s">
        <v>541</v>
      </c>
    </row>
    <row r="26" spans="1:5" x14ac:dyDescent="0.3">
      <c r="B26" t="s">
        <v>460</v>
      </c>
      <c r="E26" t="s">
        <v>560</v>
      </c>
    </row>
    <row r="27" spans="1:5" x14ac:dyDescent="0.3">
      <c r="B27" t="s">
        <v>520</v>
      </c>
      <c r="E27" t="s">
        <v>558</v>
      </c>
    </row>
    <row r="28" spans="1:5" x14ac:dyDescent="0.3">
      <c r="B28" t="s">
        <v>543</v>
      </c>
      <c r="E28" t="s">
        <v>559</v>
      </c>
    </row>
    <row r="29" spans="1:5" x14ac:dyDescent="0.3">
      <c r="B29" t="s">
        <v>544</v>
      </c>
    </row>
    <row r="30" spans="1:5" x14ac:dyDescent="0.3">
      <c r="A30" t="s">
        <v>519</v>
      </c>
      <c r="B30" t="s">
        <v>546</v>
      </c>
      <c r="C30" t="s">
        <v>48</v>
      </c>
    </row>
    <row r="31" spans="1:5" x14ac:dyDescent="0.3">
      <c r="A31" t="s">
        <v>446</v>
      </c>
      <c r="B31" t="s">
        <v>547</v>
      </c>
      <c r="C31" t="s">
        <v>48</v>
      </c>
    </row>
    <row r="32" spans="1:5" x14ac:dyDescent="0.3">
      <c r="B32" t="s">
        <v>548</v>
      </c>
    </row>
    <row r="33" spans="2:2" x14ac:dyDescent="0.3">
      <c r="B33" t="s">
        <v>549</v>
      </c>
    </row>
    <row r="34" spans="2:2" x14ac:dyDescent="0.3">
      <c r="B34" t="s">
        <v>545</v>
      </c>
    </row>
  </sheetData>
  <autoFilter ref="A5:CJ5" xr:uid="{00000000-0001-0000-0300-000000000000}"/>
  <mergeCells count="12">
    <mergeCell ref="BL2:CB2"/>
    <mergeCell ref="BL3:BR3"/>
    <mergeCell ref="L4:N4"/>
    <mergeCell ref="AF4:AH4"/>
    <mergeCell ref="AO4:AQ4"/>
    <mergeCell ref="BF4:BH4"/>
    <mergeCell ref="A2:P2"/>
    <mergeCell ref="R2:Y2"/>
    <mergeCell ref="AA2:AJ2"/>
    <mergeCell ref="AL2:AS2"/>
    <mergeCell ref="AT2:BA2"/>
    <mergeCell ref="BC2:BJ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I28"/>
  <sheetViews>
    <sheetView topLeftCell="C1" workbookViewId="0">
      <selection activeCell="F17" sqref="F17"/>
    </sheetView>
  </sheetViews>
  <sheetFormatPr defaultRowHeight="14.4" x14ac:dyDescent="0.3"/>
  <cols>
    <col min="1" max="1" width="57.6640625" bestFit="1" customWidth="1"/>
    <col min="4" max="4" width="38.5546875" bestFit="1" customWidth="1"/>
    <col min="5" max="5" width="24.44140625" bestFit="1" customWidth="1"/>
    <col min="6" max="6" width="53.88671875" bestFit="1" customWidth="1"/>
    <col min="7" max="7" width="14.6640625" bestFit="1" customWidth="1"/>
    <col min="8" max="8" width="28.88671875" bestFit="1" customWidth="1"/>
    <col min="9" max="9" width="31.6640625" bestFit="1" customWidth="1"/>
  </cols>
  <sheetData>
    <row r="1" spans="1:9" x14ac:dyDescent="0.3">
      <c r="A1" s="3" t="s">
        <v>13</v>
      </c>
      <c r="D1" s="15" t="s">
        <v>43</v>
      </c>
      <c r="E1" s="15" t="s">
        <v>46</v>
      </c>
      <c r="F1" s="15" t="s">
        <v>45</v>
      </c>
      <c r="G1" s="15" t="s">
        <v>44</v>
      </c>
      <c r="H1" s="15" t="s">
        <v>1</v>
      </c>
      <c r="I1" s="15" t="s">
        <v>2</v>
      </c>
    </row>
    <row r="2" spans="1:9" x14ac:dyDescent="0.3">
      <c r="A2" s="2" t="s">
        <v>14</v>
      </c>
      <c r="D2" s="15" t="s">
        <v>440</v>
      </c>
      <c r="E2" s="15" t="s">
        <v>47</v>
      </c>
      <c r="F2" s="15" t="s">
        <v>438</v>
      </c>
      <c r="G2" s="15" t="s">
        <v>48</v>
      </c>
      <c r="H2" s="15" t="s">
        <v>442</v>
      </c>
      <c r="I2" s="15" t="s">
        <v>441</v>
      </c>
    </row>
    <row r="3" spans="1:9" x14ac:dyDescent="0.3">
      <c r="A3" s="2" t="s">
        <v>15</v>
      </c>
      <c r="D3" s="15" t="s">
        <v>440</v>
      </c>
      <c r="E3" s="15" t="s">
        <v>439</v>
      </c>
      <c r="F3" s="15" t="s">
        <v>438</v>
      </c>
      <c r="G3" s="15" t="s">
        <v>48</v>
      </c>
      <c r="H3" s="15" t="s">
        <v>437</v>
      </c>
      <c r="I3" s="15" t="s">
        <v>436</v>
      </c>
    </row>
    <row r="4" spans="1:9" x14ac:dyDescent="0.3">
      <c r="A4" s="2" t="s">
        <v>16</v>
      </c>
      <c r="D4" s="15" t="s">
        <v>49</v>
      </c>
      <c r="E4" s="15" t="s">
        <v>50</v>
      </c>
      <c r="F4" s="15" t="s">
        <v>533</v>
      </c>
      <c r="G4" s="15" t="s">
        <v>48</v>
      </c>
      <c r="H4" s="15" t="s">
        <v>91</v>
      </c>
      <c r="I4" s="15" t="s">
        <v>101</v>
      </c>
    </row>
    <row r="5" spans="1:9" x14ac:dyDescent="0.3">
      <c r="A5" s="2" t="s">
        <v>17</v>
      </c>
      <c r="B5" s="2"/>
      <c r="D5" s="15" t="s">
        <v>49</v>
      </c>
      <c r="E5" s="15" t="s">
        <v>76</v>
      </c>
      <c r="F5" s="15"/>
      <c r="G5" s="15" t="s">
        <v>48</v>
      </c>
      <c r="H5" s="15" t="s">
        <v>92</v>
      </c>
      <c r="I5" s="15" t="s">
        <v>102</v>
      </c>
    </row>
    <row r="6" spans="1:9" x14ac:dyDescent="0.3">
      <c r="A6" s="2"/>
      <c r="B6" s="2"/>
      <c r="D6" s="15" t="s">
        <v>49</v>
      </c>
      <c r="E6" s="15" t="s">
        <v>508</v>
      </c>
      <c r="F6" s="15" t="s">
        <v>511</v>
      </c>
      <c r="G6" s="15" t="s">
        <v>48</v>
      </c>
      <c r="H6" s="15" t="s">
        <v>509</v>
      </c>
      <c r="I6" s="15" t="s">
        <v>510</v>
      </c>
    </row>
    <row r="7" spans="1:9" x14ac:dyDescent="0.3">
      <c r="A7" s="2"/>
      <c r="D7" s="15" t="s">
        <v>39</v>
      </c>
      <c r="E7" s="15" t="s">
        <v>51</v>
      </c>
      <c r="F7" s="15" t="s">
        <v>61</v>
      </c>
      <c r="G7" s="15" t="s">
        <v>48</v>
      </c>
      <c r="H7" s="15" t="s">
        <v>93</v>
      </c>
      <c r="I7" s="15" t="s">
        <v>103</v>
      </c>
    </row>
    <row r="8" spans="1:9" x14ac:dyDescent="0.3">
      <c r="A8" s="2" t="s">
        <v>18</v>
      </c>
      <c r="D8" s="15" t="s">
        <v>38</v>
      </c>
      <c r="E8" s="15" t="s">
        <v>53</v>
      </c>
      <c r="F8" s="15" t="s">
        <v>52</v>
      </c>
      <c r="G8" s="15" t="s">
        <v>48</v>
      </c>
      <c r="H8" s="15" t="s">
        <v>94</v>
      </c>
      <c r="I8" s="15" t="s">
        <v>104</v>
      </c>
    </row>
    <row r="9" spans="1:9" ht="15" thickBot="1" x14ac:dyDescent="0.35">
      <c r="A9" s="2" t="s">
        <v>19</v>
      </c>
      <c r="D9" s="15" t="s">
        <v>38</v>
      </c>
      <c r="E9" s="15" t="s">
        <v>77</v>
      </c>
      <c r="F9" s="15"/>
      <c r="G9" s="15" t="s">
        <v>48</v>
      </c>
      <c r="H9" s="15" t="s">
        <v>95</v>
      </c>
      <c r="I9" s="15" t="s">
        <v>105</v>
      </c>
    </row>
    <row r="10" spans="1:9" ht="15" thickBot="1" x14ac:dyDescent="0.35">
      <c r="A10" s="2" t="s">
        <v>20</v>
      </c>
      <c r="D10" s="15" t="s">
        <v>157</v>
      </c>
      <c r="E10" s="15" t="s">
        <v>78</v>
      </c>
      <c r="F10" s="165" t="s">
        <v>534</v>
      </c>
      <c r="G10" s="15" t="s">
        <v>48</v>
      </c>
      <c r="H10" s="15" t="s">
        <v>96</v>
      </c>
      <c r="I10" s="15" t="s">
        <v>106</v>
      </c>
    </row>
    <row r="11" spans="1:9" x14ac:dyDescent="0.3">
      <c r="A11" s="2" t="s">
        <v>21</v>
      </c>
      <c r="D11" s="15" t="s">
        <v>42</v>
      </c>
      <c r="E11" s="15" t="s">
        <v>54</v>
      </c>
      <c r="F11" s="15" t="s">
        <v>62</v>
      </c>
      <c r="G11" s="15" t="s">
        <v>55</v>
      </c>
      <c r="H11" s="15" t="s">
        <v>97</v>
      </c>
      <c r="I11" s="15" t="s">
        <v>107</v>
      </c>
    </row>
    <row r="12" spans="1:9" x14ac:dyDescent="0.3">
      <c r="A12" s="2" t="s">
        <v>22</v>
      </c>
      <c r="D12" s="15" t="s">
        <v>42</v>
      </c>
      <c r="E12" s="15" t="s">
        <v>79</v>
      </c>
      <c r="F12" s="15"/>
      <c r="G12" s="15" t="s">
        <v>55</v>
      </c>
      <c r="H12" s="15" t="s">
        <v>98</v>
      </c>
      <c r="I12" s="15" t="s">
        <v>90</v>
      </c>
    </row>
    <row r="13" spans="1:9" x14ac:dyDescent="0.3">
      <c r="A13" s="2" t="s">
        <v>23</v>
      </c>
      <c r="D13" s="15" t="s">
        <v>40</v>
      </c>
      <c r="E13" s="15" t="s">
        <v>58</v>
      </c>
      <c r="F13" s="15" t="s">
        <v>56</v>
      </c>
      <c r="G13" s="15" t="s">
        <v>57</v>
      </c>
      <c r="H13" s="15" t="s">
        <v>99</v>
      </c>
      <c r="I13" s="15" t="s">
        <v>89</v>
      </c>
    </row>
    <row r="14" spans="1:9" x14ac:dyDescent="0.3">
      <c r="A14" s="2" t="s">
        <v>24</v>
      </c>
      <c r="D14" s="15" t="s">
        <v>41</v>
      </c>
      <c r="E14" s="15" t="s">
        <v>59</v>
      </c>
      <c r="F14" s="15" t="s">
        <v>60</v>
      </c>
      <c r="G14" s="15" t="s">
        <v>63</v>
      </c>
      <c r="H14" s="15" t="s">
        <v>100</v>
      </c>
      <c r="I14" s="15" t="s">
        <v>108</v>
      </c>
    </row>
    <row r="15" spans="1:9" x14ac:dyDescent="0.3">
      <c r="A15" s="2" t="s">
        <v>25</v>
      </c>
      <c r="D15" s="15" t="s">
        <v>37</v>
      </c>
      <c r="E15" s="15" t="s">
        <v>67</v>
      </c>
      <c r="F15" s="15" t="s">
        <v>71</v>
      </c>
      <c r="G15" s="15" t="s">
        <v>64</v>
      </c>
      <c r="H15" s="15" t="s">
        <v>124</v>
      </c>
      <c r="I15" s="15" t="s">
        <v>125</v>
      </c>
    </row>
    <row r="16" spans="1:9" x14ac:dyDescent="0.3">
      <c r="A16" s="2" t="s">
        <v>26</v>
      </c>
      <c r="D16" s="15" t="s">
        <v>37</v>
      </c>
      <c r="E16" s="15" t="s">
        <v>68</v>
      </c>
      <c r="F16" s="15" t="s">
        <v>72</v>
      </c>
      <c r="G16" s="15" t="s">
        <v>65</v>
      </c>
      <c r="H16" s="15" t="s">
        <v>120</v>
      </c>
      <c r="I16" s="15" t="s">
        <v>121</v>
      </c>
    </row>
    <row r="17" spans="1:9" x14ac:dyDescent="0.3">
      <c r="A17" s="2" t="s">
        <v>27</v>
      </c>
      <c r="D17" s="15" t="s">
        <v>37</v>
      </c>
      <c r="E17" s="15" t="s">
        <v>69</v>
      </c>
      <c r="F17" s="15" t="s">
        <v>73</v>
      </c>
      <c r="G17" s="15" t="s">
        <v>48</v>
      </c>
      <c r="H17" s="15" t="s">
        <v>118</v>
      </c>
      <c r="I17" s="15" t="s">
        <v>119</v>
      </c>
    </row>
    <row r="18" spans="1:9" x14ac:dyDescent="0.3">
      <c r="A18" s="2" t="s">
        <v>28</v>
      </c>
      <c r="D18" s="15" t="s">
        <v>37</v>
      </c>
      <c r="E18" s="15" t="s">
        <v>70</v>
      </c>
      <c r="F18" s="15" t="s">
        <v>74</v>
      </c>
      <c r="G18" s="15" t="s">
        <v>66</v>
      </c>
      <c r="H18" s="15" t="s">
        <v>116</v>
      </c>
      <c r="I18" s="15" t="s">
        <v>117</v>
      </c>
    </row>
    <row r="19" spans="1:9" x14ac:dyDescent="0.3">
      <c r="A19" s="2"/>
      <c r="D19" s="15" t="s">
        <v>37</v>
      </c>
      <c r="E19" s="15" t="s">
        <v>115</v>
      </c>
      <c r="F19" s="15"/>
      <c r="G19" s="15" t="s">
        <v>66</v>
      </c>
      <c r="H19" s="15" t="s">
        <v>122</v>
      </c>
      <c r="I19" s="15" t="s">
        <v>123</v>
      </c>
    </row>
    <row r="20" spans="1:9" x14ac:dyDescent="0.3">
      <c r="A20" s="2" t="s">
        <v>29</v>
      </c>
      <c r="D20" t="s">
        <v>626</v>
      </c>
      <c r="E20" s="167" t="s">
        <v>627</v>
      </c>
      <c r="G20" s="167" t="s">
        <v>48</v>
      </c>
      <c r="H20" s="15" t="s">
        <v>494</v>
      </c>
      <c r="I20" s="15" t="s">
        <v>495</v>
      </c>
    </row>
    <row r="21" spans="1:9" x14ac:dyDescent="0.3">
      <c r="A21" s="2" t="s">
        <v>30</v>
      </c>
      <c r="D21" s="15" t="s">
        <v>158</v>
      </c>
      <c r="E21" s="15" t="s">
        <v>405</v>
      </c>
      <c r="F21" s="15" t="s">
        <v>507</v>
      </c>
      <c r="G21" s="15" t="s">
        <v>48</v>
      </c>
      <c r="H21" s="15" t="s">
        <v>498</v>
      </c>
      <c r="I21" s="15" t="s">
        <v>499</v>
      </c>
    </row>
    <row r="22" spans="1:9" x14ac:dyDescent="0.3">
      <c r="A22" s="2" t="s">
        <v>31</v>
      </c>
      <c r="D22" s="15" t="s">
        <v>435</v>
      </c>
      <c r="E22" s="15" t="s">
        <v>406</v>
      </c>
      <c r="F22" s="15" t="s">
        <v>532</v>
      </c>
      <c r="G22" s="15" t="s">
        <v>48</v>
      </c>
      <c r="H22" s="15" t="s">
        <v>496</v>
      </c>
      <c r="I22" s="15" t="s">
        <v>497</v>
      </c>
    </row>
    <row r="23" spans="1:9" x14ac:dyDescent="0.3">
      <c r="A23" s="2"/>
      <c r="D23" t="s">
        <v>542</v>
      </c>
      <c r="E23" s="167" t="s">
        <v>539</v>
      </c>
      <c r="G23" s="167" t="s">
        <v>63</v>
      </c>
    </row>
    <row r="24" spans="1:9" x14ac:dyDescent="0.3">
      <c r="A24" s="2" t="s">
        <v>32</v>
      </c>
      <c r="D24" t="s">
        <v>542</v>
      </c>
      <c r="E24" s="167" t="s">
        <v>545</v>
      </c>
      <c r="F24" t="s">
        <v>540</v>
      </c>
      <c r="G24" s="167" t="s">
        <v>63</v>
      </c>
    </row>
    <row r="25" spans="1:9" x14ac:dyDescent="0.3">
      <c r="A25" s="2" t="s">
        <v>33</v>
      </c>
      <c r="D25" t="s">
        <v>626</v>
      </c>
      <c r="E25" s="167" t="s">
        <v>627</v>
      </c>
      <c r="G25" s="167" t="s">
        <v>48</v>
      </c>
    </row>
    <row r="26" spans="1:9" x14ac:dyDescent="0.3">
      <c r="A26" s="2" t="s">
        <v>34</v>
      </c>
    </row>
    <row r="27" spans="1:9" x14ac:dyDescent="0.3">
      <c r="A27" s="2" t="s">
        <v>35</v>
      </c>
    </row>
    <row r="28" spans="1:9" x14ac:dyDescent="0.3">
      <c r="A28" s="2" t="s">
        <v>36</v>
      </c>
    </row>
  </sheetData>
  <pageMargins left="0.511811024" right="0.511811024" top="0.78740157499999996" bottom="0.78740157499999996" header="0.31496062000000002" footer="0.31496062000000002"/>
  <pageSetup paperSize="9" orientation="landscape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D1:F18"/>
  <sheetViews>
    <sheetView zoomScale="80" zoomScaleNormal="80" workbookViewId="0">
      <selection activeCell="C26" sqref="C26:D26"/>
    </sheetView>
  </sheetViews>
  <sheetFormatPr defaultRowHeight="19.95" customHeight="1" x14ac:dyDescent="0.3"/>
  <cols>
    <col min="4" max="4" width="28" style="13" bestFit="1" customWidth="1"/>
    <col min="5" max="5" width="21.5546875" customWidth="1"/>
    <col min="6" max="6" width="19.33203125" bestFit="1" customWidth="1"/>
  </cols>
  <sheetData>
    <row r="1" spans="4:6" ht="19.95" customHeight="1" x14ac:dyDescent="0.3">
      <c r="D1" s="14" t="s">
        <v>159</v>
      </c>
      <c r="E1" s="15" t="s">
        <v>160</v>
      </c>
      <c r="F1" t="s">
        <v>162</v>
      </c>
    </row>
    <row r="2" spans="4:6" ht="19.95" customHeight="1" x14ac:dyDescent="0.3">
      <c r="D2" s="16" t="s">
        <v>133</v>
      </c>
      <c r="E2" s="15" t="s">
        <v>161</v>
      </c>
      <c r="F2" t="s">
        <v>163</v>
      </c>
    </row>
    <row r="3" spans="4:6" ht="19.95" customHeight="1" x14ac:dyDescent="0.3">
      <c r="D3" s="16" t="s">
        <v>131</v>
      </c>
      <c r="E3" s="15" t="s">
        <v>179</v>
      </c>
      <c r="F3" t="s">
        <v>164</v>
      </c>
    </row>
    <row r="4" spans="4:6" ht="19.95" customHeight="1" x14ac:dyDescent="0.3">
      <c r="D4" s="16" t="s">
        <v>132</v>
      </c>
      <c r="E4" s="15" t="s">
        <v>180</v>
      </c>
    </row>
    <row r="5" spans="4:6" ht="19.95" customHeight="1" x14ac:dyDescent="0.3">
      <c r="D5" s="16" t="s">
        <v>165</v>
      </c>
      <c r="E5" s="15" t="s">
        <v>181</v>
      </c>
    </row>
    <row r="6" spans="4:6" ht="19.95" customHeight="1" x14ac:dyDescent="0.3">
      <c r="D6" s="16" t="s">
        <v>166</v>
      </c>
      <c r="E6" s="15" t="s">
        <v>182</v>
      </c>
    </row>
    <row r="7" spans="4:6" ht="19.95" customHeight="1" x14ac:dyDescent="0.3">
      <c r="D7" s="16" t="s">
        <v>167</v>
      </c>
      <c r="E7" s="15"/>
    </row>
    <row r="8" spans="4:6" ht="19.95" customHeight="1" x14ac:dyDescent="0.3">
      <c r="D8" s="16" t="s">
        <v>168</v>
      </c>
      <c r="E8" s="15"/>
    </row>
    <row r="9" spans="4:6" ht="19.95" customHeight="1" x14ac:dyDescent="0.3">
      <c r="D9" s="16" t="s">
        <v>169</v>
      </c>
      <c r="E9" s="15"/>
    </row>
    <row r="10" spans="4:6" ht="19.95" customHeight="1" x14ac:dyDescent="0.3">
      <c r="D10" s="16" t="s">
        <v>170</v>
      </c>
      <c r="E10" s="15"/>
    </row>
    <row r="11" spans="4:6" ht="19.95" customHeight="1" x14ac:dyDescent="0.3">
      <c r="D11" s="16" t="s">
        <v>171</v>
      </c>
      <c r="E11" s="15"/>
    </row>
    <row r="12" spans="4:6" ht="19.95" customHeight="1" x14ac:dyDescent="0.3">
      <c r="D12" s="16" t="s">
        <v>172</v>
      </c>
      <c r="E12" s="15"/>
    </row>
    <row r="13" spans="4:6" ht="19.95" customHeight="1" x14ac:dyDescent="0.3">
      <c r="D13" s="16" t="s">
        <v>173</v>
      </c>
      <c r="E13" s="15"/>
    </row>
    <row r="14" spans="4:6" ht="19.95" customHeight="1" x14ac:dyDescent="0.3">
      <c r="D14" s="16" t="s">
        <v>174</v>
      </c>
      <c r="E14" s="15"/>
    </row>
    <row r="15" spans="4:6" ht="19.95" customHeight="1" x14ac:dyDescent="0.3">
      <c r="D15" s="16" t="s">
        <v>175</v>
      </c>
      <c r="E15" s="15"/>
    </row>
    <row r="16" spans="4:6" ht="19.95" customHeight="1" x14ac:dyDescent="0.3">
      <c r="D16" s="17" t="s">
        <v>176</v>
      </c>
      <c r="E16" s="15"/>
    </row>
    <row r="17" spans="4:5" ht="19.95" customHeight="1" x14ac:dyDescent="0.3">
      <c r="D17" s="16" t="s">
        <v>177</v>
      </c>
      <c r="E17" s="15"/>
    </row>
    <row r="18" spans="4:5" ht="19.95" customHeight="1" x14ac:dyDescent="0.3">
      <c r="D18" s="16" t="s">
        <v>178</v>
      </c>
      <c r="E18" s="15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>
    <pageSetUpPr fitToPage="1"/>
  </sheetPr>
  <dimension ref="A1:W97"/>
  <sheetViews>
    <sheetView zoomScaleNormal="100" workbookViewId="0">
      <selection activeCell="F30" sqref="F30"/>
    </sheetView>
  </sheetViews>
  <sheetFormatPr defaultColWidth="8.88671875" defaultRowHeight="14.4" x14ac:dyDescent="0.3"/>
  <cols>
    <col min="1" max="1" width="10" style="28" customWidth="1"/>
    <col min="2" max="2" width="15.6640625" style="28" bestFit="1" customWidth="1"/>
    <col min="3" max="3" width="14.88671875" style="10" hidden="1" customWidth="1"/>
    <col min="4" max="4" width="18.33203125" style="10" customWidth="1"/>
    <col min="5" max="5" width="14.6640625" style="28" customWidth="1"/>
    <col min="6" max="6" width="10" style="10" customWidth="1"/>
    <col min="7" max="7" width="11.109375" style="12" hidden="1" customWidth="1"/>
    <col min="8" max="8" width="15.33203125" style="12" hidden="1" customWidth="1"/>
    <col min="9" max="9" width="7.6640625" style="12" customWidth="1"/>
    <col min="10" max="10" width="7.33203125" style="10" hidden="1" customWidth="1"/>
    <col min="11" max="11" width="16.33203125" style="26" hidden="1" customWidth="1"/>
    <col min="12" max="12" width="12" style="10" customWidth="1"/>
    <col min="13" max="13" width="13.88671875" style="10" customWidth="1"/>
    <col min="14" max="14" width="8.6640625" style="10" customWidth="1"/>
    <col min="15" max="15" width="11.88671875" style="10" customWidth="1"/>
    <col min="16" max="20" width="37.109375" style="10" customWidth="1"/>
    <col min="21" max="21" width="46.6640625" style="10" customWidth="1"/>
    <col min="22" max="22" width="21.109375" style="10" customWidth="1"/>
    <col min="23" max="23" width="8.88671875" style="23"/>
    <col min="24" max="16384" width="8.88671875" style="20"/>
  </cols>
  <sheetData>
    <row r="1" spans="1:23" s="21" customFormat="1" ht="53.4" x14ac:dyDescent="0.3">
      <c r="A1" s="29" t="s">
        <v>43</v>
      </c>
      <c r="B1" s="30" t="s">
        <v>46</v>
      </c>
      <c r="C1" s="30" t="s">
        <v>8</v>
      </c>
      <c r="D1" s="31" t="s">
        <v>193</v>
      </c>
      <c r="E1" s="32" t="s">
        <v>126</v>
      </c>
      <c r="F1" s="33" t="s">
        <v>183</v>
      </c>
      <c r="G1" s="34" t="s">
        <v>155</v>
      </c>
      <c r="H1" s="34" t="s">
        <v>127</v>
      </c>
      <c r="I1" s="35" t="s">
        <v>290</v>
      </c>
      <c r="J1" s="36" t="s">
        <v>128</v>
      </c>
      <c r="K1" s="32" t="s">
        <v>129</v>
      </c>
      <c r="L1" s="33" t="s">
        <v>3</v>
      </c>
      <c r="M1" s="33" t="s">
        <v>4</v>
      </c>
      <c r="N1" s="33" t="s">
        <v>408</v>
      </c>
      <c r="O1" s="33" t="s">
        <v>409</v>
      </c>
      <c r="P1" s="31" t="s">
        <v>134</v>
      </c>
      <c r="Q1" s="37" t="s">
        <v>192</v>
      </c>
      <c r="R1" s="31" t="s">
        <v>213</v>
      </c>
      <c r="S1" s="31" t="s">
        <v>184</v>
      </c>
      <c r="T1" s="31" t="s">
        <v>185</v>
      </c>
      <c r="U1" s="38" t="s">
        <v>186</v>
      </c>
      <c r="V1" s="31" t="s">
        <v>130</v>
      </c>
      <c r="W1" s="22"/>
    </row>
    <row r="2" spans="1:23" x14ac:dyDescent="0.3">
      <c r="A2" s="18" t="s">
        <v>37</v>
      </c>
      <c r="B2" s="18" t="s">
        <v>187</v>
      </c>
      <c r="C2" s="11" t="s">
        <v>64</v>
      </c>
      <c r="D2" s="19">
        <v>401</v>
      </c>
      <c r="E2" s="78" t="s">
        <v>169</v>
      </c>
      <c r="F2" s="19">
        <v>107</v>
      </c>
      <c r="G2" s="25">
        <v>44111</v>
      </c>
      <c r="H2" s="25">
        <v>44114</v>
      </c>
      <c r="I2" s="86">
        <v>44114</v>
      </c>
      <c r="J2" s="11"/>
      <c r="L2" s="27" t="s">
        <v>194</v>
      </c>
      <c r="M2" s="27" t="s">
        <v>195</v>
      </c>
      <c r="N2" s="27">
        <v>3022</v>
      </c>
      <c r="O2" s="27">
        <v>14961.8</v>
      </c>
      <c r="P2" s="11" t="s">
        <v>268</v>
      </c>
      <c r="Q2" s="11" t="s">
        <v>181</v>
      </c>
      <c r="R2" s="39">
        <v>10968</v>
      </c>
      <c r="S2" s="40">
        <v>22</v>
      </c>
      <c r="T2" s="40">
        <v>15.6</v>
      </c>
      <c r="U2" s="11"/>
      <c r="V2" s="112">
        <f>(Tabela5[[#This Row],[SEMEADURA SIGEF]]+122)</f>
        <v>44236</v>
      </c>
    </row>
    <row r="3" spans="1:23" x14ac:dyDescent="0.3">
      <c r="A3" s="18" t="s">
        <v>37</v>
      </c>
      <c r="B3" s="18" t="s">
        <v>187</v>
      </c>
      <c r="C3" s="11" t="s">
        <v>64</v>
      </c>
      <c r="D3" s="19">
        <v>402</v>
      </c>
      <c r="E3" s="78" t="s">
        <v>169</v>
      </c>
      <c r="F3" s="19">
        <v>92.5</v>
      </c>
      <c r="G3" s="25">
        <v>44111</v>
      </c>
      <c r="H3" s="25">
        <v>44114</v>
      </c>
      <c r="I3" s="86">
        <v>44114</v>
      </c>
      <c r="J3" s="11"/>
      <c r="L3" s="27" t="s">
        <v>196</v>
      </c>
      <c r="M3" s="27" t="s">
        <v>195</v>
      </c>
      <c r="N3" s="27">
        <v>3022</v>
      </c>
      <c r="O3" s="27">
        <v>5487.6</v>
      </c>
      <c r="P3" s="11" t="s">
        <v>269</v>
      </c>
      <c r="Q3" s="11" t="s">
        <v>181</v>
      </c>
      <c r="R3" s="39">
        <v>9481.2999999999993</v>
      </c>
      <c r="S3" s="40">
        <v>22</v>
      </c>
      <c r="T3" s="40">
        <v>15.32</v>
      </c>
      <c r="U3" s="11"/>
      <c r="V3" s="112">
        <f>(Tabela5[[#This Row],[SEMEADURA SIGEF]]+122)</f>
        <v>44236</v>
      </c>
    </row>
    <row r="4" spans="1:23" x14ac:dyDescent="0.3">
      <c r="A4" s="18" t="s">
        <v>37</v>
      </c>
      <c r="B4" s="18" t="s">
        <v>187</v>
      </c>
      <c r="C4" s="11" t="s">
        <v>64</v>
      </c>
      <c r="D4" s="89">
        <v>403</v>
      </c>
      <c r="E4" s="78" t="s">
        <v>165</v>
      </c>
      <c r="F4" s="19">
        <v>75</v>
      </c>
      <c r="G4" s="25">
        <v>44124</v>
      </c>
      <c r="H4" s="25">
        <v>44127</v>
      </c>
      <c r="I4" s="25">
        <v>44127</v>
      </c>
      <c r="J4" s="11"/>
      <c r="L4" s="27" t="s">
        <v>197</v>
      </c>
      <c r="M4" s="27" t="s">
        <v>198</v>
      </c>
      <c r="N4" s="27">
        <v>3219</v>
      </c>
      <c r="O4" s="27">
        <v>5250</v>
      </c>
      <c r="P4" s="11">
        <v>191</v>
      </c>
      <c r="Q4" s="11" t="s">
        <v>181</v>
      </c>
      <c r="R4" s="39">
        <v>4691</v>
      </c>
      <c r="S4" s="40">
        <v>18</v>
      </c>
      <c r="T4" s="40">
        <v>11.27</v>
      </c>
      <c r="U4" s="11"/>
      <c r="V4" s="112">
        <f>(Tabela5[[#This Row],[SEMEADURA SIGEF]]+122)</f>
        <v>44249</v>
      </c>
    </row>
    <row r="5" spans="1:23" x14ac:dyDescent="0.3">
      <c r="A5" s="18" t="s">
        <v>37</v>
      </c>
      <c r="B5" s="18" t="s">
        <v>187</v>
      </c>
      <c r="C5" s="11" t="s">
        <v>64</v>
      </c>
      <c r="D5" s="19">
        <v>404</v>
      </c>
      <c r="E5" s="78" t="s">
        <v>165</v>
      </c>
      <c r="F5" s="19">
        <v>76</v>
      </c>
      <c r="G5" s="25">
        <v>44124</v>
      </c>
      <c r="H5" s="25">
        <v>44127</v>
      </c>
      <c r="I5" s="25">
        <v>44127</v>
      </c>
      <c r="J5" s="11"/>
      <c r="L5" s="27" t="s">
        <v>199</v>
      </c>
      <c r="M5" s="27" t="s">
        <v>200</v>
      </c>
      <c r="N5" s="27">
        <v>3219</v>
      </c>
      <c r="O5" s="27">
        <v>5320</v>
      </c>
      <c r="P5" s="11">
        <v>191</v>
      </c>
      <c r="Q5" s="11" t="s">
        <v>181</v>
      </c>
      <c r="R5" s="39">
        <v>4167</v>
      </c>
      <c r="S5" s="40">
        <v>18</v>
      </c>
      <c r="T5" s="40">
        <v>11</v>
      </c>
      <c r="U5" s="11"/>
      <c r="V5" s="112">
        <f>(Tabela5[[#This Row],[SEMEADURA SIGEF]]+122)</f>
        <v>44249</v>
      </c>
    </row>
    <row r="6" spans="1:23" x14ac:dyDescent="0.3">
      <c r="A6" s="18" t="s">
        <v>37</v>
      </c>
      <c r="B6" s="18" t="s">
        <v>187</v>
      </c>
      <c r="C6" s="11" t="s">
        <v>64</v>
      </c>
      <c r="D6" s="19">
        <v>405</v>
      </c>
      <c r="E6" s="78" t="s">
        <v>169</v>
      </c>
      <c r="F6" s="19">
        <v>118.6</v>
      </c>
      <c r="G6" s="25">
        <v>44114</v>
      </c>
      <c r="H6" s="25">
        <v>44117</v>
      </c>
      <c r="I6" s="86">
        <v>44117</v>
      </c>
      <c r="J6" s="11"/>
      <c r="L6" s="27" t="s">
        <v>201</v>
      </c>
      <c r="M6" s="27" t="s">
        <v>202</v>
      </c>
      <c r="N6" s="27">
        <v>3181</v>
      </c>
      <c r="O6" s="27">
        <v>16037.25</v>
      </c>
      <c r="P6" s="11" t="s">
        <v>270</v>
      </c>
      <c r="Q6" s="11" t="s">
        <v>181</v>
      </c>
      <c r="R6" s="39">
        <v>9575</v>
      </c>
      <c r="S6" s="40">
        <v>22</v>
      </c>
      <c r="T6" s="40">
        <v>14.25</v>
      </c>
      <c r="U6" s="11"/>
      <c r="V6" s="112">
        <f>(Tabela5[[#This Row],[SEMEADURA SIGEF]]+122)</f>
        <v>44239</v>
      </c>
    </row>
    <row r="7" spans="1:23" x14ac:dyDescent="0.3">
      <c r="A7" s="18" t="s">
        <v>37</v>
      </c>
      <c r="B7" s="18" t="s">
        <v>187</v>
      </c>
      <c r="C7" s="11" t="s">
        <v>64</v>
      </c>
      <c r="D7" s="19">
        <v>406</v>
      </c>
      <c r="E7" s="78" t="s">
        <v>169</v>
      </c>
      <c r="F7" s="19">
        <v>101.2</v>
      </c>
      <c r="G7" s="25">
        <v>44114</v>
      </c>
      <c r="H7" s="25">
        <v>44117</v>
      </c>
      <c r="I7" s="86">
        <v>44117</v>
      </c>
      <c r="J7" s="11"/>
      <c r="L7" s="27" t="s">
        <v>203</v>
      </c>
      <c r="M7" s="27" t="s">
        <v>204</v>
      </c>
      <c r="N7" s="27" t="s">
        <v>410</v>
      </c>
      <c r="O7" s="27" t="s">
        <v>411</v>
      </c>
      <c r="P7" s="11" t="s">
        <v>412</v>
      </c>
      <c r="Q7" s="11" t="s">
        <v>181</v>
      </c>
      <c r="R7" s="39">
        <v>8600</v>
      </c>
      <c r="S7" s="40">
        <v>22</v>
      </c>
      <c r="T7" s="40">
        <v>14.61</v>
      </c>
      <c r="U7" s="11"/>
      <c r="V7" s="112">
        <f>(Tabela5[[#This Row],[SEMEADURA SIGEF]]+122)</f>
        <v>44239</v>
      </c>
    </row>
    <row r="8" spans="1:23" x14ac:dyDescent="0.3">
      <c r="A8" s="18" t="s">
        <v>37</v>
      </c>
      <c r="B8" s="18" t="s">
        <v>187</v>
      </c>
      <c r="C8" s="11" t="s">
        <v>64</v>
      </c>
      <c r="D8" s="19">
        <v>407</v>
      </c>
      <c r="E8" s="78" t="s">
        <v>165</v>
      </c>
      <c r="F8" s="19">
        <v>64.2</v>
      </c>
      <c r="G8" s="25">
        <v>44120</v>
      </c>
      <c r="H8" s="25">
        <v>44123</v>
      </c>
      <c r="I8" s="25">
        <v>44123</v>
      </c>
      <c r="J8" s="11"/>
      <c r="L8" s="27" t="s">
        <v>205</v>
      </c>
      <c r="M8" s="27" t="s">
        <v>206</v>
      </c>
      <c r="N8" s="27">
        <v>3219</v>
      </c>
      <c r="O8" s="27">
        <v>4937</v>
      </c>
      <c r="P8" s="11">
        <v>191</v>
      </c>
      <c r="Q8" s="11" t="s">
        <v>181</v>
      </c>
      <c r="R8" s="39">
        <v>3600</v>
      </c>
      <c r="S8" s="40">
        <v>18</v>
      </c>
      <c r="T8" s="40">
        <v>10.97</v>
      </c>
      <c r="U8" s="11"/>
      <c r="V8" s="112">
        <f>(Tabela5[[#This Row],[SEMEADURA SIGEF]]+122)</f>
        <v>44245</v>
      </c>
    </row>
    <row r="9" spans="1:23" x14ac:dyDescent="0.3">
      <c r="A9" s="18" t="s">
        <v>37</v>
      </c>
      <c r="B9" s="18" t="s">
        <v>187</v>
      </c>
      <c r="C9" s="11" t="s">
        <v>64</v>
      </c>
      <c r="D9" s="19">
        <v>408</v>
      </c>
      <c r="E9" s="78" t="s">
        <v>165</v>
      </c>
      <c r="F9" s="19">
        <v>114.5</v>
      </c>
      <c r="G9" s="25">
        <v>44120</v>
      </c>
      <c r="H9" s="25">
        <v>44123</v>
      </c>
      <c r="I9" s="25">
        <v>44123</v>
      </c>
      <c r="J9" s="11"/>
      <c r="L9" s="27" t="s">
        <v>207</v>
      </c>
      <c r="M9" s="27" t="s">
        <v>208</v>
      </c>
      <c r="N9" s="27">
        <v>3302</v>
      </c>
      <c r="O9" s="27">
        <v>6068.25</v>
      </c>
      <c r="P9" s="11">
        <v>191</v>
      </c>
      <c r="Q9" s="11" t="s">
        <v>181</v>
      </c>
      <c r="R9" s="39">
        <v>6400</v>
      </c>
      <c r="S9" s="40">
        <v>18</v>
      </c>
      <c r="T9" s="40">
        <v>10.91</v>
      </c>
      <c r="U9" s="11"/>
      <c r="V9" s="112">
        <f>(Tabela5[[#This Row],[SEMEADURA SIGEF]]+122)</f>
        <v>44245</v>
      </c>
    </row>
    <row r="10" spans="1:23" x14ac:dyDescent="0.3">
      <c r="A10" s="18" t="s">
        <v>37</v>
      </c>
      <c r="B10" s="18" t="s">
        <v>187</v>
      </c>
      <c r="C10" s="11" t="s">
        <v>64</v>
      </c>
      <c r="D10" s="19" t="s">
        <v>113</v>
      </c>
      <c r="E10" s="78" t="s">
        <v>165</v>
      </c>
      <c r="F10" s="19">
        <v>24</v>
      </c>
      <c r="G10" s="25">
        <v>44123</v>
      </c>
      <c r="H10" s="25">
        <v>44123</v>
      </c>
      <c r="I10" s="25">
        <v>44123</v>
      </c>
      <c r="J10" s="11"/>
      <c r="L10" s="27" t="s">
        <v>209</v>
      </c>
      <c r="M10" s="27" t="s">
        <v>210</v>
      </c>
      <c r="N10" s="27">
        <v>3302</v>
      </c>
      <c r="O10" s="27">
        <v>2368</v>
      </c>
      <c r="P10" s="11">
        <v>188</v>
      </c>
      <c r="Q10" s="11" t="s">
        <v>181</v>
      </c>
      <c r="R10" s="39">
        <v>1200</v>
      </c>
      <c r="S10" s="40">
        <v>18</v>
      </c>
      <c r="T10" s="40">
        <v>10.63</v>
      </c>
      <c r="U10" s="11"/>
      <c r="V10" s="112">
        <f>(Tabela5[[#This Row],[SEMEADURA SIGEF]]+122)</f>
        <v>44245</v>
      </c>
    </row>
    <row r="11" spans="1:23" s="61" customFormat="1" ht="15" thickBot="1" x14ac:dyDescent="0.35">
      <c r="A11" s="52" t="s">
        <v>37</v>
      </c>
      <c r="B11" s="52" t="s">
        <v>187</v>
      </c>
      <c r="C11" s="53" t="s">
        <v>64</v>
      </c>
      <c r="D11" s="54" t="s">
        <v>114</v>
      </c>
      <c r="E11" s="79" t="s">
        <v>165</v>
      </c>
      <c r="F11" s="54">
        <v>28</v>
      </c>
      <c r="G11" s="55">
        <v>44120</v>
      </c>
      <c r="H11" s="55">
        <v>44120</v>
      </c>
      <c r="I11" s="55">
        <v>44120</v>
      </c>
      <c r="J11" s="53"/>
      <c r="K11" s="56"/>
      <c r="L11" s="57" t="s">
        <v>211</v>
      </c>
      <c r="M11" s="57" t="s">
        <v>212</v>
      </c>
      <c r="N11" s="57">
        <v>3302</v>
      </c>
      <c r="O11" s="57">
        <v>2367</v>
      </c>
      <c r="P11" s="53">
        <v>188</v>
      </c>
      <c r="Q11" s="53" t="s">
        <v>181</v>
      </c>
      <c r="R11" s="58">
        <v>1600</v>
      </c>
      <c r="S11" s="59">
        <v>18</v>
      </c>
      <c r="T11" s="59">
        <v>10.3</v>
      </c>
      <c r="U11" s="53"/>
      <c r="V11" s="113">
        <f>(Tabela5[[#This Row],[SEMEADURA SIGEF]]+122)</f>
        <v>44242</v>
      </c>
      <c r="W11" s="60"/>
    </row>
    <row r="12" spans="1:23" s="73" customFormat="1" x14ac:dyDescent="0.3">
      <c r="A12" s="62" t="s">
        <v>37</v>
      </c>
      <c r="B12" s="62" t="s">
        <v>191</v>
      </c>
      <c r="C12" s="63" t="s">
        <v>66</v>
      </c>
      <c r="D12" s="64">
        <v>201</v>
      </c>
      <c r="E12" s="80" t="s">
        <v>170</v>
      </c>
      <c r="F12" s="64">
        <v>39</v>
      </c>
      <c r="G12" s="65">
        <v>44132</v>
      </c>
      <c r="H12" s="65">
        <v>44133</v>
      </c>
      <c r="I12" s="66">
        <v>44132</v>
      </c>
      <c r="J12" s="63"/>
      <c r="K12" s="67"/>
      <c r="L12" s="68" t="s">
        <v>135</v>
      </c>
      <c r="M12" s="68" t="s">
        <v>136</v>
      </c>
      <c r="N12" s="68">
        <v>4433</v>
      </c>
      <c r="O12" s="68">
        <v>8000</v>
      </c>
      <c r="P12" s="69">
        <v>7061304</v>
      </c>
      <c r="Q12" s="63"/>
      <c r="R12" s="70">
        <v>3730</v>
      </c>
      <c r="S12" s="71">
        <v>21</v>
      </c>
      <c r="T12" s="71">
        <v>18.73</v>
      </c>
      <c r="U12" s="63"/>
      <c r="V12" s="114">
        <f>(Tabela5[[#This Row],[SEMEADURA SIGEF]]+122)</f>
        <v>44254</v>
      </c>
      <c r="W12" s="72"/>
    </row>
    <row r="13" spans="1:23" x14ac:dyDescent="0.3">
      <c r="A13" s="18" t="s">
        <v>37</v>
      </c>
      <c r="B13" s="18" t="s">
        <v>191</v>
      </c>
      <c r="C13" s="11" t="s">
        <v>66</v>
      </c>
      <c r="D13" s="19">
        <v>202</v>
      </c>
      <c r="E13" s="78" t="s">
        <v>170</v>
      </c>
      <c r="F13" s="19">
        <v>54</v>
      </c>
      <c r="G13" s="25">
        <v>44132</v>
      </c>
      <c r="H13" s="25">
        <v>44132</v>
      </c>
      <c r="I13" s="24">
        <v>44132</v>
      </c>
      <c r="J13" s="11"/>
      <c r="L13" s="41" t="s">
        <v>137</v>
      </c>
      <c r="M13" s="41" t="s">
        <v>138</v>
      </c>
      <c r="N13" s="41">
        <v>4433</v>
      </c>
      <c r="O13" s="41" t="s">
        <v>413</v>
      </c>
      <c r="P13" s="42" t="s">
        <v>414</v>
      </c>
      <c r="Q13" s="11"/>
      <c r="R13" s="39">
        <v>5162</v>
      </c>
      <c r="S13" s="40">
        <v>21</v>
      </c>
      <c r="T13" s="40">
        <v>18.72</v>
      </c>
      <c r="U13" s="11"/>
      <c r="V13" s="112">
        <f>(Tabela5[[#This Row],[SEMEADURA SIGEF]]+122)</f>
        <v>44254</v>
      </c>
    </row>
    <row r="14" spans="1:23" x14ac:dyDescent="0.3">
      <c r="A14" s="18" t="s">
        <v>37</v>
      </c>
      <c r="B14" s="18" t="s">
        <v>191</v>
      </c>
      <c r="C14" s="11" t="s">
        <v>66</v>
      </c>
      <c r="D14" s="19" t="s">
        <v>214</v>
      </c>
      <c r="E14" s="78" t="s">
        <v>170</v>
      </c>
      <c r="F14" s="19">
        <v>55</v>
      </c>
      <c r="G14" s="25">
        <v>44134</v>
      </c>
      <c r="H14" s="25">
        <v>44137</v>
      </c>
      <c r="I14" s="24">
        <v>44136</v>
      </c>
      <c r="J14" s="11"/>
      <c r="L14" s="41" t="s">
        <v>215</v>
      </c>
      <c r="M14" s="41" t="s">
        <v>216</v>
      </c>
      <c r="N14" s="41">
        <v>4433</v>
      </c>
      <c r="O14" s="41">
        <v>8000</v>
      </c>
      <c r="P14" s="42" t="s">
        <v>414</v>
      </c>
      <c r="Q14" s="11"/>
      <c r="R14" s="39">
        <v>4308</v>
      </c>
      <c r="S14" s="40">
        <v>21</v>
      </c>
      <c r="T14" s="40"/>
      <c r="U14" s="11"/>
      <c r="V14" s="112">
        <f>(Tabela5[[#This Row],[SEMEADURA SIGEF]]+122)</f>
        <v>44258</v>
      </c>
    </row>
    <row r="15" spans="1:23" x14ac:dyDescent="0.3">
      <c r="A15" s="18" t="s">
        <v>37</v>
      </c>
      <c r="B15" s="18" t="s">
        <v>191</v>
      </c>
      <c r="C15" s="11" t="s">
        <v>66</v>
      </c>
      <c r="D15" s="19">
        <v>203</v>
      </c>
      <c r="E15" s="78" t="s">
        <v>175</v>
      </c>
      <c r="F15" s="19">
        <v>37</v>
      </c>
      <c r="G15" s="25">
        <v>44134</v>
      </c>
      <c r="H15" s="25">
        <v>44137</v>
      </c>
      <c r="I15" s="24">
        <v>44136</v>
      </c>
      <c r="J15" s="11"/>
      <c r="L15" s="18" t="s">
        <v>217</v>
      </c>
      <c r="M15" s="18" t="s">
        <v>218</v>
      </c>
      <c r="N15" s="18">
        <v>3401</v>
      </c>
      <c r="O15" s="18">
        <v>3200</v>
      </c>
      <c r="P15" s="42">
        <v>7477303042</v>
      </c>
      <c r="Q15" s="11"/>
      <c r="R15" s="39">
        <v>2695</v>
      </c>
      <c r="S15" s="40">
        <v>19</v>
      </c>
      <c r="T15" s="40"/>
      <c r="U15" s="11"/>
      <c r="V15" s="112">
        <f>(Tabela5[[#This Row],[SEMEADURA SIGEF]]+122)</f>
        <v>44258</v>
      </c>
    </row>
    <row r="16" spans="1:23" x14ac:dyDescent="0.3">
      <c r="A16" s="18" t="s">
        <v>37</v>
      </c>
      <c r="B16" s="18" t="s">
        <v>191</v>
      </c>
      <c r="C16" s="11" t="s">
        <v>66</v>
      </c>
      <c r="D16" s="19">
        <v>204</v>
      </c>
      <c r="E16" s="78" t="s">
        <v>175</v>
      </c>
      <c r="F16" s="19">
        <v>54</v>
      </c>
      <c r="G16" s="25">
        <v>44133</v>
      </c>
      <c r="H16" s="25">
        <v>44136</v>
      </c>
      <c r="I16" s="24">
        <v>44136</v>
      </c>
      <c r="J16" s="11"/>
      <c r="L16" s="18" t="s">
        <v>219</v>
      </c>
      <c r="M16" s="18" t="s">
        <v>220</v>
      </c>
      <c r="N16" s="18">
        <v>3401</v>
      </c>
      <c r="O16" s="18">
        <v>4500</v>
      </c>
      <c r="P16" s="42">
        <v>7477303042</v>
      </c>
      <c r="Q16" s="11"/>
      <c r="R16" s="39">
        <v>4695</v>
      </c>
      <c r="S16" s="40">
        <v>19</v>
      </c>
      <c r="T16" s="40"/>
      <c r="U16" s="11"/>
      <c r="V16" s="112">
        <f>(Tabela5[[#This Row],[SEMEADURA SIGEF]]+122)</f>
        <v>44258</v>
      </c>
    </row>
    <row r="17" spans="1:23" x14ac:dyDescent="0.3">
      <c r="A17" s="18" t="s">
        <v>37</v>
      </c>
      <c r="B17" s="18" t="s">
        <v>191</v>
      </c>
      <c r="C17" s="11" t="s">
        <v>66</v>
      </c>
      <c r="D17" s="19">
        <v>205</v>
      </c>
      <c r="E17" s="78" t="s">
        <v>175</v>
      </c>
      <c r="F17" s="19">
        <v>82</v>
      </c>
      <c r="G17" s="25">
        <v>44133</v>
      </c>
      <c r="H17" s="25">
        <v>44136</v>
      </c>
      <c r="I17" s="24">
        <v>44135</v>
      </c>
      <c r="J17" s="11"/>
      <c r="L17" s="18" t="s">
        <v>221</v>
      </c>
      <c r="M17" s="18" t="s">
        <v>222</v>
      </c>
      <c r="N17" s="18">
        <v>3401</v>
      </c>
      <c r="O17" s="18">
        <v>6900</v>
      </c>
      <c r="P17" s="42">
        <v>7477303042</v>
      </c>
      <c r="Q17" s="11"/>
      <c r="R17" s="39">
        <v>7129</v>
      </c>
      <c r="S17" s="40">
        <v>19</v>
      </c>
      <c r="T17" s="40"/>
      <c r="U17" s="11"/>
      <c r="V17" s="112">
        <f>(Tabela5[[#This Row],[SEMEADURA SIGEF]]+122)</f>
        <v>44257</v>
      </c>
    </row>
    <row r="18" spans="1:23" x14ac:dyDescent="0.3">
      <c r="A18" s="18" t="s">
        <v>37</v>
      </c>
      <c r="B18" s="18" t="s">
        <v>191</v>
      </c>
      <c r="C18" s="11" t="s">
        <v>66</v>
      </c>
      <c r="D18" s="19">
        <v>206</v>
      </c>
      <c r="E18" s="78" t="s">
        <v>175</v>
      </c>
      <c r="F18" s="19">
        <v>84</v>
      </c>
      <c r="G18" s="25">
        <v>44128</v>
      </c>
      <c r="H18" s="25">
        <v>44136</v>
      </c>
      <c r="I18" s="24">
        <v>44135</v>
      </c>
      <c r="J18" s="11"/>
      <c r="L18" s="18" t="s">
        <v>223</v>
      </c>
      <c r="M18" s="18" t="s">
        <v>224</v>
      </c>
      <c r="N18" s="18">
        <v>3401</v>
      </c>
      <c r="O18" s="18">
        <v>7220</v>
      </c>
      <c r="P18" s="42">
        <v>7477303042</v>
      </c>
      <c r="Q18" s="11"/>
      <c r="R18" s="39">
        <v>7310</v>
      </c>
      <c r="S18" s="40">
        <v>19</v>
      </c>
      <c r="T18" s="40"/>
      <c r="U18" s="11"/>
      <c r="V18" s="112">
        <f>(Tabela5[[#This Row],[SEMEADURA SIGEF]]+122)</f>
        <v>44257</v>
      </c>
    </row>
    <row r="19" spans="1:23" x14ac:dyDescent="0.3">
      <c r="A19" s="18" t="s">
        <v>37</v>
      </c>
      <c r="B19" s="18" t="s">
        <v>191</v>
      </c>
      <c r="C19" s="11" t="s">
        <v>66</v>
      </c>
      <c r="D19" s="19">
        <v>207</v>
      </c>
      <c r="E19" s="78" t="s">
        <v>169</v>
      </c>
      <c r="F19" s="19">
        <v>61</v>
      </c>
      <c r="G19" s="25">
        <v>44128</v>
      </c>
      <c r="H19" s="25">
        <v>44131</v>
      </c>
      <c r="I19" s="24">
        <v>44130</v>
      </c>
      <c r="J19" s="11"/>
      <c r="L19" s="41" t="s">
        <v>225</v>
      </c>
      <c r="M19" s="41" t="s">
        <v>226</v>
      </c>
      <c r="N19" s="41">
        <v>3059</v>
      </c>
      <c r="O19" s="41">
        <v>4182</v>
      </c>
      <c r="P19" s="42">
        <v>7067503004</v>
      </c>
      <c r="Q19" s="11"/>
      <c r="R19" s="39">
        <v>6000</v>
      </c>
      <c r="S19" s="40">
        <v>20</v>
      </c>
      <c r="T19" s="40">
        <v>17.38</v>
      </c>
      <c r="U19" s="11"/>
      <c r="V19" s="112">
        <f>(Tabela5[[#This Row],[SEMEADURA SIGEF]]+122)</f>
        <v>44252</v>
      </c>
    </row>
    <row r="20" spans="1:23" x14ac:dyDescent="0.3">
      <c r="A20" s="18" t="s">
        <v>37</v>
      </c>
      <c r="B20" s="18" t="s">
        <v>191</v>
      </c>
      <c r="C20" s="11" t="s">
        <v>66</v>
      </c>
      <c r="D20" s="19">
        <v>208</v>
      </c>
      <c r="E20" s="78" t="s">
        <v>169</v>
      </c>
      <c r="F20" s="19">
        <v>92</v>
      </c>
      <c r="G20" s="25">
        <v>44128</v>
      </c>
      <c r="H20" s="25">
        <v>44131</v>
      </c>
      <c r="I20" s="24">
        <v>44130</v>
      </c>
      <c r="J20" s="11"/>
      <c r="L20" s="41" t="s">
        <v>227</v>
      </c>
      <c r="M20" s="41" t="s">
        <v>228</v>
      </c>
      <c r="N20" s="41">
        <v>3059</v>
      </c>
      <c r="O20" s="41">
        <v>9858.2000000000007</v>
      </c>
      <c r="P20" s="42">
        <v>7067503005</v>
      </c>
      <c r="Q20" s="11"/>
      <c r="R20" s="39">
        <v>8171</v>
      </c>
      <c r="S20" s="40">
        <v>20</v>
      </c>
      <c r="T20" s="40">
        <v>17.8</v>
      </c>
      <c r="U20" s="11"/>
      <c r="V20" s="112">
        <f>(Tabela5[[#This Row],[SEMEADURA SIGEF]]+122)</f>
        <v>44252</v>
      </c>
    </row>
    <row r="21" spans="1:23" x14ac:dyDescent="0.3">
      <c r="A21" s="18" t="s">
        <v>37</v>
      </c>
      <c r="B21" s="18" t="s">
        <v>191</v>
      </c>
      <c r="C21" s="11" t="s">
        <v>66</v>
      </c>
      <c r="D21" s="19">
        <v>209</v>
      </c>
      <c r="E21" s="78" t="s">
        <v>133</v>
      </c>
      <c r="F21" s="19">
        <v>61</v>
      </c>
      <c r="G21" s="25">
        <v>44110</v>
      </c>
      <c r="H21" s="25">
        <v>44112</v>
      </c>
      <c r="I21" s="87">
        <v>44114</v>
      </c>
      <c r="J21" s="11"/>
      <c r="L21" s="41" t="s">
        <v>139</v>
      </c>
      <c r="M21" s="41" t="s">
        <v>140</v>
      </c>
      <c r="N21" s="41">
        <v>3061</v>
      </c>
      <c r="O21" s="41">
        <v>6000</v>
      </c>
      <c r="P21" s="42">
        <v>7110503010</v>
      </c>
      <c r="Q21" s="11"/>
      <c r="R21" s="39">
        <v>5372</v>
      </c>
      <c r="S21" s="40">
        <v>23</v>
      </c>
      <c r="T21" s="40">
        <v>19.57</v>
      </c>
      <c r="U21" s="11"/>
      <c r="V21" s="112">
        <f>(Tabela5[[#This Row],[SEMEADURA SIGEF]]+122)</f>
        <v>44236</v>
      </c>
    </row>
    <row r="22" spans="1:23" x14ac:dyDescent="0.3">
      <c r="A22" s="18" t="s">
        <v>37</v>
      </c>
      <c r="B22" s="18" t="s">
        <v>191</v>
      </c>
      <c r="C22" s="11" t="s">
        <v>66</v>
      </c>
      <c r="D22" s="19">
        <v>210</v>
      </c>
      <c r="E22" s="78" t="s">
        <v>133</v>
      </c>
      <c r="F22" s="19">
        <v>51</v>
      </c>
      <c r="G22" s="25">
        <v>44112</v>
      </c>
      <c r="H22" s="25">
        <v>44113</v>
      </c>
      <c r="I22" s="87">
        <v>44114</v>
      </c>
      <c r="J22" s="11"/>
      <c r="L22" s="41" t="s">
        <v>141</v>
      </c>
      <c r="M22" s="41" t="s">
        <v>142</v>
      </c>
      <c r="N22" s="41">
        <v>3061</v>
      </c>
      <c r="O22" s="41">
        <v>4500</v>
      </c>
      <c r="P22" s="42">
        <v>7110503010</v>
      </c>
      <c r="Q22" s="11"/>
      <c r="R22" s="39">
        <v>4804</v>
      </c>
      <c r="S22" s="40">
        <v>23</v>
      </c>
      <c r="T22" s="40">
        <v>20.07</v>
      </c>
      <c r="U22" s="11"/>
      <c r="V22" s="112">
        <f>(Tabela5[[#This Row],[SEMEADURA SIGEF]]+122)</f>
        <v>44236</v>
      </c>
    </row>
    <row r="23" spans="1:23" x14ac:dyDescent="0.3">
      <c r="A23" s="18" t="s">
        <v>37</v>
      </c>
      <c r="B23" s="18" t="s">
        <v>191</v>
      </c>
      <c r="C23" s="11" t="s">
        <v>66</v>
      </c>
      <c r="D23" s="19">
        <v>211</v>
      </c>
      <c r="E23" s="78" t="s">
        <v>133</v>
      </c>
      <c r="F23" s="19">
        <v>110</v>
      </c>
      <c r="G23" s="25">
        <v>44113</v>
      </c>
      <c r="H23" s="25">
        <v>44114</v>
      </c>
      <c r="I23" s="87">
        <v>44114</v>
      </c>
      <c r="J23" s="11"/>
      <c r="L23" s="18" t="s">
        <v>229</v>
      </c>
      <c r="M23" s="18" t="s">
        <v>230</v>
      </c>
      <c r="N23" s="18">
        <v>3061</v>
      </c>
      <c r="O23" s="18">
        <v>10690</v>
      </c>
      <c r="P23" s="42">
        <v>7110503010</v>
      </c>
      <c r="Q23" s="11"/>
      <c r="R23" s="39">
        <v>10360</v>
      </c>
      <c r="S23" s="40">
        <v>23</v>
      </c>
      <c r="T23" s="40">
        <v>16.8</v>
      </c>
      <c r="U23" s="11"/>
      <c r="V23" s="112">
        <f>(Tabela5[[#This Row],[SEMEADURA SIGEF]]+122)</f>
        <v>44236</v>
      </c>
    </row>
    <row r="24" spans="1:23" s="61" customFormat="1" ht="15" thickBot="1" x14ac:dyDescent="0.35">
      <c r="A24" s="52" t="s">
        <v>37</v>
      </c>
      <c r="B24" s="52" t="s">
        <v>191</v>
      </c>
      <c r="C24" s="53" t="s">
        <v>66</v>
      </c>
      <c r="D24" s="54">
        <v>212</v>
      </c>
      <c r="E24" s="79" t="s">
        <v>133</v>
      </c>
      <c r="F24" s="54">
        <v>64</v>
      </c>
      <c r="G24" s="55">
        <v>44113</v>
      </c>
      <c r="H24" s="55">
        <v>44114</v>
      </c>
      <c r="I24" s="88">
        <v>44114</v>
      </c>
      <c r="J24" s="53"/>
      <c r="K24" s="56"/>
      <c r="L24" s="74" t="s">
        <v>231</v>
      </c>
      <c r="M24" s="74" t="s">
        <v>232</v>
      </c>
      <c r="N24" s="74">
        <v>3061</v>
      </c>
      <c r="O24" s="74">
        <v>5372.9</v>
      </c>
      <c r="P24" s="75" t="s">
        <v>415</v>
      </c>
      <c r="Q24" s="53"/>
      <c r="R24" s="58">
        <v>6025.9</v>
      </c>
      <c r="S24" s="59">
        <v>23</v>
      </c>
      <c r="T24" s="59">
        <v>19.57</v>
      </c>
      <c r="U24" s="53"/>
      <c r="V24" s="113">
        <f>(Tabela5[[#This Row],[SEMEADURA SIGEF]]+122)</f>
        <v>44236</v>
      </c>
      <c r="W24" s="60"/>
    </row>
    <row r="25" spans="1:23" s="51" customFormat="1" x14ac:dyDescent="0.3">
      <c r="A25" s="18" t="s">
        <v>37</v>
      </c>
      <c r="B25" s="18" t="s">
        <v>190</v>
      </c>
      <c r="C25" s="11" t="s">
        <v>66</v>
      </c>
      <c r="D25" s="19">
        <v>101</v>
      </c>
      <c r="E25" s="78" t="s">
        <v>175</v>
      </c>
      <c r="F25" s="19">
        <v>38</v>
      </c>
      <c r="G25" s="25">
        <v>44137</v>
      </c>
      <c r="H25" s="25">
        <v>44138</v>
      </c>
      <c r="I25" s="24">
        <v>44138</v>
      </c>
      <c r="J25" s="11"/>
      <c r="K25" s="26"/>
      <c r="L25" s="27" t="s">
        <v>233</v>
      </c>
      <c r="M25" s="27" t="s">
        <v>234</v>
      </c>
      <c r="N25" s="27" t="s">
        <v>416</v>
      </c>
      <c r="O25" s="27">
        <v>3230</v>
      </c>
      <c r="P25" s="11" t="s">
        <v>417</v>
      </c>
      <c r="Q25" s="11"/>
      <c r="R25" s="39">
        <v>3314.6</v>
      </c>
      <c r="S25" s="40">
        <v>19</v>
      </c>
      <c r="T25" s="40"/>
      <c r="U25" s="11"/>
      <c r="V25" s="112">
        <f>(Tabela5[[#This Row],[SEMEADURA SIGEF]]+122)</f>
        <v>44260</v>
      </c>
      <c r="W25" s="50"/>
    </row>
    <row r="26" spans="1:23" x14ac:dyDescent="0.3">
      <c r="A26" s="18" t="s">
        <v>37</v>
      </c>
      <c r="B26" s="18" t="s">
        <v>190</v>
      </c>
      <c r="C26" s="11" t="s">
        <v>66</v>
      </c>
      <c r="D26" s="19">
        <v>102</v>
      </c>
      <c r="E26" s="78" t="s">
        <v>175</v>
      </c>
      <c r="F26" s="19">
        <v>70</v>
      </c>
      <c r="G26" s="25">
        <v>44137</v>
      </c>
      <c r="H26" s="25">
        <v>44138</v>
      </c>
      <c r="I26" s="24">
        <v>44138</v>
      </c>
      <c r="J26" s="11"/>
      <c r="L26" s="27" t="s">
        <v>235</v>
      </c>
      <c r="M26" s="27" t="s">
        <v>236</v>
      </c>
      <c r="N26" s="27">
        <v>3401</v>
      </c>
      <c r="O26" s="27">
        <v>5900</v>
      </c>
      <c r="P26" s="11">
        <v>7477303042</v>
      </c>
      <c r="Q26" s="11"/>
      <c r="R26" s="39">
        <v>6100</v>
      </c>
      <c r="S26" s="40">
        <v>19</v>
      </c>
      <c r="T26" s="40"/>
      <c r="U26" s="11"/>
      <c r="V26" s="112">
        <f>(Tabela5[[#This Row],[SEMEADURA SIGEF]]+122)</f>
        <v>44260</v>
      </c>
    </row>
    <row r="27" spans="1:23" x14ac:dyDescent="0.3">
      <c r="A27" s="18" t="s">
        <v>37</v>
      </c>
      <c r="B27" s="18" t="s">
        <v>190</v>
      </c>
      <c r="C27" s="11" t="s">
        <v>66</v>
      </c>
      <c r="D27" s="19">
        <v>103</v>
      </c>
      <c r="E27" s="78" t="s">
        <v>169</v>
      </c>
      <c r="F27" s="19">
        <v>83</v>
      </c>
      <c r="G27" s="25">
        <v>44113</v>
      </c>
      <c r="H27" s="25">
        <v>44123</v>
      </c>
      <c r="I27" s="87">
        <v>44114</v>
      </c>
      <c r="J27" s="11"/>
      <c r="L27" s="27" t="s">
        <v>237</v>
      </c>
      <c r="M27" s="27" t="s">
        <v>238</v>
      </c>
      <c r="N27" s="27">
        <v>3059</v>
      </c>
      <c r="O27" s="27">
        <v>7600</v>
      </c>
      <c r="P27" s="11">
        <v>7067503004</v>
      </c>
      <c r="Q27" s="11"/>
      <c r="R27" s="39">
        <v>6650</v>
      </c>
      <c r="S27" s="40">
        <v>20</v>
      </c>
      <c r="T27" s="40">
        <v>15.11</v>
      </c>
      <c r="U27" s="11"/>
      <c r="V27" s="112">
        <f>(Tabela5[[#This Row],[SEMEADURA SIGEF]]+122)</f>
        <v>44236</v>
      </c>
    </row>
    <row r="28" spans="1:23" x14ac:dyDescent="0.3">
      <c r="A28" s="18" t="s">
        <v>37</v>
      </c>
      <c r="B28" s="18" t="s">
        <v>190</v>
      </c>
      <c r="C28" s="11" t="s">
        <v>66</v>
      </c>
      <c r="D28" s="19">
        <v>104</v>
      </c>
      <c r="E28" s="78" t="s">
        <v>169</v>
      </c>
      <c r="F28" s="19">
        <v>84</v>
      </c>
      <c r="G28" s="25">
        <v>44123</v>
      </c>
      <c r="H28" s="25">
        <v>44125</v>
      </c>
      <c r="I28" s="24">
        <v>44124</v>
      </c>
      <c r="J28" s="11"/>
      <c r="L28" s="27" t="s">
        <v>239</v>
      </c>
      <c r="M28" s="27" t="s">
        <v>240</v>
      </c>
      <c r="N28" s="27">
        <v>3059</v>
      </c>
      <c r="O28" s="27">
        <v>7600</v>
      </c>
      <c r="P28" s="11">
        <v>7067503004</v>
      </c>
      <c r="Q28" s="11"/>
      <c r="R28" s="39">
        <v>7430</v>
      </c>
      <c r="S28" s="40">
        <v>20</v>
      </c>
      <c r="T28" s="40">
        <v>16.48</v>
      </c>
      <c r="U28" s="11"/>
      <c r="V28" s="112">
        <f>(Tabela5[[#This Row],[SEMEADURA SIGEF]]+122)</f>
        <v>44246</v>
      </c>
    </row>
    <row r="29" spans="1:23" x14ac:dyDescent="0.3">
      <c r="A29" s="18" t="s">
        <v>37</v>
      </c>
      <c r="B29" s="18" t="s">
        <v>190</v>
      </c>
      <c r="C29" s="11" t="s">
        <v>66</v>
      </c>
      <c r="D29" s="19">
        <v>105</v>
      </c>
      <c r="E29" s="78" t="s">
        <v>169</v>
      </c>
      <c r="F29" s="19">
        <v>84</v>
      </c>
      <c r="G29" s="25">
        <v>44123</v>
      </c>
      <c r="H29" s="25">
        <v>44125</v>
      </c>
      <c r="I29" s="24">
        <v>44124</v>
      </c>
      <c r="J29" s="11"/>
      <c r="L29" s="27" t="s">
        <v>241</v>
      </c>
      <c r="M29" s="27" t="s">
        <v>242</v>
      </c>
      <c r="N29" s="27">
        <v>3059</v>
      </c>
      <c r="O29" s="27">
        <v>7600</v>
      </c>
      <c r="P29" s="11">
        <v>7067503004</v>
      </c>
      <c r="Q29" s="11"/>
      <c r="R29" s="39">
        <v>7430</v>
      </c>
      <c r="S29" s="40">
        <v>20</v>
      </c>
      <c r="T29" s="40">
        <v>16.46</v>
      </c>
      <c r="U29" s="11"/>
      <c r="V29" s="112">
        <f>(Tabela5[[#This Row],[SEMEADURA SIGEF]]+122)</f>
        <v>44246</v>
      </c>
    </row>
    <row r="30" spans="1:23" x14ac:dyDescent="0.3">
      <c r="A30" s="18" t="s">
        <v>37</v>
      </c>
      <c r="B30" s="18" t="s">
        <v>190</v>
      </c>
      <c r="C30" s="11" t="s">
        <v>66</v>
      </c>
      <c r="D30" s="19">
        <v>106</v>
      </c>
      <c r="E30" s="78" t="s">
        <v>169</v>
      </c>
      <c r="F30" s="19">
        <v>84</v>
      </c>
      <c r="G30" s="25">
        <v>44126</v>
      </c>
      <c r="H30" s="25">
        <v>44127</v>
      </c>
      <c r="I30" s="24">
        <v>44127</v>
      </c>
      <c r="J30" s="11"/>
      <c r="L30" s="27" t="s">
        <v>243</v>
      </c>
      <c r="M30" s="27" t="s">
        <v>244</v>
      </c>
      <c r="N30" s="27">
        <v>3349</v>
      </c>
      <c r="O30" s="27">
        <v>7303</v>
      </c>
      <c r="P30" s="11">
        <v>7067503006</v>
      </c>
      <c r="Q30" s="11"/>
      <c r="R30" s="39">
        <v>8133</v>
      </c>
      <c r="S30" s="40">
        <v>20</v>
      </c>
      <c r="T30" s="40">
        <v>15.73</v>
      </c>
      <c r="U30" s="11"/>
      <c r="V30" s="112">
        <f>(Tabela5[[#This Row],[SEMEADURA SIGEF]]+122)</f>
        <v>44249</v>
      </c>
    </row>
    <row r="31" spans="1:23" x14ac:dyDescent="0.3">
      <c r="A31" s="18" t="s">
        <v>37</v>
      </c>
      <c r="B31" s="18" t="s">
        <v>190</v>
      </c>
      <c r="C31" s="11" t="s">
        <v>66</v>
      </c>
      <c r="D31" s="19">
        <v>107</v>
      </c>
      <c r="E31" s="78" t="s">
        <v>169</v>
      </c>
      <c r="F31" s="19">
        <v>84</v>
      </c>
      <c r="G31" s="25">
        <v>44126</v>
      </c>
      <c r="H31" s="25">
        <v>44127</v>
      </c>
      <c r="I31" s="24">
        <v>44127</v>
      </c>
      <c r="J31" s="11"/>
      <c r="L31" s="27" t="s">
        <v>245</v>
      </c>
      <c r="M31" s="27" t="s">
        <v>246</v>
      </c>
      <c r="N31" s="27">
        <v>3349</v>
      </c>
      <c r="O31" s="27">
        <v>7303</v>
      </c>
      <c r="P31" s="11">
        <v>7067503006</v>
      </c>
      <c r="Q31" s="11"/>
      <c r="R31" s="39">
        <v>7430</v>
      </c>
      <c r="S31" s="40">
        <v>20</v>
      </c>
      <c r="T31" s="40">
        <v>16.29</v>
      </c>
      <c r="U31" s="11"/>
      <c r="V31" s="112">
        <f>(Tabela5[[#This Row],[SEMEADURA SIGEF]]+122)</f>
        <v>44249</v>
      </c>
    </row>
    <row r="32" spans="1:23" x14ac:dyDescent="0.3">
      <c r="A32" s="18" t="s">
        <v>37</v>
      </c>
      <c r="B32" s="18" t="s">
        <v>190</v>
      </c>
      <c r="C32" s="11" t="s">
        <v>66</v>
      </c>
      <c r="D32" s="19">
        <v>108</v>
      </c>
      <c r="E32" s="78" t="s">
        <v>165</v>
      </c>
      <c r="F32" s="19">
        <v>101</v>
      </c>
      <c r="G32" s="25">
        <v>44139</v>
      </c>
      <c r="H32" s="25">
        <v>44140</v>
      </c>
      <c r="I32" s="24">
        <v>44139</v>
      </c>
      <c r="J32" s="11"/>
      <c r="L32" s="27" t="s">
        <v>247</v>
      </c>
      <c r="M32" s="27" t="s">
        <v>248</v>
      </c>
      <c r="N32" s="27"/>
      <c r="O32" s="27" t="s">
        <v>418</v>
      </c>
      <c r="P32" s="11">
        <v>1180501188</v>
      </c>
      <c r="Q32" s="11"/>
      <c r="R32" s="39">
        <v>8117.4</v>
      </c>
      <c r="S32" s="40">
        <v>20</v>
      </c>
      <c r="T32" s="40"/>
      <c r="U32" s="11"/>
      <c r="V32" s="112">
        <f>(Tabela5[[#This Row],[SEMEADURA SIGEF]]+122)</f>
        <v>44261</v>
      </c>
    </row>
    <row r="33" spans="1:23" x14ac:dyDescent="0.3">
      <c r="A33" s="18" t="s">
        <v>37</v>
      </c>
      <c r="B33" s="18" t="s">
        <v>190</v>
      </c>
      <c r="C33" s="11" t="s">
        <v>66</v>
      </c>
      <c r="D33" s="19">
        <v>109</v>
      </c>
      <c r="E33" s="78" t="s">
        <v>169</v>
      </c>
      <c r="F33" s="19">
        <v>81</v>
      </c>
      <c r="G33" s="25">
        <v>44127</v>
      </c>
      <c r="H33" s="25">
        <v>44129</v>
      </c>
      <c r="I33" s="24">
        <v>44129</v>
      </c>
      <c r="J33" s="11"/>
      <c r="L33" s="27" t="s">
        <v>249</v>
      </c>
      <c r="M33" s="27" t="s">
        <v>250</v>
      </c>
      <c r="N33" s="27">
        <v>3349</v>
      </c>
      <c r="O33" s="27">
        <v>7303</v>
      </c>
      <c r="P33" s="11">
        <v>7067503006</v>
      </c>
      <c r="Q33" s="11"/>
      <c r="R33" s="39">
        <v>7777</v>
      </c>
      <c r="S33" s="40">
        <v>20</v>
      </c>
      <c r="T33" s="40">
        <v>18.36</v>
      </c>
      <c r="U33" s="11"/>
      <c r="V33" s="112">
        <f>(Tabela5[[#This Row],[SEMEADURA SIGEF]]+122)</f>
        <v>44251</v>
      </c>
    </row>
    <row r="34" spans="1:23" s="61" customFormat="1" ht="15" thickBot="1" x14ac:dyDescent="0.35">
      <c r="A34" s="52" t="s">
        <v>37</v>
      </c>
      <c r="B34" s="52" t="s">
        <v>190</v>
      </c>
      <c r="C34" s="53" t="s">
        <v>66</v>
      </c>
      <c r="D34" s="54">
        <v>110</v>
      </c>
      <c r="E34" s="79" t="s">
        <v>169</v>
      </c>
      <c r="F34" s="54">
        <v>82</v>
      </c>
      <c r="G34" s="55">
        <v>44114</v>
      </c>
      <c r="H34" s="55">
        <v>44116</v>
      </c>
      <c r="I34" s="88">
        <v>44115</v>
      </c>
      <c r="J34" s="53"/>
      <c r="K34" s="56"/>
      <c r="L34" s="57" t="s">
        <v>251</v>
      </c>
      <c r="M34" s="57" t="s">
        <v>252</v>
      </c>
      <c r="N34" s="57">
        <v>3426</v>
      </c>
      <c r="O34" s="57">
        <v>8171.1</v>
      </c>
      <c r="P34" s="53">
        <v>7067503007</v>
      </c>
      <c r="Q34" s="53"/>
      <c r="R34" s="58">
        <v>6898</v>
      </c>
      <c r="S34" s="59">
        <v>20</v>
      </c>
      <c r="T34" s="59">
        <v>15.25</v>
      </c>
      <c r="U34" s="53"/>
      <c r="V34" s="113">
        <f>(Tabela5[[#This Row],[SEMEADURA SIGEF]]+122)</f>
        <v>44237</v>
      </c>
      <c r="W34" s="60"/>
    </row>
    <row r="35" spans="1:23" s="51" customFormat="1" x14ac:dyDescent="0.3">
      <c r="A35" s="18" t="s">
        <v>37</v>
      </c>
      <c r="B35" s="18" t="s">
        <v>188</v>
      </c>
      <c r="C35" s="11" t="s">
        <v>65</v>
      </c>
      <c r="D35" s="42">
        <v>301</v>
      </c>
      <c r="E35" s="78" t="s">
        <v>173</v>
      </c>
      <c r="F35" s="42">
        <v>85</v>
      </c>
      <c r="G35" s="25"/>
      <c r="H35" s="25"/>
      <c r="I35" s="25"/>
      <c r="J35" s="42"/>
      <c r="K35" s="43"/>
      <c r="L35" s="41" t="s">
        <v>143</v>
      </c>
      <c r="M35" s="41" t="s">
        <v>144</v>
      </c>
      <c r="N35" s="41"/>
      <c r="O35" s="41"/>
      <c r="P35" s="42" t="s">
        <v>255</v>
      </c>
      <c r="Q35" s="43"/>
      <c r="R35" s="42"/>
      <c r="S35" s="40"/>
      <c r="T35" s="40"/>
      <c r="U35" s="11"/>
      <c r="V35" s="112">
        <f>(Tabela5[[#This Row],[SEMEADURA SIGEF]]+122)</f>
        <v>122</v>
      </c>
      <c r="W35" s="50"/>
    </row>
    <row r="36" spans="1:23" x14ac:dyDescent="0.3">
      <c r="A36" s="18" t="s">
        <v>37</v>
      </c>
      <c r="B36" s="18" t="s">
        <v>188</v>
      </c>
      <c r="C36" s="11" t="s">
        <v>65</v>
      </c>
      <c r="D36" s="42">
        <v>302</v>
      </c>
      <c r="E36" s="78" t="s">
        <v>176</v>
      </c>
      <c r="F36" s="42">
        <v>80</v>
      </c>
      <c r="G36" s="25">
        <v>44141</v>
      </c>
      <c r="H36" s="25">
        <v>44142</v>
      </c>
      <c r="I36" s="25">
        <v>44142</v>
      </c>
      <c r="J36" s="42"/>
      <c r="K36" s="43"/>
      <c r="L36" s="41" t="s">
        <v>145</v>
      </c>
      <c r="M36" s="41" t="s">
        <v>146</v>
      </c>
      <c r="N36" s="41"/>
      <c r="O36" s="41"/>
      <c r="P36" s="42">
        <v>7779302053</v>
      </c>
      <c r="Q36" s="43"/>
      <c r="R36" s="42"/>
      <c r="S36" s="40"/>
      <c r="T36" s="40"/>
      <c r="U36" s="11"/>
      <c r="V36" s="112">
        <f>(Tabela5[[#This Row],[SEMEADURA SIGEF]]+122)</f>
        <v>44264</v>
      </c>
    </row>
    <row r="37" spans="1:23" x14ac:dyDescent="0.3">
      <c r="A37" s="18" t="s">
        <v>37</v>
      </c>
      <c r="B37" s="18" t="s">
        <v>188</v>
      </c>
      <c r="C37" s="11" t="s">
        <v>65</v>
      </c>
      <c r="D37" s="42">
        <v>303</v>
      </c>
      <c r="E37" s="78" t="s">
        <v>173</v>
      </c>
      <c r="F37" s="42">
        <v>82</v>
      </c>
      <c r="G37" s="25">
        <v>44143</v>
      </c>
      <c r="H37" s="25">
        <v>44146</v>
      </c>
      <c r="I37" s="25">
        <v>44145</v>
      </c>
      <c r="J37" s="42"/>
      <c r="K37" s="43"/>
      <c r="L37" s="18" t="s">
        <v>257</v>
      </c>
      <c r="M37" s="18" t="s">
        <v>258</v>
      </c>
      <c r="N37" s="18"/>
      <c r="O37" s="18"/>
      <c r="P37" s="42">
        <v>8579602154</v>
      </c>
      <c r="Q37" s="43"/>
      <c r="R37" s="42"/>
      <c r="S37" s="40"/>
      <c r="T37" s="40"/>
      <c r="U37" s="11"/>
      <c r="V37" s="112">
        <f>(Tabela5[[#This Row],[SEMEADURA SIGEF]]+122)</f>
        <v>44267</v>
      </c>
    </row>
    <row r="38" spans="1:23" x14ac:dyDescent="0.3">
      <c r="A38" s="18" t="s">
        <v>37</v>
      </c>
      <c r="B38" s="18" t="s">
        <v>188</v>
      </c>
      <c r="C38" s="11" t="s">
        <v>65</v>
      </c>
      <c r="D38" s="42">
        <v>304</v>
      </c>
      <c r="E38" s="78" t="s">
        <v>173</v>
      </c>
      <c r="F38" s="42">
        <v>79</v>
      </c>
      <c r="G38" s="25">
        <v>44143</v>
      </c>
      <c r="H38" s="25">
        <v>44146</v>
      </c>
      <c r="I38" s="25">
        <v>44145</v>
      </c>
      <c r="J38" s="42"/>
      <c r="K38" s="43"/>
      <c r="L38" s="41" t="s">
        <v>147</v>
      </c>
      <c r="M38" s="41" t="s">
        <v>148</v>
      </c>
      <c r="N38" s="41"/>
      <c r="O38" s="41"/>
      <c r="P38" s="42">
        <v>8579602154</v>
      </c>
      <c r="Q38" s="43"/>
      <c r="R38" s="42"/>
      <c r="S38" s="40"/>
      <c r="T38" s="40"/>
      <c r="U38" s="11"/>
      <c r="V38" s="112">
        <f>(Tabela5[[#This Row],[SEMEADURA SIGEF]]+122)</f>
        <v>44267</v>
      </c>
    </row>
    <row r="39" spans="1:23" x14ac:dyDescent="0.3">
      <c r="A39" s="18" t="s">
        <v>37</v>
      </c>
      <c r="B39" s="18" t="s">
        <v>188</v>
      </c>
      <c r="C39" s="11" t="s">
        <v>65</v>
      </c>
      <c r="D39" s="42">
        <v>305</v>
      </c>
      <c r="E39" s="78" t="s">
        <v>176</v>
      </c>
      <c r="F39" s="42">
        <v>94</v>
      </c>
      <c r="G39" s="25">
        <v>44141</v>
      </c>
      <c r="H39" s="25">
        <v>44142</v>
      </c>
      <c r="I39" s="25">
        <v>44142</v>
      </c>
      <c r="J39" s="42"/>
      <c r="K39" s="43"/>
      <c r="L39" s="41" t="s">
        <v>149</v>
      </c>
      <c r="M39" s="41" t="s">
        <v>150</v>
      </c>
      <c r="N39" s="41"/>
      <c r="O39" s="41"/>
      <c r="P39" s="42">
        <v>7779302052</v>
      </c>
      <c r="Q39" s="43"/>
      <c r="R39" s="42"/>
      <c r="S39" s="40"/>
      <c r="T39" s="40"/>
      <c r="U39" s="11"/>
      <c r="V39" s="112">
        <f>(Tabela5[[#This Row],[SEMEADURA SIGEF]]+122)</f>
        <v>44264</v>
      </c>
    </row>
    <row r="40" spans="1:23" x14ac:dyDescent="0.3">
      <c r="A40" s="18" t="s">
        <v>37</v>
      </c>
      <c r="B40" s="18" t="s">
        <v>188</v>
      </c>
      <c r="C40" s="11" t="s">
        <v>65</v>
      </c>
      <c r="D40" s="42" t="s">
        <v>253</v>
      </c>
      <c r="E40" s="78" t="s">
        <v>173</v>
      </c>
      <c r="F40" s="42">
        <v>99</v>
      </c>
      <c r="G40" s="25">
        <v>44146</v>
      </c>
      <c r="H40" s="25">
        <v>44148</v>
      </c>
      <c r="I40" s="25">
        <v>44147</v>
      </c>
      <c r="J40" s="42"/>
      <c r="K40" s="43"/>
      <c r="L40" s="41" t="s">
        <v>151</v>
      </c>
      <c r="M40" s="41" t="s">
        <v>152</v>
      </c>
      <c r="N40" s="41"/>
      <c r="O40" s="41"/>
      <c r="P40" s="42" t="s">
        <v>256</v>
      </c>
      <c r="Q40" s="43"/>
      <c r="R40" s="42"/>
      <c r="S40" s="40"/>
      <c r="T40" s="40"/>
      <c r="U40" s="11"/>
      <c r="V40" s="112">
        <f>(Tabela5[[#This Row],[SEMEADURA SIGEF]]+122)</f>
        <v>44269</v>
      </c>
    </row>
    <row r="41" spans="1:23" x14ac:dyDescent="0.3">
      <c r="A41" s="18" t="s">
        <v>37</v>
      </c>
      <c r="B41" s="18" t="s">
        <v>188</v>
      </c>
      <c r="C41" s="11" t="s">
        <v>65</v>
      </c>
      <c r="D41" s="42" t="s">
        <v>254</v>
      </c>
      <c r="E41" s="78" t="s">
        <v>167</v>
      </c>
      <c r="F41" s="42">
        <v>46</v>
      </c>
      <c r="G41" s="25"/>
      <c r="H41" s="25"/>
      <c r="I41" s="25"/>
      <c r="J41" s="42"/>
      <c r="K41" s="43"/>
      <c r="L41" s="44"/>
      <c r="M41" s="45"/>
      <c r="N41" s="45"/>
      <c r="O41" s="45"/>
      <c r="P41" s="11"/>
      <c r="Q41" s="11"/>
      <c r="R41" s="11"/>
      <c r="S41" s="40"/>
      <c r="T41" s="40"/>
      <c r="U41" s="11"/>
      <c r="V41" s="112">
        <f>(Tabela5[[#This Row],[SEMEADURA SIGEF]]+122)</f>
        <v>122</v>
      </c>
    </row>
    <row r="42" spans="1:23" x14ac:dyDescent="0.3">
      <c r="A42" s="18" t="s">
        <v>37</v>
      </c>
      <c r="B42" s="18" t="s">
        <v>188</v>
      </c>
      <c r="C42" s="11" t="s">
        <v>65</v>
      </c>
      <c r="D42" s="42">
        <v>307</v>
      </c>
      <c r="E42" s="78" t="s">
        <v>173</v>
      </c>
      <c r="F42" s="46">
        <v>75</v>
      </c>
      <c r="G42" s="25"/>
      <c r="H42" s="25"/>
      <c r="I42" s="25"/>
      <c r="J42" s="42"/>
      <c r="K42" s="43"/>
      <c r="L42" s="41" t="s">
        <v>153</v>
      </c>
      <c r="M42" s="41" t="s">
        <v>154</v>
      </c>
      <c r="N42" s="41"/>
      <c r="O42" s="41"/>
      <c r="P42" s="11"/>
      <c r="Q42" s="11"/>
      <c r="R42" s="11"/>
      <c r="S42" s="40"/>
      <c r="T42" s="40"/>
      <c r="U42" s="11"/>
      <c r="V42" s="112">
        <f>(Tabela5[[#This Row],[SEMEADURA SIGEF]]+122)</f>
        <v>122</v>
      </c>
    </row>
    <row r="43" spans="1:23" x14ac:dyDescent="0.3">
      <c r="A43" s="18" t="s">
        <v>37</v>
      </c>
      <c r="B43" s="18" t="s">
        <v>188</v>
      </c>
      <c r="C43" s="11" t="s">
        <v>65</v>
      </c>
      <c r="D43" s="42">
        <v>308</v>
      </c>
      <c r="E43" s="78" t="s">
        <v>167</v>
      </c>
      <c r="F43" s="46">
        <v>81</v>
      </c>
      <c r="G43" s="25"/>
      <c r="H43" s="25"/>
      <c r="I43" s="25"/>
      <c r="J43" s="42"/>
      <c r="K43" s="43"/>
      <c r="L43" s="18" t="s">
        <v>259</v>
      </c>
      <c r="M43" s="18" t="s">
        <v>260</v>
      </c>
      <c r="N43" s="18"/>
      <c r="O43" s="18"/>
      <c r="P43" s="11"/>
      <c r="Q43" s="11"/>
      <c r="R43" s="11"/>
      <c r="S43" s="40"/>
      <c r="T43" s="40"/>
      <c r="U43" s="11"/>
      <c r="V43" s="112">
        <f>(Tabela5[[#This Row],[SEMEADURA SIGEF]]+122)</f>
        <v>122</v>
      </c>
    </row>
    <row r="44" spans="1:23" x14ac:dyDescent="0.3">
      <c r="A44" s="18" t="s">
        <v>37</v>
      </c>
      <c r="B44" s="18" t="s">
        <v>188</v>
      </c>
      <c r="C44" s="11" t="s">
        <v>65</v>
      </c>
      <c r="D44" s="42">
        <v>309</v>
      </c>
      <c r="E44" s="78" t="s">
        <v>167</v>
      </c>
      <c r="F44" s="46">
        <v>40</v>
      </c>
      <c r="G44" s="25"/>
      <c r="H44" s="25"/>
      <c r="I44" s="25"/>
      <c r="J44" s="42"/>
      <c r="K44" s="43"/>
      <c r="L44" s="18" t="s">
        <v>261</v>
      </c>
      <c r="M44" s="18" t="s">
        <v>262</v>
      </c>
      <c r="N44" s="18"/>
      <c r="O44" s="18"/>
      <c r="P44" s="11"/>
      <c r="Q44" s="11"/>
      <c r="R44" s="11"/>
      <c r="S44" s="40"/>
      <c r="T44" s="40"/>
      <c r="U44" s="11"/>
      <c r="V44" s="112">
        <f>(Tabela5[[#This Row],[SEMEADURA SIGEF]]+122)</f>
        <v>122</v>
      </c>
    </row>
    <row r="45" spans="1:23" x14ac:dyDescent="0.3">
      <c r="A45" s="18" t="s">
        <v>37</v>
      </c>
      <c r="B45" s="18" t="s">
        <v>188</v>
      </c>
      <c r="C45" s="11" t="s">
        <v>65</v>
      </c>
      <c r="D45" s="42">
        <v>310</v>
      </c>
      <c r="E45" s="78" t="s">
        <v>167</v>
      </c>
      <c r="F45" s="46">
        <v>42</v>
      </c>
      <c r="G45" s="25"/>
      <c r="H45" s="25"/>
      <c r="I45" s="25"/>
      <c r="J45" s="42"/>
      <c r="K45" s="43"/>
      <c r="L45" s="18" t="s">
        <v>263</v>
      </c>
      <c r="M45" s="18" t="s">
        <v>264</v>
      </c>
      <c r="N45" s="18"/>
      <c r="O45" s="18"/>
      <c r="P45" s="11"/>
      <c r="Q45" s="11"/>
      <c r="R45" s="11"/>
      <c r="S45" s="40"/>
      <c r="T45" s="40"/>
      <c r="U45" s="11"/>
      <c r="V45" s="112">
        <f>(Tabela5[[#This Row],[SEMEADURA SIGEF]]+122)</f>
        <v>122</v>
      </c>
    </row>
    <row r="46" spans="1:23" s="61" customFormat="1" ht="15" thickBot="1" x14ac:dyDescent="0.35">
      <c r="A46" s="52" t="s">
        <v>37</v>
      </c>
      <c r="B46" s="52" t="s">
        <v>188</v>
      </c>
      <c r="C46" s="53" t="s">
        <v>65</v>
      </c>
      <c r="D46" s="75">
        <v>311</v>
      </c>
      <c r="E46" s="79" t="s">
        <v>167</v>
      </c>
      <c r="F46" s="76">
        <v>75</v>
      </c>
      <c r="G46" s="55"/>
      <c r="H46" s="55"/>
      <c r="I46" s="55"/>
      <c r="J46" s="75"/>
      <c r="K46" s="77"/>
      <c r="L46" s="52" t="s">
        <v>265</v>
      </c>
      <c r="M46" s="52" t="s">
        <v>266</v>
      </c>
      <c r="N46" s="52"/>
      <c r="O46" s="52"/>
      <c r="P46" s="53"/>
      <c r="Q46" s="53"/>
      <c r="R46" s="53"/>
      <c r="S46" s="59"/>
      <c r="T46" s="59"/>
      <c r="U46" s="53"/>
      <c r="V46" s="113">
        <f>(Tabela5[[#This Row],[SEMEADURA SIGEF]]+122)</f>
        <v>122</v>
      </c>
      <c r="W46" s="60"/>
    </row>
    <row r="47" spans="1:23" s="51" customFormat="1" x14ac:dyDescent="0.3">
      <c r="A47" s="18" t="s">
        <v>37</v>
      </c>
      <c r="B47" s="18" t="s">
        <v>189</v>
      </c>
      <c r="C47" s="11" t="s">
        <v>48</v>
      </c>
      <c r="D47" s="19">
        <v>501</v>
      </c>
      <c r="E47" s="81" t="s">
        <v>171</v>
      </c>
      <c r="F47" s="47">
        <v>60</v>
      </c>
      <c r="G47" s="48">
        <v>44134</v>
      </c>
      <c r="H47" s="25"/>
      <c r="I47" s="48">
        <v>44134</v>
      </c>
      <c r="J47" s="11"/>
      <c r="K47" s="26"/>
      <c r="L47" s="27"/>
      <c r="M47" s="27"/>
      <c r="N47" s="27">
        <v>3230</v>
      </c>
      <c r="O47" s="27">
        <v>4622.8</v>
      </c>
      <c r="P47" s="47">
        <v>7777503077</v>
      </c>
      <c r="Q47" s="49">
        <v>4622.75</v>
      </c>
      <c r="R47" s="47">
        <v>18</v>
      </c>
      <c r="S47" s="40"/>
      <c r="T47" s="40"/>
      <c r="U47" s="11"/>
      <c r="V47" s="112">
        <f>(Tabela5[[#This Row],[SEMEADURA SIGEF]]+122)</f>
        <v>44256</v>
      </c>
      <c r="W47" s="50"/>
    </row>
    <row r="48" spans="1:23" x14ac:dyDescent="0.3">
      <c r="A48" s="18" t="s">
        <v>37</v>
      </c>
      <c r="B48" s="18" t="s">
        <v>189</v>
      </c>
      <c r="C48" s="11" t="s">
        <v>48</v>
      </c>
      <c r="D48" s="19" t="s">
        <v>267</v>
      </c>
      <c r="E48" s="81" t="s">
        <v>171</v>
      </c>
      <c r="F48" s="47">
        <v>105</v>
      </c>
      <c r="G48" s="48">
        <v>44135</v>
      </c>
      <c r="H48" s="25"/>
      <c r="I48" s="48">
        <v>44135</v>
      </c>
      <c r="J48" s="11"/>
      <c r="L48" s="27"/>
      <c r="M48" s="27"/>
      <c r="N48" s="27">
        <v>545</v>
      </c>
      <c r="O48" s="27">
        <v>9000</v>
      </c>
      <c r="P48" s="47" t="s">
        <v>285</v>
      </c>
      <c r="Q48" s="49">
        <v>9000</v>
      </c>
      <c r="R48" s="47">
        <v>18</v>
      </c>
      <c r="S48" s="40"/>
      <c r="T48" s="40"/>
      <c r="U48" s="11"/>
      <c r="V48" s="112">
        <f>(Tabela5[[#This Row],[SEMEADURA SIGEF]]+122)</f>
        <v>44257</v>
      </c>
    </row>
    <row r="49" spans="1:22" x14ac:dyDescent="0.3">
      <c r="A49" s="18" t="s">
        <v>37</v>
      </c>
      <c r="B49" s="18" t="s">
        <v>189</v>
      </c>
      <c r="C49" s="11" t="s">
        <v>48</v>
      </c>
      <c r="D49" s="19" t="s">
        <v>267</v>
      </c>
      <c r="E49" s="81" t="s">
        <v>171</v>
      </c>
      <c r="F49" s="47">
        <v>40</v>
      </c>
      <c r="G49" s="48">
        <v>44135</v>
      </c>
      <c r="H49" s="25"/>
      <c r="I49" s="48">
        <v>44135</v>
      </c>
      <c r="J49" s="11"/>
      <c r="L49" s="27"/>
      <c r="M49" s="27"/>
      <c r="N49" s="27">
        <v>545</v>
      </c>
      <c r="O49" s="27">
        <v>3000</v>
      </c>
      <c r="P49" s="47" t="s">
        <v>286</v>
      </c>
      <c r="Q49" s="49">
        <v>3000</v>
      </c>
      <c r="R49" s="47">
        <v>18</v>
      </c>
      <c r="S49" s="40"/>
      <c r="T49" s="40"/>
      <c r="U49" s="11"/>
      <c r="V49" s="112">
        <f>(Tabela5[[#This Row],[SEMEADURA SIGEF]]+122)</f>
        <v>44257</v>
      </c>
    </row>
    <row r="50" spans="1:22" x14ac:dyDescent="0.3">
      <c r="A50" s="18" t="s">
        <v>37</v>
      </c>
      <c r="B50" s="18" t="s">
        <v>189</v>
      </c>
      <c r="C50" s="11" t="s">
        <v>48</v>
      </c>
      <c r="D50" s="19">
        <v>502</v>
      </c>
      <c r="E50" s="81" t="s">
        <v>177</v>
      </c>
      <c r="F50" s="47">
        <v>61</v>
      </c>
      <c r="G50" s="48">
        <v>44138</v>
      </c>
      <c r="H50" s="25"/>
      <c r="I50" s="48">
        <v>44138</v>
      </c>
      <c r="J50" s="11"/>
      <c r="L50" s="27"/>
      <c r="M50" s="27"/>
      <c r="N50" s="27">
        <v>4203</v>
      </c>
      <c r="O50" s="27">
        <v>4000</v>
      </c>
      <c r="P50" s="47" t="s">
        <v>289</v>
      </c>
      <c r="Q50" s="49">
        <v>4000</v>
      </c>
      <c r="R50" s="47">
        <v>14</v>
      </c>
      <c r="S50" s="40"/>
      <c r="T50" s="40"/>
      <c r="U50" s="11"/>
      <c r="V50" s="112">
        <f>(Tabela5[[#This Row],[SEMEADURA SIGEF]]+122)</f>
        <v>44260</v>
      </c>
    </row>
    <row r="51" spans="1:22" x14ac:dyDescent="0.3">
      <c r="A51" s="18" t="s">
        <v>37</v>
      </c>
      <c r="B51" s="18" t="s">
        <v>189</v>
      </c>
      <c r="C51" s="11" t="s">
        <v>48</v>
      </c>
      <c r="D51" s="19">
        <v>502</v>
      </c>
      <c r="E51" s="81" t="s">
        <v>177</v>
      </c>
      <c r="F51" s="47">
        <v>62</v>
      </c>
      <c r="G51" s="48">
        <v>44139</v>
      </c>
      <c r="H51" s="25"/>
      <c r="I51" s="48">
        <v>44139</v>
      </c>
      <c r="J51" s="11"/>
      <c r="L51" s="27"/>
      <c r="M51" s="27"/>
      <c r="N51" s="27">
        <v>4203</v>
      </c>
      <c r="O51" s="27">
        <v>4000</v>
      </c>
      <c r="P51" s="47" t="s">
        <v>287</v>
      </c>
      <c r="Q51" s="49">
        <v>4000</v>
      </c>
      <c r="R51" s="47">
        <v>14</v>
      </c>
      <c r="S51" s="40"/>
      <c r="T51" s="40"/>
      <c r="U51" s="11"/>
      <c r="V51" s="112">
        <f>(Tabela5[[#This Row],[SEMEADURA SIGEF]]+122)</f>
        <v>44261</v>
      </c>
    </row>
    <row r="52" spans="1:22" x14ac:dyDescent="0.3">
      <c r="A52" s="18" t="s">
        <v>37</v>
      </c>
      <c r="B52" s="18" t="s">
        <v>189</v>
      </c>
      <c r="C52" s="11" t="s">
        <v>48</v>
      </c>
      <c r="D52" s="19">
        <v>503</v>
      </c>
      <c r="E52" s="81" t="s">
        <v>172</v>
      </c>
      <c r="F52" s="47">
        <v>76.3</v>
      </c>
      <c r="G52" s="48">
        <v>44146</v>
      </c>
      <c r="H52" s="25"/>
      <c r="I52" s="48">
        <v>44172</v>
      </c>
      <c r="J52" s="11"/>
      <c r="L52" s="27"/>
      <c r="M52" s="27"/>
      <c r="N52" s="27">
        <v>568</v>
      </c>
      <c r="O52" s="27">
        <v>4300</v>
      </c>
      <c r="P52" s="47" t="s">
        <v>288</v>
      </c>
      <c r="Q52" s="49">
        <v>5020000</v>
      </c>
      <c r="R52" s="47">
        <v>13.5</v>
      </c>
      <c r="S52" s="40"/>
      <c r="T52" s="40"/>
      <c r="U52" s="11"/>
      <c r="V52" s="112">
        <f>(Tabela5[[#This Row],[SEMEADURA SIGEF]]+122)</f>
        <v>44294</v>
      </c>
    </row>
    <row r="53" spans="1:22" ht="15.6" x14ac:dyDescent="0.3">
      <c r="A53" s="18" t="s">
        <v>37</v>
      </c>
      <c r="B53" s="18" t="s">
        <v>189</v>
      </c>
      <c r="C53" s="11" t="s">
        <v>48</v>
      </c>
      <c r="D53" s="19">
        <v>503</v>
      </c>
      <c r="E53" s="81" t="s">
        <v>172</v>
      </c>
      <c r="F53" s="47">
        <v>14.7</v>
      </c>
      <c r="G53" s="48">
        <v>44146</v>
      </c>
      <c r="H53" s="25"/>
      <c r="I53" s="48">
        <v>44146</v>
      </c>
      <c r="J53" s="11"/>
      <c r="L53" s="27"/>
      <c r="M53" s="27"/>
      <c r="N53" s="27"/>
      <c r="O53" s="27"/>
      <c r="P53" s="85" t="s">
        <v>433</v>
      </c>
      <c r="Q53" s="49">
        <v>1000</v>
      </c>
      <c r="R53" s="47">
        <v>13.5</v>
      </c>
      <c r="S53" s="40"/>
      <c r="T53" s="40"/>
      <c r="U53" s="11"/>
      <c r="V53" s="112">
        <f>(Tabela5[[#This Row],[SEMEADURA SIGEF]]+122)</f>
        <v>44268</v>
      </c>
    </row>
    <row r="54" spans="1:22" x14ac:dyDescent="0.3">
      <c r="A54" s="18" t="s">
        <v>37</v>
      </c>
      <c r="B54" s="18" t="s">
        <v>189</v>
      </c>
      <c r="C54" s="11" t="s">
        <v>48</v>
      </c>
      <c r="D54" s="19">
        <v>504</v>
      </c>
      <c r="E54" s="81" t="s">
        <v>177</v>
      </c>
      <c r="F54" s="47">
        <v>150</v>
      </c>
      <c r="G54" s="48">
        <v>44138</v>
      </c>
      <c r="H54" s="25"/>
      <c r="I54" s="48">
        <v>44138</v>
      </c>
      <c r="J54" s="11"/>
      <c r="L54" s="27"/>
      <c r="M54" s="27"/>
      <c r="N54" s="27">
        <v>4203</v>
      </c>
      <c r="O54" s="27">
        <v>12000</v>
      </c>
      <c r="P54" s="47" t="s">
        <v>419</v>
      </c>
      <c r="Q54" s="49">
        <v>12000000</v>
      </c>
      <c r="R54" s="47">
        <v>14</v>
      </c>
      <c r="S54" s="40"/>
      <c r="T54" s="40"/>
      <c r="U54" s="11"/>
      <c r="V54" s="112">
        <f>(Tabela5[[#This Row],[SEMEADURA SIGEF]]+122)</f>
        <v>44260</v>
      </c>
    </row>
    <row r="55" spans="1:22" x14ac:dyDescent="0.3">
      <c r="A55" s="18" t="s">
        <v>37</v>
      </c>
      <c r="B55" s="18" t="s">
        <v>189</v>
      </c>
      <c r="C55" s="11" t="s">
        <v>48</v>
      </c>
      <c r="D55" s="19">
        <v>504</v>
      </c>
      <c r="E55" s="81" t="s">
        <v>172</v>
      </c>
      <c r="F55" s="47">
        <v>11</v>
      </c>
      <c r="G55" s="48">
        <v>44140</v>
      </c>
      <c r="H55" s="25"/>
      <c r="I55" s="48">
        <v>44140</v>
      </c>
      <c r="J55" s="11"/>
      <c r="L55" s="27"/>
      <c r="M55" s="27"/>
      <c r="N55" s="27">
        <v>568</v>
      </c>
      <c r="O55" s="27">
        <v>800</v>
      </c>
      <c r="P55" s="47" t="s">
        <v>288</v>
      </c>
      <c r="Q55" s="49">
        <v>880000</v>
      </c>
      <c r="R55" s="47">
        <v>14</v>
      </c>
      <c r="S55" s="40"/>
      <c r="T55" s="40"/>
      <c r="U55" s="11"/>
      <c r="V55" s="112">
        <f>(Tabela5[[#This Row],[SEMEADURA SIGEF]]+122)</f>
        <v>44262</v>
      </c>
    </row>
    <row r="56" spans="1:22" x14ac:dyDescent="0.3">
      <c r="A56" s="18" t="s">
        <v>37</v>
      </c>
      <c r="B56" s="18" t="s">
        <v>189</v>
      </c>
      <c r="C56" s="11" t="s">
        <v>48</v>
      </c>
      <c r="D56" s="19">
        <v>505</v>
      </c>
      <c r="E56" s="81" t="s">
        <v>172</v>
      </c>
      <c r="F56" s="47">
        <v>95</v>
      </c>
      <c r="G56" s="48">
        <v>44145</v>
      </c>
      <c r="H56" s="25"/>
      <c r="I56" s="48">
        <v>44145</v>
      </c>
      <c r="J56" s="11"/>
      <c r="L56" s="27" t="s">
        <v>271</v>
      </c>
      <c r="M56" s="27" t="s">
        <v>272</v>
      </c>
      <c r="N56" s="27">
        <v>568</v>
      </c>
      <c r="O56" s="27">
        <v>6900</v>
      </c>
      <c r="P56" s="47" t="s">
        <v>288</v>
      </c>
      <c r="Q56" s="49">
        <v>6300000</v>
      </c>
      <c r="R56" s="47">
        <v>13.5</v>
      </c>
      <c r="S56" s="40"/>
      <c r="T56" s="40"/>
      <c r="U56" s="11"/>
      <c r="V56" s="112">
        <f>(Tabela5[[#This Row],[SEMEADURA SIGEF]]+122)</f>
        <v>44267</v>
      </c>
    </row>
    <row r="57" spans="1:22" x14ac:dyDescent="0.3">
      <c r="A57" s="18" t="s">
        <v>37</v>
      </c>
      <c r="B57" s="18" t="s">
        <v>189</v>
      </c>
      <c r="C57" s="11" t="s">
        <v>48</v>
      </c>
      <c r="D57" s="19">
        <v>506</v>
      </c>
      <c r="E57" s="81" t="s">
        <v>175</v>
      </c>
      <c r="F57" s="47">
        <v>163</v>
      </c>
      <c r="G57" s="48">
        <v>44128</v>
      </c>
      <c r="H57" s="25"/>
      <c r="I57" s="48">
        <v>44128</v>
      </c>
      <c r="J57" s="11"/>
      <c r="L57" s="27" t="s">
        <v>273</v>
      </c>
      <c r="M57" s="27" t="s">
        <v>274</v>
      </c>
      <c r="N57" s="27">
        <v>3325</v>
      </c>
      <c r="O57" s="27">
        <v>14000</v>
      </c>
      <c r="P57" s="47">
        <v>7477303043</v>
      </c>
      <c r="Q57" s="49">
        <v>13364000</v>
      </c>
      <c r="R57" s="47">
        <v>20</v>
      </c>
      <c r="S57" s="40"/>
      <c r="T57" s="40"/>
      <c r="U57" s="11"/>
      <c r="V57" s="112">
        <f>(Tabela5[[#This Row],[SEMEADURA SIGEF]]+122)</f>
        <v>44250</v>
      </c>
    </row>
    <row r="58" spans="1:22" x14ac:dyDescent="0.3">
      <c r="A58" s="18" t="s">
        <v>37</v>
      </c>
      <c r="B58" s="18" t="s">
        <v>189</v>
      </c>
      <c r="C58" s="11" t="s">
        <v>48</v>
      </c>
      <c r="D58" s="19">
        <v>507</v>
      </c>
      <c r="E58" s="81" t="s">
        <v>165</v>
      </c>
      <c r="F58" s="47">
        <v>177</v>
      </c>
      <c r="G58" s="48">
        <v>44125</v>
      </c>
      <c r="H58" s="25"/>
      <c r="I58" s="48">
        <v>44125</v>
      </c>
      <c r="J58" s="11"/>
      <c r="L58" s="27" t="s">
        <v>275</v>
      </c>
      <c r="M58" s="27" t="s">
        <v>276</v>
      </c>
      <c r="N58" s="27" t="s">
        <v>420</v>
      </c>
      <c r="O58" s="27" t="s">
        <v>421</v>
      </c>
      <c r="P58" s="47">
        <v>1180501190</v>
      </c>
      <c r="Q58" s="49">
        <v>90609000</v>
      </c>
      <c r="R58" s="47">
        <v>18</v>
      </c>
      <c r="S58" s="40"/>
      <c r="T58" s="40"/>
      <c r="U58" s="11"/>
      <c r="V58" s="112">
        <f>(Tabela5[[#This Row],[SEMEADURA SIGEF]]+122)</f>
        <v>44247</v>
      </c>
    </row>
    <row r="59" spans="1:22" x14ac:dyDescent="0.3">
      <c r="A59" s="18" t="s">
        <v>37</v>
      </c>
      <c r="B59" s="18" t="s">
        <v>189</v>
      </c>
      <c r="C59" s="11" t="s">
        <v>48</v>
      </c>
      <c r="D59" s="19">
        <v>508</v>
      </c>
      <c r="E59" s="81" t="s">
        <v>175</v>
      </c>
      <c r="F59" s="47">
        <v>129</v>
      </c>
      <c r="G59" s="48">
        <v>44131</v>
      </c>
      <c r="H59" s="25"/>
      <c r="I59" s="48">
        <v>44131</v>
      </c>
      <c r="J59" s="11"/>
      <c r="L59" s="27" t="s">
        <v>277</v>
      </c>
      <c r="M59" s="27" t="s">
        <v>278</v>
      </c>
      <c r="N59" s="27" t="s">
        <v>422</v>
      </c>
      <c r="O59" s="27" t="s">
        <v>423</v>
      </c>
      <c r="P59" s="47">
        <v>7477303043</v>
      </c>
      <c r="Q59" s="49">
        <v>10178000</v>
      </c>
      <c r="R59" s="47">
        <v>20</v>
      </c>
      <c r="S59" s="40"/>
      <c r="T59" s="40"/>
      <c r="U59" s="11"/>
      <c r="V59" s="112">
        <f>(Tabela5[[#This Row],[SEMEADURA SIGEF]]+122)</f>
        <v>44253</v>
      </c>
    </row>
    <row r="60" spans="1:22" x14ac:dyDescent="0.3">
      <c r="A60" s="18" t="s">
        <v>37</v>
      </c>
      <c r="B60" s="18" t="s">
        <v>189</v>
      </c>
      <c r="C60" s="11" t="s">
        <v>48</v>
      </c>
      <c r="D60" s="19">
        <v>509</v>
      </c>
      <c r="E60" s="81" t="s">
        <v>167</v>
      </c>
      <c r="F60" s="47">
        <v>172</v>
      </c>
      <c r="G60" s="48">
        <v>44148</v>
      </c>
      <c r="H60" s="25"/>
      <c r="I60" s="48">
        <v>44148</v>
      </c>
      <c r="J60" s="11"/>
      <c r="L60" s="27" t="s">
        <v>279</v>
      </c>
      <c r="M60" s="27" t="s">
        <v>280</v>
      </c>
      <c r="N60" s="27" t="s">
        <v>424</v>
      </c>
      <c r="O60" s="27" t="s">
        <v>425</v>
      </c>
      <c r="P60" s="47" t="s">
        <v>426</v>
      </c>
      <c r="Q60" s="49">
        <v>10382250</v>
      </c>
      <c r="R60" s="47">
        <v>13.5</v>
      </c>
      <c r="S60" s="40"/>
      <c r="T60" s="40"/>
      <c r="U60" s="11"/>
      <c r="V60" s="112">
        <f>(Tabela5[[#This Row],[SEMEADURA SIGEF]]+122)</f>
        <v>44270</v>
      </c>
    </row>
    <row r="61" spans="1:22" ht="15.6" x14ac:dyDescent="0.3">
      <c r="A61" s="18" t="s">
        <v>37</v>
      </c>
      <c r="B61" s="18" t="s">
        <v>189</v>
      </c>
      <c r="C61" s="11" t="s">
        <v>48</v>
      </c>
      <c r="D61" s="19">
        <v>509</v>
      </c>
      <c r="E61" s="81" t="s">
        <v>178</v>
      </c>
      <c r="F61" s="47">
        <v>5</v>
      </c>
      <c r="G61" s="48">
        <v>44149</v>
      </c>
      <c r="H61" s="25"/>
      <c r="I61" s="48">
        <v>44149</v>
      </c>
      <c r="J61" s="11"/>
      <c r="L61" s="27"/>
      <c r="M61" s="27"/>
      <c r="N61" s="27"/>
      <c r="O61" s="27"/>
      <c r="P61" s="85" t="s">
        <v>434</v>
      </c>
      <c r="Q61" s="49">
        <v>200</v>
      </c>
      <c r="R61" s="47">
        <v>13.5</v>
      </c>
      <c r="S61" s="40"/>
      <c r="T61" s="40"/>
      <c r="U61" s="11"/>
      <c r="V61" s="112">
        <f>(Tabela5[[#This Row],[SEMEADURA SIGEF]]+122)</f>
        <v>44271</v>
      </c>
    </row>
    <row r="62" spans="1:22" x14ac:dyDescent="0.3">
      <c r="A62" s="18" t="s">
        <v>37</v>
      </c>
      <c r="B62" s="18" t="s">
        <v>189</v>
      </c>
      <c r="C62" s="11" t="s">
        <v>48</v>
      </c>
      <c r="D62" s="19">
        <v>510</v>
      </c>
      <c r="E62" s="81" t="s">
        <v>178</v>
      </c>
      <c r="F62" s="47">
        <v>70</v>
      </c>
      <c r="G62" s="48">
        <v>44149</v>
      </c>
      <c r="H62" s="25"/>
      <c r="I62" s="48">
        <v>44149</v>
      </c>
      <c r="J62" s="11"/>
      <c r="L62" s="27" t="s">
        <v>281</v>
      </c>
      <c r="M62" s="27" t="s">
        <v>282</v>
      </c>
      <c r="N62" s="27">
        <v>4248</v>
      </c>
      <c r="O62" s="27">
        <v>2700</v>
      </c>
      <c r="P62" s="47" t="s">
        <v>427</v>
      </c>
      <c r="Q62" s="49">
        <v>3000</v>
      </c>
      <c r="R62" s="47">
        <v>13.5</v>
      </c>
      <c r="S62" s="40"/>
      <c r="T62" s="40"/>
      <c r="U62" s="11"/>
      <c r="V62" s="112">
        <f>(Tabela5[[#This Row],[SEMEADURA SIGEF]]+122)</f>
        <v>44271</v>
      </c>
    </row>
    <row r="63" spans="1:22" x14ac:dyDescent="0.3">
      <c r="A63" s="18" t="s">
        <v>37</v>
      </c>
      <c r="B63" s="18" t="s">
        <v>189</v>
      </c>
      <c r="C63" s="11" t="s">
        <v>48</v>
      </c>
      <c r="D63" s="19">
        <v>511</v>
      </c>
      <c r="E63" s="81" t="s">
        <v>178</v>
      </c>
      <c r="F63" s="47">
        <v>114</v>
      </c>
      <c r="G63" s="48">
        <v>44151</v>
      </c>
      <c r="H63" s="25"/>
      <c r="I63" s="48">
        <v>44151</v>
      </c>
      <c r="J63" s="11"/>
      <c r="L63" s="27" t="s">
        <v>283</v>
      </c>
      <c r="M63" s="27" t="s">
        <v>284</v>
      </c>
      <c r="N63" s="27">
        <v>4248</v>
      </c>
      <c r="O63" s="27" t="s">
        <v>428</v>
      </c>
      <c r="P63" s="47" t="s">
        <v>429</v>
      </c>
      <c r="Q63" s="49">
        <v>478000</v>
      </c>
      <c r="R63" s="47">
        <v>13.5</v>
      </c>
      <c r="S63" s="40"/>
      <c r="T63" s="40"/>
      <c r="U63" s="11"/>
      <c r="V63" s="112">
        <f>(Tabela5[[#This Row],[SEMEADURA SIGEF]]+122)</f>
        <v>44273</v>
      </c>
    </row>
    <row r="64" spans="1:22" x14ac:dyDescent="0.3">
      <c r="A64" s="18"/>
      <c r="B64" s="18"/>
      <c r="C64" s="11"/>
      <c r="D64" s="19"/>
      <c r="E64" s="18"/>
      <c r="F64" s="19"/>
      <c r="G64" s="25"/>
      <c r="H64" s="25"/>
      <c r="I64" s="24"/>
      <c r="J64" s="11"/>
      <c r="L64" s="27"/>
      <c r="M64" s="27"/>
      <c r="N64" s="27"/>
      <c r="O64" s="27"/>
      <c r="P64" s="11"/>
      <c r="Q64" s="11"/>
      <c r="R64" s="11"/>
      <c r="S64" s="11"/>
      <c r="T64" s="11"/>
      <c r="U64" s="11"/>
      <c r="V64" s="11"/>
    </row>
    <row r="65" spans="1:22" x14ac:dyDescent="0.3">
      <c r="A65" s="18"/>
      <c r="B65" s="18"/>
      <c r="C65" s="11"/>
      <c r="D65" s="19"/>
      <c r="E65" s="18"/>
      <c r="F65" s="19"/>
      <c r="G65" s="25"/>
      <c r="H65" s="25"/>
      <c r="I65" s="24"/>
      <c r="J65" s="11"/>
      <c r="L65" s="27"/>
      <c r="M65" s="27"/>
      <c r="N65" s="27"/>
      <c r="O65" s="27"/>
      <c r="P65" s="11"/>
      <c r="Q65" s="11"/>
      <c r="R65" s="11"/>
      <c r="S65" s="11"/>
      <c r="T65" s="11"/>
      <c r="U65" s="11"/>
      <c r="V65" s="11"/>
    </row>
    <row r="66" spans="1:22" x14ac:dyDescent="0.3">
      <c r="A66" s="18"/>
      <c r="B66" s="18"/>
      <c r="C66" s="11"/>
      <c r="D66" s="19"/>
      <c r="E66" s="18"/>
      <c r="F66" s="19"/>
      <c r="G66" s="25"/>
      <c r="H66" s="25"/>
      <c r="I66" s="24"/>
      <c r="J66" s="11"/>
      <c r="L66" s="27"/>
      <c r="M66" s="27"/>
      <c r="N66" s="27"/>
      <c r="O66" s="27"/>
      <c r="P66" s="11"/>
      <c r="Q66" s="11"/>
      <c r="R66" s="11"/>
      <c r="S66" s="11"/>
      <c r="T66" s="11"/>
      <c r="U66" s="11"/>
      <c r="V66" s="11"/>
    </row>
    <row r="67" spans="1:22" x14ac:dyDescent="0.3">
      <c r="A67" s="18"/>
      <c r="B67" s="18"/>
      <c r="C67" s="11"/>
      <c r="D67" s="19"/>
      <c r="E67" s="18"/>
      <c r="F67" s="19"/>
      <c r="G67" s="25"/>
      <c r="H67" s="25"/>
      <c r="I67" s="24"/>
      <c r="J67" s="11"/>
      <c r="L67" s="27"/>
      <c r="M67" s="27"/>
      <c r="N67" s="27"/>
      <c r="O67" s="27"/>
      <c r="P67" s="11"/>
      <c r="Q67" s="11"/>
      <c r="R67" s="11"/>
      <c r="S67" s="11"/>
      <c r="T67" s="11"/>
      <c r="U67" s="11"/>
      <c r="V67" s="11"/>
    </row>
    <row r="68" spans="1:22" x14ac:dyDescent="0.3">
      <c r="A68" s="18"/>
      <c r="B68" s="18"/>
      <c r="C68" s="11"/>
      <c r="D68" s="19"/>
      <c r="E68" s="18"/>
      <c r="F68" s="19"/>
      <c r="G68" s="25"/>
      <c r="H68" s="25"/>
      <c r="I68" s="24"/>
      <c r="J68" s="11"/>
      <c r="L68" s="27"/>
      <c r="M68" s="27"/>
      <c r="N68" s="27"/>
      <c r="O68" s="27"/>
      <c r="P68" s="11"/>
      <c r="Q68" s="11"/>
      <c r="R68" s="11"/>
      <c r="S68" s="11"/>
      <c r="T68" s="11"/>
      <c r="U68" s="11"/>
      <c r="V68" s="11"/>
    </row>
    <row r="69" spans="1:22" x14ac:dyDescent="0.3">
      <c r="A69" s="18"/>
      <c r="B69" s="18"/>
      <c r="C69" s="11"/>
      <c r="D69" s="19"/>
      <c r="E69" s="18"/>
      <c r="F69" s="19"/>
      <c r="G69" s="25"/>
      <c r="H69" s="25"/>
      <c r="I69" s="24"/>
      <c r="J69" s="11"/>
      <c r="L69" s="27"/>
      <c r="M69" s="27"/>
      <c r="N69" s="27"/>
      <c r="O69" s="27"/>
      <c r="P69" s="11"/>
      <c r="Q69" s="11"/>
      <c r="R69" s="11"/>
      <c r="S69" s="11"/>
      <c r="T69" s="11"/>
      <c r="U69" s="11"/>
      <c r="V69" s="11"/>
    </row>
    <row r="70" spans="1:22" x14ac:dyDescent="0.3">
      <c r="A70" s="18"/>
      <c r="B70" s="18"/>
      <c r="C70" s="11"/>
      <c r="D70" s="19"/>
      <c r="E70" s="18"/>
      <c r="F70" s="19"/>
      <c r="G70" s="25"/>
      <c r="H70" s="25"/>
      <c r="I70" s="24"/>
      <c r="J70" s="11"/>
      <c r="L70" s="27"/>
      <c r="M70" s="27"/>
      <c r="N70" s="27"/>
      <c r="O70" s="27"/>
      <c r="P70" s="11"/>
      <c r="Q70" s="11"/>
      <c r="R70" s="11"/>
      <c r="S70" s="11"/>
      <c r="T70" s="11"/>
      <c r="U70" s="11"/>
      <c r="V70" s="11"/>
    </row>
    <row r="71" spans="1:22" x14ac:dyDescent="0.3">
      <c r="A71" s="18"/>
      <c r="B71" s="18"/>
      <c r="C71" s="11"/>
      <c r="D71" s="19"/>
      <c r="E71" s="18"/>
      <c r="F71" s="19"/>
      <c r="G71" s="25"/>
      <c r="H71" s="25"/>
      <c r="I71" s="24"/>
      <c r="J71" s="11"/>
      <c r="L71" s="27"/>
      <c r="M71" s="27"/>
      <c r="N71" s="27"/>
      <c r="O71" s="27"/>
      <c r="P71" s="11"/>
      <c r="Q71" s="11"/>
      <c r="R71" s="11"/>
      <c r="S71" s="11"/>
      <c r="T71" s="11"/>
      <c r="U71" s="11"/>
      <c r="V71" s="11"/>
    </row>
    <row r="72" spans="1:22" x14ac:dyDescent="0.3">
      <c r="A72" s="18"/>
      <c r="B72" s="18"/>
      <c r="C72" s="11"/>
      <c r="D72" s="19"/>
      <c r="E72" s="18"/>
      <c r="F72" s="19"/>
      <c r="G72" s="25"/>
      <c r="H72" s="25"/>
      <c r="I72" s="24"/>
      <c r="J72" s="11"/>
      <c r="L72" s="27"/>
      <c r="M72" s="27"/>
      <c r="N72" s="27"/>
      <c r="O72" s="27"/>
      <c r="P72" s="11"/>
      <c r="Q72" s="11"/>
      <c r="R72" s="11"/>
      <c r="S72" s="11"/>
      <c r="T72" s="11"/>
      <c r="U72" s="11"/>
      <c r="V72" s="11"/>
    </row>
    <row r="73" spans="1:22" x14ac:dyDescent="0.3">
      <c r="A73" s="18"/>
      <c r="B73" s="18"/>
      <c r="C73" s="11"/>
      <c r="D73" s="19"/>
      <c r="E73" s="18"/>
      <c r="F73" s="19"/>
      <c r="G73" s="25"/>
      <c r="H73" s="25"/>
      <c r="I73" s="24"/>
      <c r="J73" s="11"/>
      <c r="L73" s="27"/>
      <c r="M73" s="27"/>
      <c r="N73" s="27"/>
      <c r="O73" s="27"/>
      <c r="P73" s="11"/>
      <c r="Q73" s="11"/>
      <c r="R73" s="11"/>
      <c r="S73" s="11"/>
      <c r="T73" s="11"/>
      <c r="U73" s="11"/>
      <c r="V73" s="11"/>
    </row>
    <row r="74" spans="1:22" x14ac:dyDescent="0.3">
      <c r="A74" s="18"/>
      <c r="B74" s="18"/>
      <c r="C74" s="11"/>
      <c r="D74" s="19"/>
      <c r="E74" s="18"/>
      <c r="F74" s="19"/>
      <c r="G74" s="25"/>
      <c r="H74" s="25"/>
      <c r="I74" s="24"/>
      <c r="J74" s="11"/>
      <c r="L74" s="27"/>
      <c r="M74" s="27"/>
      <c r="N74" s="27"/>
      <c r="O74" s="27"/>
      <c r="P74" s="11"/>
      <c r="Q74" s="11"/>
      <c r="R74" s="11"/>
      <c r="S74" s="11"/>
      <c r="T74" s="11"/>
      <c r="U74" s="11"/>
      <c r="V74" s="11"/>
    </row>
    <row r="75" spans="1:22" x14ac:dyDescent="0.3">
      <c r="A75" s="18"/>
      <c r="B75" s="18"/>
      <c r="C75" s="11"/>
      <c r="D75" s="19"/>
      <c r="E75" s="18"/>
      <c r="F75" s="19"/>
      <c r="G75" s="25"/>
      <c r="H75" s="25"/>
      <c r="I75" s="24"/>
      <c r="J75" s="11"/>
      <c r="L75" s="27"/>
      <c r="M75" s="27"/>
      <c r="N75" s="27"/>
      <c r="O75" s="27"/>
      <c r="P75" s="11"/>
      <c r="Q75" s="11"/>
      <c r="R75" s="11"/>
      <c r="S75" s="11"/>
      <c r="T75" s="11"/>
      <c r="U75" s="11"/>
      <c r="V75" s="11"/>
    </row>
    <row r="76" spans="1:22" x14ac:dyDescent="0.3">
      <c r="A76" s="18"/>
      <c r="B76" s="18"/>
      <c r="C76" s="11"/>
      <c r="D76" s="19"/>
      <c r="E76" s="18"/>
      <c r="F76" s="19"/>
      <c r="G76" s="25"/>
      <c r="H76" s="25"/>
      <c r="I76" s="24"/>
      <c r="J76" s="11"/>
      <c r="L76" s="27"/>
      <c r="M76" s="27"/>
      <c r="N76" s="27"/>
      <c r="O76" s="27"/>
      <c r="P76" s="11"/>
      <c r="Q76" s="11"/>
      <c r="R76" s="11"/>
      <c r="S76" s="11"/>
      <c r="T76" s="11"/>
      <c r="U76" s="11"/>
      <c r="V76" s="11"/>
    </row>
    <row r="77" spans="1:22" x14ac:dyDescent="0.3">
      <c r="A77" s="18"/>
      <c r="B77" s="18"/>
      <c r="C77" s="11"/>
      <c r="D77" s="19"/>
      <c r="E77" s="18"/>
      <c r="F77" s="19"/>
      <c r="G77" s="25"/>
      <c r="H77" s="25"/>
      <c r="I77" s="24"/>
      <c r="J77" s="11"/>
      <c r="L77" s="27"/>
      <c r="M77" s="27"/>
      <c r="N77" s="27"/>
      <c r="O77" s="27"/>
      <c r="P77" s="11"/>
      <c r="Q77" s="11"/>
      <c r="R77" s="11"/>
      <c r="S77" s="11"/>
      <c r="T77" s="11"/>
      <c r="U77" s="11"/>
      <c r="V77" s="11"/>
    </row>
    <row r="78" spans="1:22" x14ac:dyDescent="0.3">
      <c r="A78" s="18"/>
      <c r="B78" s="18"/>
      <c r="C78" s="11"/>
      <c r="D78" s="19"/>
      <c r="E78" s="18"/>
      <c r="F78" s="19">
        <f>118.6*4</f>
        <v>474.4</v>
      </c>
      <c r="G78" s="25"/>
      <c r="H78" s="25"/>
      <c r="I78" s="24"/>
      <c r="J78" s="11"/>
      <c r="L78" s="27"/>
      <c r="M78" s="27"/>
      <c r="N78" s="27"/>
      <c r="O78" s="27"/>
      <c r="P78" s="11"/>
      <c r="Q78" s="11"/>
      <c r="R78" s="11"/>
      <c r="S78" s="11"/>
      <c r="T78" s="11"/>
      <c r="U78" s="11"/>
      <c r="V78" s="11"/>
    </row>
    <row r="79" spans="1:22" x14ac:dyDescent="0.3">
      <c r="A79" s="18"/>
      <c r="B79" s="18"/>
      <c r="C79" s="11"/>
      <c r="D79" s="19"/>
      <c r="E79" s="18"/>
      <c r="F79" s="19"/>
      <c r="G79" s="25"/>
      <c r="H79" s="25"/>
      <c r="I79" s="24"/>
      <c r="J79" s="11"/>
      <c r="L79" s="27"/>
      <c r="M79" s="27"/>
      <c r="N79" s="27"/>
      <c r="O79" s="27"/>
      <c r="P79" s="11"/>
      <c r="Q79" s="11"/>
      <c r="R79" s="11"/>
      <c r="S79" s="11"/>
      <c r="T79" s="11"/>
      <c r="U79" s="11"/>
      <c r="V79" s="11"/>
    </row>
    <row r="80" spans="1:22" x14ac:dyDescent="0.3">
      <c r="A80" s="18"/>
      <c r="B80" s="18"/>
      <c r="C80" s="11"/>
      <c r="D80" s="19"/>
      <c r="E80" s="18"/>
      <c r="F80" s="19"/>
      <c r="G80" s="25"/>
      <c r="H80" s="25"/>
      <c r="I80" s="24"/>
      <c r="J80" s="11"/>
      <c r="L80" s="27"/>
      <c r="M80" s="27"/>
      <c r="N80" s="27"/>
      <c r="O80" s="27"/>
      <c r="P80" s="11"/>
      <c r="Q80" s="11"/>
      <c r="R80" s="11"/>
      <c r="S80" s="11"/>
      <c r="T80" s="11"/>
      <c r="U80" s="11"/>
      <c r="V80" s="11"/>
    </row>
    <row r="81" spans="1:22" x14ac:dyDescent="0.3">
      <c r="A81" s="18"/>
      <c r="B81" s="18"/>
      <c r="C81" s="11"/>
      <c r="D81" s="19"/>
      <c r="E81" s="18"/>
      <c r="F81" s="19"/>
      <c r="G81" s="25"/>
      <c r="H81" s="25"/>
      <c r="I81" s="24"/>
      <c r="J81" s="11"/>
      <c r="L81" s="27"/>
      <c r="M81" s="27"/>
      <c r="N81" s="27"/>
      <c r="O81" s="27"/>
      <c r="P81" s="11"/>
      <c r="Q81" s="11"/>
      <c r="R81" s="11"/>
      <c r="S81" s="11"/>
      <c r="T81" s="11"/>
      <c r="U81" s="11"/>
      <c r="V81" s="11"/>
    </row>
    <row r="82" spans="1:22" x14ac:dyDescent="0.3">
      <c r="A82" s="18"/>
      <c r="B82" s="18"/>
      <c r="C82" s="11"/>
      <c r="D82" s="19"/>
      <c r="E82" s="18"/>
      <c r="F82" s="19"/>
      <c r="G82" s="25"/>
      <c r="H82" s="25"/>
      <c r="I82" s="24"/>
      <c r="J82" s="11"/>
      <c r="L82" s="27"/>
      <c r="M82" s="27"/>
      <c r="N82" s="27"/>
      <c r="O82" s="27"/>
      <c r="P82" s="11"/>
      <c r="Q82" s="11"/>
      <c r="R82" s="11"/>
      <c r="S82" s="11"/>
      <c r="T82" s="11"/>
      <c r="U82" s="11"/>
      <c r="V82" s="11"/>
    </row>
    <row r="83" spans="1:22" x14ac:dyDescent="0.3">
      <c r="A83" s="18"/>
      <c r="B83" s="18"/>
      <c r="C83" s="11"/>
      <c r="D83" s="19"/>
      <c r="E83" s="18"/>
      <c r="F83" s="19"/>
      <c r="G83" s="25"/>
      <c r="H83" s="25"/>
      <c r="I83" s="24"/>
      <c r="J83" s="11"/>
      <c r="L83" s="27"/>
      <c r="M83" s="27"/>
      <c r="N83" s="27"/>
      <c r="O83" s="27"/>
      <c r="P83" s="11"/>
      <c r="Q83" s="11"/>
      <c r="R83" s="11"/>
      <c r="S83" s="11"/>
      <c r="T83" s="11"/>
      <c r="U83" s="11"/>
      <c r="V83" s="11"/>
    </row>
    <row r="84" spans="1:22" x14ac:dyDescent="0.3">
      <c r="A84" s="18"/>
      <c r="B84" s="18"/>
      <c r="C84" s="11"/>
      <c r="D84" s="19"/>
      <c r="E84" s="18"/>
      <c r="F84" s="19"/>
      <c r="G84" s="25"/>
      <c r="H84" s="25"/>
      <c r="I84" s="24"/>
      <c r="J84" s="11"/>
      <c r="L84" s="27"/>
      <c r="M84" s="27"/>
      <c r="N84" s="27"/>
      <c r="O84" s="27"/>
      <c r="P84" s="11"/>
      <c r="Q84" s="11"/>
      <c r="R84" s="11"/>
      <c r="S84" s="11"/>
      <c r="T84" s="11"/>
      <c r="U84" s="11"/>
      <c r="V84" s="11"/>
    </row>
    <row r="85" spans="1:22" x14ac:dyDescent="0.3">
      <c r="A85" s="18"/>
      <c r="B85" s="18"/>
      <c r="C85" s="11"/>
      <c r="D85" s="19"/>
      <c r="E85" s="18"/>
      <c r="F85" s="19"/>
      <c r="G85" s="25"/>
      <c r="H85" s="25"/>
      <c r="I85" s="24"/>
      <c r="J85" s="11"/>
      <c r="L85" s="27"/>
      <c r="M85" s="27"/>
      <c r="N85" s="27"/>
      <c r="O85" s="27"/>
      <c r="P85" s="11"/>
      <c r="Q85" s="11"/>
      <c r="R85" s="11"/>
      <c r="S85" s="11"/>
      <c r="T85" s="11"/>
      <c r="U85" s="11"/>
      <c r="V85" s="11"/>
    </row>
    <row r="86" spans="1:22" x14ac:dyDescent="0.3">
      <c r="A86" s="18"/>
      <c r="B86" s="18"/>
      <c r="C86" s="11"/>
      <c r="D86" s="19"/>
      <c r="E86" s="18"/>
      <c r="F86" s="19"/>
      <c r="G86" s="25"/>
      <c r="H86" s="25"/>
      <c r="I86" s="24"/>
      <c r="J86" s="11"/>
      <c r="L86" s="27"/>
      <c r="M86" s="27"/>
      <c r="N86" s="27"/>
      <c r="O86" s="27"/>
      <c r="P86" s="11"/>
      <c r="Q86" s="11"/>
      <c r="R86" s="11"/>
      <c r="S86" s="11"/>
      <c r="T86" s="11"/>
      <c r="U86" s="11"/>
      <c r="V86" s="11"/>
    </row>
    <row r="87" spans="1:22" x14ac:dyDescent="0.3">
      <c r="A87" s="18"/>
      <c r="B87" s="18"/>
      <c r="C87" s="11"/>
      <c r="D87" s="19"/>
      <c r="E87" s="18"/>
      <c r="F87" s="19"/>
      <c r="G87" s="25"/>
      <c r="H87" s="25"/>
      <c r="I87" s="24"/>
      <c r="J87" s="11"/>
      <c r="L87" s="27"/>
      <c r="M87" s="27"/>
      <c r="N87" s="27"/>
      <c r="O87" s="27"/>
      <c r="P87" s="11"/>
      <c r="Q87" s="11"/>
      <c r="R87" s="11"/>
      <c r="S87" s="11"/>
      <c r="T87" s="11"/>
      <c r="U87" s="11"/>
      <c r="V87" s="11"/>
    </row>
    <row r="88" spans="1:22" x14ac:dyDescent="0.3">
      <c r="A88" s="18"/>
      <c r="B88" s="18"/>
      <c r="C88" s="11"/>
      <c r="D88" s="19"/>
      <c r="E88" s="18"/>
      <c r="F88" s="19"/>
      <c r="G88" s="25"/>
      <c r="H88" s="25"/>
      <c r="I88" s="24"/>
      <c r="J88" s="11"/>
      <c r="L88" s="27"/>
      <c r="M88" s="27"/>
      <c r="N88" s="27"/>
      <c r="O88" s="27"/>
      <c r="P88" s="11"/>
      <c r="Q88" s="11"/>
      <c r="R88" s="11"/>
      <c r="S88" s="11"/>
      <c r="T88" s="11"/>
      <c r="U88" s="11"/>
      <c r="V88" s="11"/>
    </row>
    <row r="89" spans="1:22" x14ac:dyDescent="0.3">
      <c r="A89" s="18"/>
      <c r="B89" s="18"/>
      <c r="C89" s="11"/>
      <c r="D89" s="19"/>
      <c r="E89" s="18"/>
      <c r="F89" s="19"/>
      <c r="G89" s="25"/>
      <c r="H89" s="25"/>
      <c r="I89" s="24"/>
      <c r="J89" s="11"/>
      <c r="L89" s="27"/>
      <c r="M89" s="27"/>
      <c r="N89" s="27"/>
      <c r="O89" s="27"/>
      <c r="P89" s="11"/>
      <c r="Q89" s="11"/>
      <c r="R89" s="11"/>
      <c r="S89" s="11"/>
      <c r="T89" s="11"/>
      <c r="U89" s="11"/>
      <c r="V89" s="11"/>
    </row>
    <row r="90" spans="1:22" x14ac:dyDescent="0.3">
      <c r="A90" s="18"/>
      <c r="B90" s="18"/>
      <c r="C90" s="11"/>
      <c r="D90" s="19"/>
      <c r="E90" s="18"/>
      <c r="F90" s="19"/>
      <c r="G90" s="25"/>
      <c r="H90" s="25"/>
      <c r="I90" s="24"/>
      <c r="J90" s="11"/>
      <c r="L90" s="27"/>
      <c r="M90" s="27"/>
      <c r="N90" s="27"/>
      <c r="O90" s="27"/>
      <c r="P90" s="11"/>
      <c r="Q90" s="11"/>
      <c r="R90" s="11"/>
      <c r="S90" s="11"/>
      <c r="T90" s="11"/>
      <c r="U90" s="11"/>
      <c r="V90" s="11"/>
    </row>
    <row r="91" spans="1:22" x14ac:dyDescent="0.3">
      <c r="A91" s="18"/>
      <c r="B91" s="18"/>
      <c r="C91" s="11"/>
      <c r="D91" s="19"/>
      <c r="E91" s="18"/>
      <c r="F91" s="19"/>
      <c r="G91" s="25"/>
      <c r="H91" s="25"/>
      <c r="I91" s="24"/>
      <c r="J91" s="11"/>
      <c r="L91" s="27"/>
      <c r="M91" s="27"/>
      <c r="N91" s="27"/>
      <c r="O91" s="27"/>
      <c r="P91" s="11"/>
      <c r="Q91" s="11"/>
      <c r="R91" s="11"/>
      <c r="S91" s="11"/>
      <c r="T91" s="11"/>
      <c r="U91" s="11"/>
      <c r="V91" s="11"/>
    </row>
    <row r="92" spans="1:22" x14ac:dyDescent="0.3">
      <c r="A92" s="18"/>
      <c r="B92" s="18"/>
      <c r="C92" s="11"/>
      <c r="D92" s="19"/>
      <c r="E92" s="18"/>
      <c r="F92" s="19"/>
      <c r="G92" s="25"/>
      <c r="H92" s="25"/>
      <c r="I92" s="24"/>
      <c r="J92" s="11"/>
      <c r="L92" s="27"/>
      <c r="M92" s="27"/>
      <c r="N92" s="27"/>
      <c r="O92" s="27"/>
      <c r="P92" s="11"/>
      <c r="Q92" s="11"/>
      <c r="R92" s="11"/>
      <c r="S92" s="11"/>
      <c r="T92" s="11"/>
      <c r="U92" s="11"/>
      <c r="V92" s="11"/>
    </row>
    <row r="93" spans="1:22" x14ac:dyDescent="0.3">
      <c r="A93" s="18"/>
      <c r="B93" s="18"/>
      <c r="C93" s="11"/>
      <c r="D93" s="19"/>
      <c r="E93" s="18"/>
      <c r="F93" s="19"/>
      <c r="G93" s="25"/>
      <c r="H93" s="25"/>
      <c r="I93" s="24"/>
      <c r="J93" s="11"/>
      <c r="L93" s="27"/>
      <c r="M93" s="27"/>
      <c r="N93" s="27"/>
      <c r="O93" s="27"/>
      <c r="P93" s="11"/>
      <c r="Q93" s="11"/>
      <c r="R93" s="11"/>
      <c r="S93" s="11"/>
      <c r="T93" s="11"/>
      <c r="U93" s="11"/>
      <c r="V93" s="11"/>
    </row>
    <row r="94" spans="1:22" x14ac:dyDescent="0.3">
      <c r="A94" s="18"/>
      <c r="B94" s="18"/>
      <c r="C94" s="11"/>
      <c r="D94" s="19"/>
      <c r="E94" s="18"/>
      <c r="F94" s="19"/>
      <c r="G94" s="25"/>
      <c r="H94" s="25"/>
      <c r="I94" s="24"/>
      <c r="J94" s="11"/>
      <c r="L94" s="27"/>
      <c r="M94" s="27"/>
      <c r="N94" s="27"/>
      <c r="O94" s="27"/>
      <c r="P94" s="11"/>
      <c r="Q94" s="11"/>
      <c r="R94" s="11"/>
      <c r="S94" s="11"/>
      <c r="T94" s="11"/>
      <c r="U94" s="11"/>
      <c r="V94" s="11"/>
    </row>
    <row r="95" spans="1:22" x14ac:dyDescent="0.3">
      <c r="A95" s="18"/>
      <c r="B95" s="18"/>
      <c r="C95" s="11"/>
      <c r="D95" s="19"/>
      <c r="E95" s="18"/>
      <c r="F95" s="19"/>
      <c r="G95" s="25"/>
      <c r="H95" s="25"/>
      <c r="I95" s="24"/>
      <c r="J95" s="11"/>
      <c r="L95" s="27"/>
      <c r="M95" s="27"/>
      <c r="N95" s="27"/>
      <c r="O95" s="27"/>
      <c r="P95" s="11"/>
      <c r="Q95" s="11"/>
      <c r="R95" s="11"/>
      <c r="S95" s="11"/>
      <c r="T95" s="11"/>
      <c r="U95" s="11"/>
      <c r="V95" s="11"/>
    </row>
    <row r="96" spans="1:22" x14ac:dyDescent="0.3">
      <c r="A96" s="18"/>
      <c r="B96" s="18"/>
      <c r="C96" s="11"/>
      <c r="D96" s="19"/>
      <c r="E96" s="18"/>
      <c r="F96" s="19"/>
      <c r="G96" s="25"/>
      <c r="H96" s="25"/>
      <c r="I96" s="24"/>
      <c r="J96" s="11"/>
      <c r="L96" s="27"/>
      <c r="M96" s="27"/>
      <c r="N96" s="27"/>
      <c r="O96" s="27"/>
      <c r="P96" s="11"/>
      <c r="Q96" s="11"/>
      <c r="R96" s="11"/>
      <c r="S96" s="11"/>
      <c r="T96" s="11"/>
      <c r="U96" s="11"/>
      <c r="V96" s="11"/>
    </row>
    <row r="97" spans="1:22" x14ac:dyDescent="0.3">
      <c r="A97" s="18"/>
      <c r="B97" s="18"/>
      <c r="C97" s="11"/>
      <c r="D97" s="19"/>
      <c r="E97" s="18"/>
      <c r="F97" s="19"/>
      <c r="G97" s="25"/>
      <c r="H97" s="25"/>
      <c r="I97" s="24"/>
      <c r="J97" s="11"/>
      <c r="L97" s="27"/>
      <c r="M97" s="27"/>
      <c r="N97" s="27"/>
      <c r="O97" s="27"/>
      <c r="P97" s="11"/>
      <c r="Q97" s="11"/>
      <c r="R97" s="11"/>
      <c r="S97" s="11"/>
      <c r="T97" s="11"/>
      <c r="U97" s="11"/>
      <c r="V97" s="11"/>
    </row>
  </sheetData>
  <dataValidations count="6">
    <dataValidation type="list" showInputMessage="1" showErrorMessage="1" sqref="A2:A63" xr:uid="{00000000-0002-0000-0600-000000000000}">
      <formula1>Cooperado</formula1>
    </dataValidation>
    <dataValidation type="list" allowBlank="1" showInputMessage="1" showErrorMessage="1" sqref="C2:C63" xr:uid="{00000000-0002-0000-0600-000001000000}">
      <formula1>município</formula1>
    </dataValidation>
    <dataValidation type="list" allowBlank="1" showInputMessage="1" showErrorMessage="1" sqref="E2:E63" xr:uid="{00000000-0002-0000-0600-000002000000}">
      <formula1>CULTIVAR</formula1>
    </dataValidation>
    <dataValidation type="list" allowBlank="1" showInputMessage="1" showErrorMessage="1" sqref="K2:K63" xr:uid="{00000000-0002-0000-0600-000003000000}">
      <formula1>DestinodoCampo</formula1>
    </dataValidation>
    <dataValidation type="list" allowBlank="1" showInputMessage="1" showErrorMessage="1" sqref="Q2:Q63" xr:uid="{00000000-0002-0000-0600-000004000000}">
      <formula1>CAT_Semeada</formula1>
    </dataValidation>
    <dataValidation type="list" showInputMessage="1" showErrorMessage="1" sqref="B2:B63" xr:uid="{00000000-0002-0000-0600-000005000000}">
      <formula1>FAZENDAS</formula1>
    </dataValidation>
  </dataValidations>
  <pageMargins left="0.25" right="0.25" top="0.75" bottom="0.75" header="0.3" footer="0.3"/>
  <pageSetup paperSize="9" scale="43" fitToHeight="0" orientation="landscape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13460-9FFA-4053-B53A-F0F4C91E22C3}">
  <sheetPr codeName="Planilha7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>
    <pageSetUpPr fitToPage="1"/>
  </sheetPr>
  <dimension ref="A1:CY271"/>
  <sheetViews>
    <sheetView showGridLines="0" tabSelected="1" zoomScale="70" zoomScaleNormal="70" workbookViewId="0">
      <pane xSplit="9" ySplit="5" topLeftCell="J6" activePane="bottomRight" state="frozenSplit"/>
      <selection pane="topRight" activeCell="CC1" sqref="CC1:CY1048576"/>
      <selection pane="bottomLeft" activeCell="G28" sqref="G28"/>
      <selection pane="bottomRight" activeCell="K20" sqref="K20"/>
    </sheetView>
  </sheetViews>
  <sheetFormatPr defaultColWidth="8.88671875" defaultRowHeight="19.95" customHeight="1" x14ac:dyDescent="0.3"/>
  <cols>
    <col min="1" max="1" width="54" style="214" bestFit="1" customWidth="1"/>
    <col min="2" max="2" width="17.6640625" style="214" bestFit="1" customWidth="1"/>
    <col min="3" max="3" width="15.88671875" style="214" hidden="1" customWidth="1"/>
    <col min="4" max="4" width="15.88671875" style="214" customWidth="1"/>
    <col min="5" max="5" width="25" style="214" bestFit="1" customWidth="1"/>
    <col min="6" max="6" width="13" style="214" hidden="1" customWidth="1"/>
    <col min="7" max="7" width="25.33203125" style="214" bestFit="1" customWidth="1"/>
    <col min="8" max="9" width="13.5546875" style="214" customWidth="1"/>
    <col min="10" max="12" width="11.88671875" style="214" customWidth="1"/>
    <col min="13" max="13" width="15.44140625" style="218" customWidth="1"/>
    <col min="14" max="14" width="15.44140625" style="215" customWidth="1"/>
    <col min="15" max="15" width="11.44140625" style="215" bestFit="1" customWidth="1"/>
    <col min="16" max="16" width="8.6640625" style="214" customWidth="1"/>
    <col min="17" max="17" width="21.6640625" style="214" bestFit="1" customWidth="1"/>
    <col min="18" max="18" width="25.88671875" style="216" bestFit="1" customWidth="1"/>
    <col min="19" max="19" width="27.109375" style="214" hidden="1" customWidth="1"/>
    <col min="20" max="20" width="19.109375" style="214" hidden="1" customWidth="1"/>
    <col min="21" max="21" width="27.5546875" style="214" hidden="1" customWidth="1"/>
    <col min="22" max="22" width="40.88671875" style="214" hidden="1" customWidth="1"/>
    <col min="23" max="23" width="18.109375" style="214" hidden="1" customWidth="1"/>
    <col min="24" max="24" width="26.109375" style="214" bestFit="1" customWidth="1"/>
    <col min="25" max="25" width="17.44140625" style="214" bestFit="1" customWidth="1"/>
    <col min="26" max="27" width="13.6640625" style="214" customWidth="1"/>
    <col min="28" max="28" width="17" style="214" bestFit="1" customWidth="1"/>
    <col min="29" max="29" width="30.5546875" style="214" bestFit="1" customWidth="1"/>
    <col min="30" max="30" width="15.6640625" style="214" bestFit="1" customWidth="1"/>
    <col min="31" max="31" width="18.5546875" style="214" bestFit="1" customWidth="1"/>
    <col min="32" max="32" width="13.5546875" style="214" bestFit="1" customWidth="1"/>
    <col min="33" max="33" width="25.109375" style="214" customWidth="1"/>
    <col min="34" max="34" width="19.33203125" style="214" bestFit="1" customWidth="1"/>
    <col min="35" max="35" width="22.88671875" style="214" bestFit="1" customWidth="1"/>
    <col min="36" max="36" width="22.88671875" style="214" customWidth="1"/>
    <col min="37" max="37" width="15.5546875" style="214" bestFit="1" customWidth="1"/>
    <col min="38" max="38" width="15.5546875" style="214" customWidth="1"/>
    <col min="39" max="39" width="20.5546875" style="214" bestFit="1" customWidth="1"/>
    <col min="40" max="40" width="16.109375" style="214" bestFit="1" customWidth="1"/>
    <col min="41" max="41" width="17.33203125" style="214" bestFit="1" customWidth="1"/>
    <col min="42" max="42" width="22.88671875" style="214" bestFit="1" customWidth="1"/>
    <col min="43" max="43" width="20.88671875" style="214" customWidth="1"/>
    <col min="44" max="44" width="14.109375" style="214" bestFit="1" customWidth="1"/>
    <col min="45" max="45" width="16" style="214" bestFit="1" customWidth="1"/>
    <col min="46" max="46" width="19.33203125" style="214" bestFit="1" customWidth="1"/>
    <col min="47" max="47" width="26.5546875" style="214" bestFit="1" customWidth="1"/>
    <col min="48" max="48" width="26.5546875" style="214" customWidth="1"/>
    <col min="49" max="49" width="15.5546875" style="214" bestFit="1" customWidth="1"/>
    <col min="50" max="50" width="16.109375" style="214" bestFit="1" customWidth="1"/>
    <col min="51" max="51" width="17.33203125" style="214" bestFit="1" customWidth="1"/>
    <col min="52" max="52" width="34.88671875" style="214" bestFit="1" customWidth="1"/>
    <col min="53" max="53" width="18.33203125" style="214" bestFit="1" customWidth="1"/>
    <col min="54" max="54" width="14.109375" style="214" bestFit="1" customWidth="1"/>
    <col min="55" max="55" width="22.109375" style="214" bestFit="1" customWidth="1"/>
    <col min="56" max="56" width="10.88671875" style="214" bestFit="1" customWidth="1"/>
    <col min="57" max="57" width="16.33203125" style="214" bestFit="1" customWidth="1"/>
    <col min="58" max="58" width="18.33203125" style="214" bestFit="1" customWidth="1"/>
    <col min="59" max="59" width="18.33203125" style="214" customWidth="1"/>
    <col min="60" max="60" width="12.88671875" style="214" bestFit="1" customWidth="1"/>
    <col min="61" max="61" width="16.88671875" style="214" bestFit="1" customWidth="1"/>
    <col min="62" max="62" width="18.88671875" style="214" bestFit="1" customWidth="1"/>
    <col min="63" max="63" width="19.33203125" style="214" bestFit="1" customWidth="1"/>
    <col min="64" max="64" width="18.44140625" style="214" bestFit="1" customWidth="1"/>
    <col min="65" max="65" width="18.44140625" style="214" customWidth="1"/>
    <col min="66" max="66" width="35.109375" style="214" customWidth="1"/>
    <col min="67" max="67" width="20.5546875" style="214" bestFit="1" customWidth="1"/>
    <col min="68" max="68" width="17.33203125" style="214" bestFit="1" customWidth="1"/>
    <col min="69" max="69" width="20.88671875" style="214" bestFit="1" customWidth="1"/>
    <col min="70" max="70" width="18.88671875" style="214" bestFit="1" customWidth="1"/>
    <col min="71" max="71" width="14.109375" style="214" bestFit="1" customWidth="1"/>
    <col min="72" max="72" width="16" style="214" bestFit="1" customWidth="1"/>
    <col min="73" max="73" width="16.88671875" style="214" bestFit="1" customWidth="1"/>
    <col min="74" max="74" width="18.88671875" style="214" bestFit="1" customWidth="1"/>
    <col min="75" max="75" width="19.6640625" style="214" bestFit="1" customWidth="1"/>
    <col min="76" max="80" width="12" style="214" bestFit="1" customWidth="1"/>
    <col min="81" max="81" width="15.44140625" style="214" bestFit="1" customWidth="1"/>
    <col min="82" max="82" width="22.44140625" style="214" bestFit="1" customWidth="1"/>
    <col min="83" max="83" width="31.109375" style="217" customWidth="1"/>
    <col min="84" max="84" width="11.5546875" style="214" bestFit="1" customWidth="1"/>
    <col min="85" max="85" width="16.5546875" style="214" bestFit="1" customWidth="1"/>
    <col min="86" max="86" width="16.6640625" style="214" bestFit="1" customWidth="1"/>
    <col min="87" max="87" width="12" style="214" bestFit="1" customWidth="1"/>
    <col min="88" max="88" width="12.88671875" style="214" bestFit="1" customWidth="1"/>
    <col min="89" max="89" width="14.6640625" style="214" bestFit="1" customWidth="1"/>
    <col min="90" max="90" width="20.6640625" style="214" bestFit="1" customWidth="1"/>
    <col min="91" max="91" width="23.109375" style="214" bestFit="1" customWidth="1"/>
    <col min="92" max="92" width="19.109375" style="214" bestFit="1" customWidth="1"/>
    <col min="93" max="93" width="14.6640625" style="214" bestFit="1" customWidth="1"/>
    <col min="94" max="94" width="13.33203125" style="214" bestFit="1" customWidth="1"/>
    <col min="95" max="95" width="13.88671875" style="214" bestFit="1" customWidth="1"/>
    <col min="96" max="96" width="14.109375" style="214" bestFit="1" customWidth="1"/>
    <col min="97" max="97" width="14.5546875" style="214" bestFit="1" customWidth="1"/>
    <col min="98" max="98" width="18.88671875" style="218" customWidth="1"/>
    <col min="99" max="99" width="19.44140625" style="214" bestFit="1" customWidth="1"/>
    <col min="100" max="100" width="13.5546875" style="214" bestFit="1" customWidth="1"/>
    <col min="101" max="101" width="12" style="214" bestFit="1" customWidth="1"/>
    <col min="102" max="102" width="11" style="214" bestFit="1" customWidth="1"/>
    <col min="103" max="103" width="10.109375" style="219" customWidth="1"/>
    <col min="104" max="16384" width="8.88671875" style="214"/>
  </cols>
  <sheetData>
    <row r="1" spans="1:103" s="178" customFormat="1" ht="16.2" thickBot="1" x14ac:dyDescent="0.35">
      <c r="A1" s="317"/>
      <c r="B1" s="317"/>
      <c r="M1" s="180"/>
      <c r="CE1" s="179"/>
      <c r="CT1" s="180"/>
      <c r="CY1" s="181"/>
    </row>
    <row r="2" spans="1:103" s="182" customFormat="1" ht="18.600000000000001" thickBot="1" x14ac:dyDescent="0.35">
      <c r="A2" s="329" t="s">
        <v>374</v>
      </c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1"/>
      <c r="Z2" s="329" t="s">
        <v>375</v>
      </c>
      <c r="AA2" s="330"/>
      <c r="AB2" s="330"/>
      <c r="AC2" s="330"/>
      <c r="AD2" s="330"/>
      <c r="AE2" s="330"/>
      <c r="AF2" s="330"/>
      <c r="AG2" s="331"/>
      <c r="AI2" s="329" t="s">
        <v>376</v>
      </c>
      <c r="AJ2" s="330"/>
      <c r="AK2" s="330"/>
      <c r="AL2" s="330"/>
      <c r="AM2" s="330"/>
      <c r="AN2" s="330"/>
      <c r="AO2" s="330"/>
      <c r="AP2" s="330"/>
      <c r="AQ2" s="330"/>
      <c r="AR2" s="330"/>
      <c r="AS2" s="331"/>
      <c r="AU2" s="329" t="s">
        <v>377</v>
      </c>
      <c r="AV2" s="330"/>
      <c r="AW2" s="330"/>
      <c r="AX2" s="330"/>
      <c r="AY2" s="330"/>
      <c r="AZ2" s="330"/>
      <c r="BA2" s="330"/>
      <c r="BB2" s="330"/>
      <c r="BC2" s="331"/>
      <c r="BD2" s="332" t="s">
        <v>378</v>
      </c>
      <c r="BE2" s="333"/>
      <c r="BF2" s="333"/>
      <c r="BG2" s="333"/>
      <c r="BH2" s="333"/>
      <c r="BI2" s="333"/>
      <c r="BJ2" s="334"/>
      <c r="BL2" s="329" t="s">
        <v>379</v>
      </c>
      <c r="BM2" s="330"/>
      <c r="BN2" s="330"/>
      <c r="BO2" s="330"/>
      <c r="BP2" s="330"/>
      <c r="BQ2" s="330"/>
      <c r="BR2" s="330"/>
      <c r="BS2" s="330"/>
      <c r="BT2" s="331"/>
      <c r="BV2" s="329" t="s">
        <v>380</v>
      </c>
      <c r="BW2" s="330"/>
      <c r="BX2" s="330"/>
      <c r="BY2" s="330"/>
      <c r="BZ2" s="330"/>
      <c r="CA2" s="330"/>
      <c r="CB2" s="330"/>
      <c r="CC2" s="330"/>
      <c r="CD2" s="330"/>
      <c r="CE2" s="330"/>
      <c r="CF2" s="330"/>
      <c r="CG2" s="330"/>
      <c r="CH2" s="330"/>
      <c r="CI2" s="330"/>
      <c r="CJ2" s="330"/>
      <c r="CK2" s="331"/>
      <c r="CT2" s="183"/>
      <c r="CY2" s="184"/>
    </row>
    <row r="3" spans="1:103" s="178" customFormat="1" ht="15" thickBot="1" x14ac:dyDescent="0.35">
      <c r="H3" s="185">
        <f>SUBTOTAL(9,Tabela510[Hectares semados])</f>
        <v>31112.110000000011</v>
      </c>
      <c r="I3" s="185">
        <f>SUM(I200:I271)</f>
        <v>4175</v>
      </c>
      <c r="J3" s="185">
        <f>SUBTOTAL(9,Tabela510[Hectares de aproveitamento de semente])</f>
        <v>24185.32</v>
      </c>
      <c r="K3" s="185"/>
      <c r="L3" s="185">
        <f>SUM(Tabela510[Potencial de sementes (20sc/há)])</f>
        <v>483706.39999999997</v>
      </c>
      <c r="M3" s="220">
        <f>H3-J3</f>
        <v>6926.7900000000118</v>
      </c>
      <c r="N3" s="186">
        <f>M3/H3</f>
        <v>0.22263967310478169</v>
      </c>
      <c r="O3" s="187"/>
      <c r="R3" s="188"/>
      <c r="BV3" s="321" t="s">
        <v>334</v>
      </c>
      <c r="BW3" s="321"/>
      <c r="BX3" s="321"/>
      <c r="BY3" s="321"/>
      <c r="BZ3" s="321"/>
      <c r="CA3" s="321"/>
      <c r="CB3" s="321"/>
      <c r="CE3" s="179"/>
      <c r="CT3" s="180"/>
      <c r="CY3" s="181"/>
    </row>
    <row r="4" spans="1:103" s="190" customFormat="1" ht="15" thickBot="1" x14ac:dyDescent="0.35">
      <c r="A4" s="189"/>
      <c r="H4" s="185"/>
      <c r="I4" s="185"/>
      <c r="J4" s="185"/>
      <c r="K4" s="185"/>
      <c r="L4" s="185"/>
      <c r="M4" s="199"/>
      <c r="N4" s="191"/>
      <c r="O4" s="191"/>
      <c r="R4" s="188"/>
      <c r="S4" s="318" t="s">
        <v>373</v>
      </c>
      <c r="T4" s="319"/>
      <c r="U4" s="319"/>
      <c r="V4" s="320"/>
      <c r="AB4" s="192"/>
      <c r="AD4" s="192"/>
      <c r="AE4" s="193"/>
      <c r="AF4" s="192"/>
      <c r="AG4" s="194" t="s">
        <v>338</v>
      </c>
      <c r="AH4" s="192"/>
      <c r="AI4" s="195"/>
      <c r="AJ4" s="195"/>
      <c r="AK4" s="192"/>
      <c r="AL4" s="192"/>
      <c r="AM4" s="192"/>
      <c r="AN4" s="192"/>
      <c r="AO4" s="322" t="s">
        <v>292</v>
      </c>
      <c r="AP4" s="323"/>
      <c r="AQ4" s="324"/>
      <c r="AR4" s="192"/>
      <c r="AS4" s="196" t="s">
        <v>338</v>
      </c>
      <c r="AT4" s="192"/>
      <c r="AU4" s="192"/>
      <c r="AV4" s="192"/>
      <c r="AW4" s="192"/>
      <c r="AX4" s="192"/>
      <c r="AY4" s="325" t="s">
        <v>292</v>
      </c>
      <c r="AZ4" s="326"/>
      <c r="BA4" s="327"/>
      <c r="BB4" s="192"/>
      <c r="BC4" s="192" t="s">
        <v>338</v>
      </c>
      <c r="BD4" s="192"/>
      <c r="BE4" s="192"/>
      <c r="BF4" s="192"/>
      <c r="BG4" s="192"/>
      <c r="BH4" s="192"/>
      <c r="BI4" s="192"/>
      <c r="BJ4" s="192"/>
      <c r="BK4" s="188"/>
      <c r="BL4" s="192"/>
      <c r="BM4" s="192"/>
      <c r="BN4" s="192"/>
      <c r="BO4" s="192"/>
      <c r="BP4" s="328" t="s">
        <v>292</v>
      </c>
      <c r="BQ4" s="328"/>
      <c r="BR4" s="328"/>
      <c r="BS4" s="192"/>
      <c r="BT4" s="192" t="s">
        <v>338</v>
      </c>
      <c r="BU4" s="197"/>
      <c r="BV4" s="198" t="s">
        <v>293</v>
      </c>
      <c r="BW4" s="198" t="s">
        <v>293</v>
      </c>
      <c r="BX4" s="198" t="s">
        <v>293</v>
      </c>
      <c r="BY4" s="198" t="s">
        <v>293</v>
      </c>
      <c r="BZ4" s="198" t="s">
        <v>293</v>
      </c>
      <c r="CA4" s="198" t="s">
        <v>293</v>
      </c>
      <c r="CB4" s="198" t="s">
        <v>293</v>
      </c>
      <c r="CC4" s="195"/>
      <c r="CD4" s="195"/>
      <c r="CE4" s="195"/>
      <c r="CF4" s="195"/>
      <c r="CG4" s="195"/>
      <c r="CH4" s="195"/>
      <c r="CI4" s="195"/>
      <c r="CJ4" s="192" t="s">
        <v>338</v>
      </c>
      <c r="CK4" s="195"/>
      <c r="CL4" s="195"/>
      <c r="CM4" s="195"/>
      <c r="CN4" s="195"/>
      <c r="CO4" s="192"/>
      <c r="CP4" s="192"/>
      <c r="CT4" s="199"/>
      <c r="CY4" s="200"/>
    </row>
    <row r="5" spans="1:103" s="211" customFormat="1" ht="62.4" x14ac:dyDescent="0.3">
      <c r="A5" s="201" t="s">
        <v>43</v>
      </c>
      <c r="B5" s="202" t="s">
        <v>46</v>
      </c>
      <c r="C5" s="202" t="s">
        <v>8</v>
      </c>
      <c r="D5" s="202" t="s">
        <v>810</v>
      </c>
      <c r="E5" s="203" t="s">
        <v>463</v>
      </c>
      <c r="F5" s="203" t="s">
        <v>535</v>
      </c>
      <c r="G5" s="203" t="s">
        <v>126</v>
      </c>
      <c r="H5" s="203" t="s">
        <v>470</v>
      </c>
      <c r="I5" s="203" t="s">
        <v>802</v>
      </c>
      <c r="J5" s="204" t="s">
        <v>335</v>
      </c>
      <c r="K5" s="204" t="s">
        <v>797</v>
      </c>
      <c r="L5" s="267" t="s">
        <v>769</v>
      </c>
      <c r="M5" s="208" t="s">
        <v>372</v>
      </c>
      <c r="N5" s="205" t="s">
        <v>551</v>
      </c>
      <c r="O5" s="205" t="s">
        <v>550</v>
      </c>
      <c r="P5" s="206" t="s">
        <v>128</v>
      </c>
      <c r="Q5" s="203" t="s">
        <v>130</v>
      </c>
      <c r="R5" s="203" t="s">
        <v>129</v>
      </c>
      <c r="S5" s="203" t="s">
        <v>444</v>
      </c>
      <c r="T5" s="203" t="s">
        <v>430</v>
      </c>
      <c r="U5" s="203" t="s">
        <v>431</v>
      </c>
      <c r="V5" s="203" t="s">
        <v>432</v>
      </c>
      <c r="W5" s="207" t="s">
        <v>160</v>
      </c>
      <c r="X5" s="207" t="s">
        <v>464</v>
      </c>
      <c r="Y5" s="203" t="s">
        <v>336</v>
      </c>
      <c r="Z5" s="204" t="s">
        <v>471</v>
      </c>
      <c r="AA5" s="203" t="s">
        <v>552</v>
      </c>
      <c r="AB5" s="207" t="s">
        <v>295</v>
      </c>
      <c r="AC5" s="203" t="s">
        <v>186</v>
      </c>
      <c r="AD5" s="207" t="s">
        <v>484</v>
      </c>
      <c r="AE5" s="207" t="s">
        <v>485</v>
      </c>
      <c r="AF5" s="207" t="s">
        <v>486</v>
      </c>
      <c r="AG5" s="207" t="s">
        <v>320</v>
      </c>
      <c r="AH5" s="203" t="s">
        <v>337</v>
      </c>
      <c r="AI5" s="204" t="s">
        <v>472</v>
      </c>
      <c r="AJ5" s="203" t="s">
        <v>553</v>
      </c>
      <c r="AK5" s="207" t="s">
        <v>473</v>
      </c>
      <c r="AL5" s="207" t="s">
        <v>503</v>
      </c>
      <c r="AM5" s="207" t="s">
        <v>300</v>
      </c>
      <c r="AN5" s="207" t="s">
        <v>474</v>
      </c>
      <c r="AO5" s="207" t="s">
        <v>475</v>
      </c>
      <c r="AP5" s="207" t="s">
        <v>476</v>
      </c>
      <c r="AQ5" s="207" t="s">
        <v>316</v>
      </c>
      <c r="AR5" s="207" t="s">
        <v>477</v>
      </c>
      <c r="AS5" s="207" t="s">
        <v>298</v>
      </c>
      <c r="AT5" s="203" t="s">
        <v>353</v>
      </c>
      <c r="AU5" s="204" t="s">
        <v>328</v>
      </c>
      <c r="AV5" s="203" t="s">
        <v>567</v>
      </c>
      <c r="AW5" s="207" t="s">
        <v>478</v>
      </c>
      <c r="AX5" s="207" t="s">
        <v>479</v>
      </c>
      <c r="AY5" s="207" t="s">
        <v>480</v>
      </c>
      <c r="AZ5" s="207" t="s">
        <v>481</v>
      </c>
      <c r="BA5" s="207" t="s">
        <v>487</v>
      </c>
      <c r="BB5" s="207" t="s">
        <v>465</v>
      </c>
      <c r="BC5" s="207" t="s">
        <v>302</v>
      </c>
      <c r="BD5" s="207" t="s">
        <v>358</v>
      </c>
      <c r="BE5" s="207" t="s">
        <v>359</v>
      </c>
      <c r="BF5" s="207" t="s">
        <v>360</v>
      </c>
      <c r="BG5" s="207" t="s">
        <v>554</v>
      </c>
      <c r="BH5" s="207" t="s">
        <v>385</v>
      </c>
      <c r="BI5" s="207" t="s">
        <v>466</v>
      </c>
      <c r="BJ5" s="207" t="s">
        <v>467</v>
      </c>
      <c r="BK5" s="203" t="s">
        <v>493</v>
      </c>
      <c r="BL5" s="204" t="s">
        <v>388</v>
      </c>
      <c r="BM5" s="204" t="s">
        <v>568</v>
      </c>
      <c r="BN5" s="207" t="s">
        <v>468</v>
      </c>
      <c r="BO5" s="207" t="s">
        <v>469</v>
      </c>
      <c r="BP5" s="207" t="s">
        <v>483</v>
      </c>
      <c r="BQ5" s="207" t="s">
        <v>355</v>
      </c>
      <c r="BR5" s="207" t="s">
        <v>488</v>
      </c>
      <c r="BS5" s="207" t="s">
        <v>482</v>
      </c>
      <c r="BT5" s="207" t="s">
        <v>305</v>
      </c>
      <c r="BU5" s="208" t="s">
        <v>306</v>
      </c>
      <c r="BV5" s="203" t="s">
        <v>307</v>
      </c>
      <c r="BW5" s="203" t="s">
        <v>308</v>
      </c>
      <c r="BX5" s="203" t="s">
        <v>309</v>
      </c>
      <c r="BY5" s="203" t="s">
        <v>310</v>
      </c>
      <c r="BZ5" s="203" t="s">
        <v>311</v>
      </c>
      <c r="CA5" s="203" t="s">
        <v>312</v>
      </c>
      <c r="CB5" s="203" t="s">
        <v>313</v>
      </c>
      <c r="CC5" s="203" t="s">
        <v>361</v>
      </c>
      <c r="CD5" s="203" t="s">
        <v>331</v>
      </c>
      <c r="CE5" s="203" t="s">
        <v>370</v>
      </c>
      <c r="CF5" s="203" t="s">
        <v>332</v>
      </c>
      <c r="CG5" s="203" t="s">
        <v>333</v>
      </c>
      <c r="CH5" s="203" t="s">
        <v>362</v>
      </c>
      <c r="CI5" s="203" t="s">
        <v>364</v>
      </c>
      <c r="CJ5" s="203" t="s">
        <v>315</v>
      </c>
      <c r="CK5" s="203" t="s">
        <v>314</v>
      </c>
      <c r="CL5" s="203" t="s">
        <v>366</v>
      </c>
      <c r="CM5" s="203" t="s">
        <v>365</v>
      </c>
      <c r="CN5" s="203" t="s">
        <v>368</v>
      </c>
      <c r="CO5" s="207" t="s">
        <v>317</v>
      </c>
      <c r="CP5" s="209" t="s">
        <v>318</v>
      </c>
      <c r="CQ5" s="203" t="s">
        <v>514</v>
      </c>
      <c r="CR5" s="203" t="s">
        <v>515</v>
      </c>
      <c r="CS5" s="203" t="s">
        <v>516</v>
      </c>
      <c r="CT5" s="208" t="s">
        <v>517</v>
      </c>
      <c r="CU5" s="203" t="s">
        <v>518</v>
      </c>
      <c r="CV5" s="208" t="s">
        <v>527</v>
      </c>
      <c r="CW5" s="203" t="s">
        <v>528</v>
      </c>
      <c r="CX5" s="203" t="s">
        <v>529</v>
      </c>
      <c r="CY5" s="210" t="s">
        <v>556</v>
      </c>
    </row>
    <row r="6" spans="1:103" s="178" customFormat="1" ht="19.95" customHeight="1" x14ac:dyDescent="0.3">
      <c r="A6" s="226" t="s">
        <v>446</v>
      </c>
      <c r="B6" s="227" t="s">
        <v>460</v>
      </c>
      <c r="C6" s="227" t="s">
        <v>66</v>
      </c>
      <c r="D6" s="227" t="s">
        <v>811</v>
      </c>
      <c r="E6" s="227">
        <v>205</v>
      </c>
      <c r="F6" s="227" t="s">
        <v>536</v>
      </c>
      <c r="G6" s="227" t="s">
        <v>133</v>
      </c>
      <c r="H6" s="228">
        <v>82</v>
      </c>
      <c r="I6" s="228">
        <v>82</v>
      </c>
      <c r="J6" s="228">
        <v>75</v>
      </c>
      <c r="K6" s="228">
        <f>Tabela510[[#This Row],[Hectares semados]]-J6</f>
        <v>7</v>
      </c>
      <c r="L6" s="228">
        <f>Tabela510[[#This Row],[Hectares de aproveitamento de semente]]*20</f>
        <v>1500</v>
      </c>
      <c r="M6" s="229">
        <v>45199</v>
      </c>
      <c r="N6" s="229">
        <f t="shared" ref="N6:N9" ca="1" si="0">TODAY()</f>
        <v>45449</v>
      </c>
      <c r="O6" s="249">
        <v>100</v>
      </c>
      <c r="P6" s="227">
        <v>100</v>
      </c>
      <c r="Q6" s="229">
        <f>Tabela510[[#This Row],[Data da Semeadura ]]+P6</f>
        <v>45299</v>
      </c>
      <c r="R6" s="230" t="s">
        <v>163</v>
      </c>
      <c r="S6" s="227"/>
      <c r="T6" s="227"/>
      <c r="U6" s="227"/>
      <c r="V6" s="250"/>
      <c r="W6" s="227"/>
      <c r="X6" s="227"/>
      <c r="Y6" s="231">
        <f>Tabela510[[#This Row],[Data da Semeadura ]]+10</f>
        <v>45209</v>
      </c>
      <c r="Z6" s="231"/>
      <c r="AA6" s="231"/>
      <c r="AB6" s="232"/>
      <c r="AC6" s="227"/>
      <c r="AD6" s="227"/>
      <c r="AE6" s="227"/>
      <c r="AF6" s="227"/>
      <c r="AG6" s="227"/>
      <c r="AH6" s="229">
        <f>Tabela510[[#This Row],[Data da Semeadura ]]+35</f>
        <v>45234</v>
      </c>
      <c r="AI6" s="231"/>
      <c r="AJ6" s="231"/>
      <c r="AK6" s="227"/>
      <c r="AL6" s="227"/>
      <c r="AM6" s="227"/>
      <c r="AN6" s="227"/>
      <c r="AO6" s="227"/>
      <c r="AP6" s="227"/>
      <c r="AQ6" s="227"/>
      <c r="AR6" s="227"/>
      <c r="AS6" s="227"/>
      <c r="AT6" s="229">
        <f>Tabela510[[#This Row],[PREVISÃO   2ª Avaliação ]]+30</f>
        <v>45264</v>
      </c>
      <c r="AU6" s="229"/>
      <c r="AV6" s="229"/>
      <c r="AW6" s="227"/>
      <c r="AX6" s="227"/>
      <c r="AY6" s="227"/>
      <c r="AZ6" s="227"/>
      <c r="BA6" s="227"/>
      <c r="BB6" s="227"/>
      <c r="BC6" s="227"/>
      <c r="BD6" s="233"/>
      <c r="BE6" s="227"/>
      <c r="BF6" s="227"/>
      <c r="BG6" s="227"/>
      <c r="BH6" s="234"/>
      <c r="BI6" s="234"/>
      <c r="BJ6" s="234"/>
      <c r="BK6" s="229">
        <f>Tabela510[[#This Row],[PREVISÃO   3ª Avaliação ]]+20</f>
        <v>45284</v>
      </c>
      <c r="BL6" s="233"/>
      <c r="BM6" s="233"/>
      <c r="BN6" s="227"/>
      <c r="BO6" s="227"/>
      <c r="BP6" s="227"/>
      <c r="BQ6" s="227"/>
      <c r="BR6" s="227"/>
      <c r="BS6" s="227"/>
      <c r="BT6" s="227"/>
      <c r="BU6" s="233"/>
      <c r="BV6" s="227"/>
      <c r="BW6" s="227"/>
      <c r="BX6" s="227"/>
      <c r="BY6" s="227"/>
      <c r="BZ6" s="227"/>
      <c r="CA6" s="227"/>
      <c r="CB6" s="227"/>
      <c r="CC6" s="227"/>
      <c r="CD6" s="233">
        <v>45296</v>
      </c>
      <c r="CE6" s="235" t="s">
        <v>748</v>
      </c>
      <c r="CF6" s="227"/>
      <c r="CG6" s="227"/>
      <c r="CH6" s="227"/>
      <c r="CI6" s="236"/>
      <c r="CJ6" s="227" t="s">
        <v>746</v>
      </c>
      <c r="CK6" s="233"/>
      <c r="CL6" s="227"/>
      <c r="CM6" s="227"/>
      <c r="CN6" s="227"/>
      <c r="CO6" s="227" t="s">
        <v>746</v>
      </c>
      <c r="CP6" s="237"/>
      <c r="CQ6" s="227" t="str">
        <f>PROPER(TEXT(Tabela510[[#This Row],[Previsão de Colheita]],"mmm"))</f>
        <v>Jan</v>
      </c>
      <c r="CR6" s="227">
        <f>WEEKDAY(Tabela510[[#This Row],[Previsão de Colheita]],1)</f>
        <v>2</v>
      </c>
      <c r="CS6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6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6" s="239" t="str">
        <f>TEXT(Tabela510[[#This Row],[Inicio Semana]],"dd/mm/aa") &amp; " - " &amp; TEXT(Tabela510[[#This Row],[Fim Semana]],"dd/mm/aa")</f>
        <v>07/01/24 - 13/01/24</v>
      </c>
      <c r="CV6" s="238">
        <f>_xlfn.MAXIFS(Tabela510[Previsão de Colheita],Tabela510[[Fazenda ]],Tabela510[[#This Row],[Fazenda ]],Tabela510[Cultivar],Tabela510[[#This Row],[Cultivar]])</f>
        <v>45299</v>
      </c>
      <c r="CW6" s="238">
        <f>_xlfn.MINIFS(Tabela510[Previsão de Colheita],Tabela510[[Fazenda ]],Tabela510[[#This Row],[Fazenda ]],Tabela510[Cultivar],Tabela510[[#This Row],[Cultivar]])</f>
        <v>45299</v>
      </c>
      <c r="CX6" s="238" t="str">
        <f t="array" ref="CX6">IF(OR(Tabela510[[#This Row],[1ª avaliação]:[Inicio Colh.]]="Reprovado"),"Reprovado","Aprovado")</f>
        <v>Reprovado</v>
      </c>
      <c r="CY6" s="221"/>
    </row>
    <row r="7" spans="1:103" s="224" customFormat="1" ht="15.6" x14ac:dyDescent="0.3">
      <c r="A7" s="226" t="s">
        <v>446</v>
      </c>
      <c r="B7" s="227" t="s">
        <v>460</v>
      </c>
      <c r="C7" s="227" t="s">
        <v>66</v>
      </c>
      <c r="D7" s="227" t="s">
        <v>811</v>
      </c>
      <c r="E7" s="227">
        <v>206</v>
      </c>
      <c r="F7" s="240" t="s">
        <v>536</v>
      </c>
      <c r="G7" s="227" t="s">
        <v>133</v>
      </c>
      <c r="H7" s="228">
        <v>84</v>
      </c>
      <c r="I7" s="228">
        <v>84</v>
      </c>
      <c r="J7" s="228">
        <v>79</v>
      </c>
      <c r="K7" s="228">
        <f>Tabela510[[#This Row],[Hectares semados]]-J7</f>
        <v>5</v>
      </c>
      <c r="L7" s="228">
        <f>Tabela510[[#This Row],[Hectares de aproveitamento de semente]]*20</f>
        <v>1580</v>
      </c>
      <c r="M7" s="229">
        <v>45199</v>
      </c>
      <c r="N7" s="229">
        <f t="shared" ca="1" si="0"/>
        <v>45449</v>
      </c>
      <c r="O7" s="249">
        <f ca="1">Tabela510[[#This Row],[hoje]]-Tabela510[[#This Row],[Data da Semeadura ]]</f>
        <v>250</v>
      </c>
      <c r="P7" s="241">
        <v>100</v>
      </c>
      <c r="Q7" s="229">
        <f>Tabela510[[#This Row],[Data da Semeadura ]]+P7</f>
        <v>45299</v>
      </c>
      <c r="R7" s="230" t="s">
        <v>163</v>
      </c>
      <c r="S7" s="240"/>
      <c r="T7" s="227"/>
      <c r="U7" s="227"/>
      <c r="V7" s="227"/>
      <c r="W7" s="234"/>
      <c r="X7" s="234"/>
      <c r="Y7" s="231">
        <f>Tabela510[[#This Row],[Data da Semeadura ]]+10</f>
        <v>45209</v>
      </c>
      <c r="Z7" s="231"/>
      <c r="AA7" s="231"/>
      <c r="AB7" s="232"/>
      <c r="AC7" s="227"/>
      <c r="AD7" s="234"/>
      <c r="AE7" s="234"/>
      <c r="AF7" s="234"/>
      <c r="AG7" s="234" t="s">
        <v>513</v>
      </c>
      <c r="AH7" s="229">
        <f>Tabela510[[#This Row],[Data da Semeadura ]]+35</f>
        <v>45234</v>
      </c>
      <c r="AI7" s="231"/>
      <c r="AJ7" s="227"/>
      <c r="AK7" s="234"/>
      <c r="AL7" s="234"/>
      <c r="AM7" s="234"/>
      <c r="AN7" s="234"/>
      <c r="AO7" s="234"/>
      <c r="AP7" s="234"/>
      <c r="AQ7" s="227"/>
      <c r="AR7" s="234"/>
      <c r="AS7" s="234"/>
      <c r="AT7" s="229">
        <f>Tabela510[[#This Row],[PREVISÃO   2ª Avaliação ]]+30</f>
        <v>45264</v>
      </c>
      <c r="AU7" s="229"/>
      <c r="AV7" s="229"/>
      <c r="AW7" s="234"/>
      <c r="AX7" s="234"/>
      <c r="AY7" s="234"/>
      <c r="AZ7" s="234"/>
      <c r="BA7" s="227"/>
      <c r="BB7" s="234"/>
      <c r="BC7" s="234"/>
      <c r="BD7" s="233"/>
      <c r="BE7" s="242"/>
      <c r="BF7" s="234"/>
      <c r="BG7" s="234"/>
      <c r="BH7" s="234"/>
      <c r="BI7" s="234"/>
      <c r="BJ7" s="234"/>
      <c r="BK7" s="229">
        <f>Tabela510[[#This Row],[PREVISÃO   3ª Avaliação ]]+20</f>
        <v>45284</v>
      </c>
      <c r="BL7" s="233"/>
      <c r="BM7" s="233"/>
      <c r="BN7" s="227"/>
      <c r="BO7" s="227"/>
      <c r="BP7" s="227"/>
      <c r="BQ7" s="234"/>
      <c r="BR7" s="227"/>
      <c r="BS7" s="234"/>
      <c r="BT7" s="234"/>
      <c r="BU7" s="233"/>
      <c r="BV7" s="227"/>
      <c r="BW7" s="227"/>
      <c r="BX7" s="227"/>
      <c r="BY7" s="227"/>
      <c r="BZ7" s="227"/>
      <c r="CA7" s="227"/>
      <c r="CB7" s="227"/>
      <c r="CC7" s="227"/>
      <c r="CD7" s="233">
        <v>45298</v>
      </c>
      <c r="CE7" s="235" t="s">
        <v>798</v>
      </c>
      <c r="CF7" s="227"/>
      <c r="CG7" s="227"/>
      <c r="CH7" s="227"/>
      <c r="CI7" s="231"/>
      <c r="CJ7" s="227" t="s">
        <v>747</v>
      </c>
      <c r="CK7" s="233"/>
      <c r="CL7" s="227"/>
      <c r="CM7" s="227"/>
      <c r="CN7" s="227"/>
      <c r="CO7" s="227" t="s">
        <v>747</v>
      </c>
      <c r="CP7" s="243"/>
      <c r="CQ7" s="227" t="str">
        <f>PROPER(TEXT(Tabela510[[#This Row],[Previsão de Colheita]],"mmm"))</f>
        <v>Jan</v>
      </c>
      <c r="CR7" s="227">
        <f>WEEKDAY(Tabela510[[#This Row],[Previsão de Colheita]],1)</f>
        <v>2</v>
      </c>
      <c r="CS7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7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7" s="239" t="str">
        <f>TEXT(Tabela510[[#This Row],[Inicio Semana]],"dd/mm/aa") &amp; " - " &amp; TEXT(Tabela510[[#This Row],[Fim Semana]],"dd/mm/aa")</f>
        <v>07/01/24 - 13/01/24</v>
      </c>
      <c r="CV7" s="238">
        <f>_xlfn.MAXIFS(Tabela510[Previsão de Colheita],Tabela510[[Fazenda ]],Tabela510[[#This Row],[Fazenda ]],Tabela510[Cultivar],Tabela510[[#This Row],[Cultivar]])</f>
        <v>45299</v>
      </c>
      <c r="CW7" s="238">
        <f>_xlfn.MINIFS(Tabela510[Previsão de Colheita],Tabela510[[Fazenda ]],Tabela510[[#This Row],[Fazenda ]],Tabela510[Cultivar],Tabela510[[#This Row],[Cultivar]])</f>
        <v>45299</v>
      </c>
      <c r="CX7" s="244" t="str">
        <f t="array" ref="CX7">IF(OR(Tabela510[[#This Row],[1ª avaliação]:[Inicio Colh.]]="Reprovado"),"Reprovado","Aprovado")</f>
        <v>Aprovado</v>
      </c>
      <c r="CY7" s="221"/>
    </row>
    <row r="8" spans="1:103" s="211" customFormat="1" ht="15.6" x14ac:dyDescent="0.3">
      <c r="A8" s="226" t="s">
        <v>446</v>
      </c>
      <c r="B8" s="227" t="s">
        <v>460</v>
      </c>
      <c r="C8" s="227" t="s">
        <v>66</v>
      </c>
      <c r="D8" s="227" t="s">
        <v>811</v>
      </c>
      <c r="E8" s="227">
        <v>207</v>
      </c>
      <c r="F8" s="240" t="s">
        <v>536</v>
      </c>
      <c r="G8" s="227" t="s">
        <v>562</v>
      </c>
      <c r="H8" s="228">
        <v>61</v>
      </c>
      <c r="I8" s="228">
        <v>70</v>
      </c>
      <c r="J8" s="228">
        <v>30</v>
      </c>
      <c r="K8" s="228">
        <f>Tabela510[[#This Row],[Hectares semados]]-J8</f>
        <v>31</v>
      </c>
      <c r="L8" s="228">
        <f>Tabela510[[#This Row],[Hectares de aproveitamento de semente]]*20</f>
        <v>600</v>
      </c>
      <c r="M8" s="229">
        <v>45201</v>
      </c>
      <c r="N8" s="229">
        <f t="shared" ca="1" si="0"/>
        <v>45449</v>
      </c>
      <c r="O8" s="249">
        <f ca="1">Tabela510[[#This Row],[hoje]]-Tabela510[[#This Row],[Data da Semeadura ]]</f>
        <v>248</v>
      </c>
      <c r="P8" s="227">
        <v>108</v>
      </c>
      <c r="Q8" s="229">
        <f>Tabela510[[#This Row],[Data da Semeadura ]]+P8</f>
        <v>45309</v>
      </c>
      <c r="R8" s="230" t="s">
        <v>163</v>
      </c>
      <c r="S8" s="240"/>
      <c r="T8" s="227"/>
      <c r="U8" s="227"/>
      <c r="V8" s="227"/>
      <c r="W8" s="234"/>
      <c r="X8" s="234"/>
      <c r="Y8" s="231">
        <f>Tabela510[[#This Row],[Data da Semeadura ]]+10</f>
        <v>45211</v>
      </c>
      <c r="Z8" s="233">
        <v>45210</v>
      </c>
      <c r="AA8" s="233"/>
      <c r="AB8" s="232"/>
      <c r="AC8" s="227"/>
      <c r="AD8" s="234"/>
      <c r="AE8" s="234"/>
      <c r="AF8" s="234"/>
      <c r="AG8" s="234"/>
      <c r="AH8" s="229">
        <f>Tabela510[[#This Row],[Data da Semeadura ]]+35</f>
        <v>45236</v>
      </c>
      <c r="AI8" s="231">
        <v>45237</v>
      </c>
      <c r="AJ8" s="227"/>
      <c r="AK8" s="234"/>
      <c r="AL8" s="234"/>
      <c r="AM8" s="234"/>
      <c r="AN8" s="234"/>
      <c r="AO8" s="234"/>
      <c r="AP8" s="234"/>
      <c r="AQ8" s="227"/>
      <c r="AR8" s="234"/>
      <c r="AS8" s="234"/>
      <c r="AT8" s="229">
        <f>Tabela510[[#This Row],[PREVISÃO   2ª Avaliação ]]+30</f>
        <v>45266</v>
      </c>
      <c r="AU8" s="229"/>
      <c r="AV8" s="229"/>
      <c r="AW8" s="234"/>
      <c r="AX8" s="234"/>
      <c r="AY8" s="234"/>
      <c r="AZ8" s="234"/>
      <c r="BA8" s="234"/>
      <c r="BB8" s="234"/>
      <c r="BC8" s="234"/>
      <c r="BD8" s="233"/>
      <c r="BE8" s="242"/>
      <c r="BF8" s="234"/>
      <c r="BG8" s="234"/>
      <c r="BH8" s="234"/>
      <c r="BI8" s="234"/>
      <c r="BJ8" s="234"/>
      <c r="BK8" s="229">
        <f>Tabela510[[#This Row],[PREVISÃO   3ª Avaliação ]]+20</f>
        <v>45286</v>
      </c>
      <c r="BL8" s="233"/>
      <c r="BM8" s="227"/>
      <c r="BN8" s="234"/>
      <c r="BO8" s="234"/>
      <c r="BP8" s="234"/>
      <c r="BQ8" s="234"/>
      <c r="BR8" s="234"/>
      <c r="BS8" s="234"/>
      <c r="BT8" s="234"/>
      <c r="BU8" s="231"/>
      <c r="BV8" s="227"/>
      <c r="BW8" s="227"/>
      <c r="BX8" s="227"/>
      <c r="BY8" s="227"/>
      <c r="BZ8" s="227"/>
      <c r="CA8" s="227"/>
      <c r="CB8" s="227"/>
      <c r="CC8" s="227"/>
      <c r="CD8" s="233"/>
      <c r="CE8" s="235" t="s">
        <v>798</v>
      </c>
      <c r="CF8" s="227"/>
      <c r="CG8" s="227"/>
      <c r="CH8" s="227"/>
      <c r="CI8" s="227"/>
      <c r="CJ8" s="227" t="s">
        <v>747</v>
      </c>
      <c r="CK8" s="231">
        <v>45310</v>
      </c>
      <c r="CL8" s="227"/>
      <c r="CM8" s="227"/>
      <c r="CN8" s="227"/>
      <c r="CO8" s="227"/>
      <c r="CP8" s="237"/>
      <c r="CQ8" s="227" t="str">
        <f>PROPER(TEXT(Tabela510[[#This Row],[Previsão de Colheita]],"mmm"))</f>
        <v>Jan</v>
      </c>
      <c r="CR8" s="227">
        <f>WEEKDAY(Tabela510[[#This Row],[Previsão de Colheita]],1)</f>
        <v>5</v>
      </c>
      <c r="CS8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8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8" s="239" t="str">
        <f>TEXT(Tabela510[[#This Row],[Inicio Semana]],"dd/mm/aa") &amp; " - " &amp; TEXT(Tabela510[[#This Row],[Fim Semana]],"dd/mm/aa")</f>
        <v>28/01/24 - 03/02/24</v>
      </c>
      <c r="CV8" s="238">
        <f>_xlfn.MAXIFS(Tabela510[Previsão de Colheita],Tabela510[[Fazenda ]],Tabela510[[#This Row],[Fazenda ]],Tabela510[Cultivar],Tabela510[[#This Row],[Cultivar]])</f>
        <v>45311</v>
      </c>
      <c r="CW8" s="238">
        <f>_xlfn.MINIFS(Tabela510[Previsão de Colheita],Tabela510[[Fazenda ]],Tabela510[[#This Row],[Fazenda ]],Tabela510[Cultivar],Tabela510[[#This Row],[Cultivar]])</f>
        <v>45309</v>
      </c>
      <c r="CX8" s="244" t="str" cm="1">
        <f t="array" ref="CX8">IF(OR(Tabela510[[#This Row],[1ª avaliação]:[Inicio Colh.]]="Reprovado"),"Reprovado","Aprovado")</f>
        <v>Aprovado</v>
      </c>
      <c r="CY8" s="221"/>
    </row>
    <row r="9" spans="1:103" s="211" customFormat="1" ht="15.6" x14ac:dyDescent="0.3">
      <c r="A9" s="226" t="s">
        <v>446</v>
      </c>
      <c r="B9" s="227" t="s">
        <v>460</v>
      </c>
      <c r="C9" s="227" t="s">
        <v>66</v>
      </c>
      <c r="D9" s="227" t="s">
        <v>811</v>
      </c>
      <c r="E9" s="227">
        <v>208</v>
      </c>
      <c r="F9" s="240" t="s">
        <v>536</v>
      </c>
      <c r="G9" s="227" t="s">
        <v>562</v>
      </c>
      <c r="H9" s="228">
        <v>92</v>
      </c>
      <c r="I9" s="228">
        <v>83</v>
      </c>
      <c r="J9" s="228">
        <v>70</v>
      </c>
      <c r="K9" s="228">
        <f>Tabela510[[#This Row],[Hectares semados]]-J9</f>
        <v>22</v>
      </c>
      <c r="L9" s="228">
        <f>Tabela510[[#This Row],[Hectares de aproveitamento de semente]]*20</f>
        <v>1400</v>
      </c>
      <c r="M9" s="229">
        <v>45201</v>
      </c>
      <c r="N9" s="229">
        <f t="shared" ca="1" si="0"/>
        <v>45449</v>
      </c>
      <c r="O9" s="249">
        <f ca="1">Tabela510[[#This Row],[hoje]]-Tabela510[[#This Row],[Data da Semeadura ]]</f>
        <v>248</v>
      </c>
      <c r="P9" s="227">
        <v>110</v>
      </c>
      <c r="Q9" s="229">
        <f>Tabela510[[#This Row],[Data da Semeadura ]]+P9</f>
        <v>45311</v>
      </c>
      <c r="R9" s="230" t="s">
        <v>163</v>
      </c>
      <c r="S9" s="240"/>
      <c r="T9" s="227"/>
      <c r="U9" s="227"/>
      <c r="V9" s="227"/>
      <c r="W9" s="234"/>
      <c r="X9" s="234"/>
      <c r="Y9" s="231">
        <f>Tabela510[[#This Row],[Data da Semeadura ]]+10</f>
        <v>45211</v>
      </c>
      <c r="Z9" s="233">
        <v>45210</v>
      </c>
      <c r="AA9" s="233"/>
      <c r="AB9" s="232"/>
      <c r="AC9" s="227"/>
      <c r="AD9" s="234"/>
      <c r="AE9" s="234"/>
      <c r="AF9" s="234"/>
      <c r="AG9" s="234"/>
      <c r="AH9" s="229">
        <f>Tabela510[[#This Row],[Data da Semeadura ]]+35</f>
        <v>45236</v>
      </c>
      <c r="AI9" s="231">
        <v>45237</v>
      </c>
      <c r="AJ9" s="227"/>
      <c r="AK9" s="234"/>
      <c r="AL9" s="234"/>
      <c r="AM9" s="234"/>
      <c r="AN9" s="234"/>
      <c r="AO9" s="234"/>
      <c r="AP9" s="234"/>
      <c r="AQ9" s="227"/>
      <c r="AR9" s="234"/>
      <c r="AS9" s="234"/>
      <c r="AT9" s="229">
        <f>Tabela510[[#This Row],[PREVISÃO   2ª Avaliação ]]+30</f>
        <v>45266</v>
      </c>
      <c r="AU9" s="229"/>
      <c r="AV9" s="229"/>
      <c r="AW9" s="234"/>
      <c r="AX9" s="234"/>
      <c r="AY9" s="234"/>
      <c r="AZ9" s="234"/>
      <c r="BA9" s="234"/>
      <c r="BB9" s="234"/>
      <c r="BC9" s="234"/>
      <c r="BD9" s="233"/>
      <c r="BE9" s="242"/>
      <c r="BF9" s="234"/>
      <c r="BG9" s="234"/>
      <c r="BH9" s="234"/>
      <c r="BI9" s="234"/>
      <c r="BJ9" s="234"/>
      <c r="BK9" s="229">
        <f>Tabela510[[#This Row],[PREVISÃO   3ª Avaliação ]]+20</f>
        <v>45286</v>
      </c>
      <c r="BL9" s="233"/>
      <c r="BM9" s="227"/>
      <c r="BN9" s="234"/>
      <c r="BO9" s="234"/>
      <c r="BP9" s="234"/>
      <c r="BQ9" s="234"/>
      <c r="BR9" s="234"/>
      <c r="BS9" s="234"/>
      <c r="BT9" s="234"/>
      <c r="BU9" s="231"/>
      <c r="BV9" s="227"/>
      <c r="BW9" s="227"/>
      <c r="BX9" s="227"/>
      <c r="BY9" s="227"/>
      <c r="BZ9" s="227"/>
      <c r="CA9" s="227"/>
      <c r="CB9" s="227"/>
      <c r="CC9" s="227"/>
      <c r="CD9" s="233"/>
      <c r="CE9" s="235" t="s">
        <v>749</v>
      </c>
      <c r="CF9" s="227"/>
      <c r="CG9" s="227"/>
      <c r="CH9" s="227"/>
      <c r="CI9" s="227"/>
      <c r="CJ9" s="227" t="s">
        <v>746</v>
      </c>
      <c r="CK9" s="227"/>
      <c r="CL9" s="227"/>
      <c r="CM9" s="227"/>
      <c r="CN9" s="227"/>
      <c r="CO9" s="227"/>
      <c r="CP9" s="237"/>
      <c r="CQ9" s="227" t="str">
        <f>PROPER(TEXT(Tabela510[[#This Row],[Previsão de Colheita]],"mmm"))</f>
        <v>Jan</v>
      </c>
      <c r="CR9" s="227">
        <f>WEEKDAY(Tabela510[[#This Row],[Previsão de Colheita]],1)</f>
        <v>7</v>
      </c>
      <c r="CS9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9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9" s="239" t="str">
        <f>TEXT(Tabela510[[#This Row],[Inicio Semana]],"dd/mm/aa") &amp; " - " &amp; TEXT(Tabela510[[#This Row],[Fim Semana]],"dd/mm/aa")</f>
        <v>11/02/24 - 17/02/24</v>
      </c>
      <c r="CV9" s="238">
        <f>_xlfn.MAXIFS(Tabela510[Previsão de Colheita],Tabela510[[Fazenda ]],Tabela510[[#This Row],[Fazenda ]],Tabela510[Cultivar],Tabela510[[#This Row],[Cultivar]])</f>
        <v>45311</v>
      </c>
      <c r="CW9" s="238">
        <f>_xlfn.MINIFS(Tabela510[Previsão de Colheita],Tabela510[[Fazenda ]],Tabela510[[#This Row],[Fazenda ]],Tabela510[Cultivar],Tabela510[[#This Row],[Cultivar]])</f>
        <v>45309</v>
      </c>
      <c r="CX9" s="244" t="str" cm="1">
        <f t="array" ref="CX9">IF(OR(Tabela510[[#This Row],[1ª avaliação]:[Inicio Colh.]]="Reprovado"),"Reprovado","Aprovado")</f>
        <v>Reprovado</v>
      </c>
      <c r="CY9" s="221"/>
    </row>
    <row r="10" spans="1:103" s="211" customFormat="1" ht="15.6" x14ac:dyDescent="0.3">
      <c r="A10" s="226" t="s">
        <v>446</v>
      </c>
      <c r="B10" s="227" t="s">
        <v>459</v>
      </c>
      <c r="C10" s="227" t="s">
        <v>66</v>
      </c>
      <c r="D10" s="227" t="s">
        <v>811</v>
      </c>
      <c r="E10" s="227">
        <v>103</v>
      </c>
      <c r="F10" s="240" t="s">
        <v>538</v>
      </c>
      <c r="G10" s="227" t="s">
        <v>557</v>
      </c>
      <c r="H10" s="228">
        <v>84</v>
      </c>
      <c r="I10" s="228"/>
      <c r="J10" s="228">
        <v>70</v>
      </c>
      <c r="K10" s="228">
        <f>Tabela510[[#This Row],[Hectares semados]]-J10</f>
        <v>14</v>
      </c>
      <c r="L10" s="228">
        <f>Tabela510[[#This Row],[Hectares de aproveitamento de semente]]*20</f>
        <v>1400</v>
      </c>
      <c r="M10" s="229">
        <v>45232</v>
      </c>
      <c r="N10" s="229">
        <f t="shared" ref="N10:N23" ca="1" si="1">TODAY()</f>
        <v>45449</v>
      </c>
      <c r="O10" s="249">
        <f ca="1">Tabela510[[#This Row],[hoje]]-Tabela510[[#This Row],[Data da Semeadura ]]</f>
        <v>217</v>
      </c>
      <c r="P10" s="227">
        <v>107</v>
      </c>
      <c r="Q10" s="229">
        <f>Tabela510[[#This Row],[Data da Semeadura ]]+P10</f>
        <v>45339</v>
      </c>
      <c r="R10" s="230" t="s">
        <v>164</v>
      </c>
      <c r="S10" s="240"/>
      <c r="T10" s="227"/>
      <c r="U10" s="227"/>
      <c r="V10" s="227"/>
      <c r="W10" s="234"/>
      <c r="X10" s="234"/>
      <c r="Y10" s="231">
        <f>Tabela510[[#This Row],[Data da Semeadura ]]+10</f>
        <v>45242</v>
      </c>
      <c r="Z10" s="233">
        <v>45210</v>
      </c>
      <c r="AA10" s="233"/>
      <c r="AB10" s="232"/>
      <c r="AC10" s="227"/>
      <c r="AD10" s="234"/>
      <c r="AE10" s="234"/>
      <c r="AF10" s="234"/>
      <c r="AG10" s="234"/>
      <c r="AH10" s="229">
        <f>Tabela510[[#This Row],[Data da Semeadura ]]+35</f>
        <v>45267</v>
      </c>
      <c r="AI10" s="233"/>
      <c r="AJ10" s="227"/>
      <c r="AK10" s="234"/>
      <c r="AL10" s="234"/>
      <c r="AM10" s="234"/>
      <c r="AN10" s="234"/>
      <c r="AO10" s="234"/>
      <c r="AP10" s="234"/>
      <c r="AQ10" s="234"/>
      <c r="AR10" s="234"/>
      <c r="AS10" s="234"/>
      <c r="AT10" s="229">
        <f>Tabela510[[#This Row],[PREVISÃO   2ª Avaliação ]]+30</f>
        <v>45297</v>
      </c>
      <c r="AU10" s="229"/>
      <c r="AV10" s="229"/>
      <c r="AW10" s="234"/>
      <c r="AX10" s="234"/>
      <c r="AY10" s="234"/>
      <c r="AZ10" s="234"/>
      <c r="BA10" s="234"/>
      <c r="BB10" s="234"/>
      <c r="BC10" s="234"/>
      <c r="BD10" s="234"/>
      <c r="BE10" s="242"/>
      <c r="BF10" s="234"/>
      <c r="BG10" s="234"/>
      <c r="BH10" s="234"/>
      <c r="BI10" s="234"/>
      <c r="BJ10" s="234"/>
      <c r="BK10" s="229">
        <f>Tabela510[[#This Row],[PREVISÃO   3ª Avaliação ]]+20</f>
        <v>45317</v>
      </c>
      <c r="BL10" s="227"/>
      <c r="BM10" s="227"/>
      <c r="BN10" s="234"/>
      <c r="BO10" s="234"/>
      <c r="BP10" s="234"/>
      <c r="BQ10" s="234"/>
      <c r="BR10" s="234"/>
      <c r="BS10" s="234"/>
      <c r="BT10" s="234"/>
      <c r="BU10" s="231"/>
      <c r="BV10" s="227"/>
      <c r="BW10" s="227"/>
      <c r="BX10" s="227"/>
      <c r="BY10" s="227"/>
      <c r="BZ10" s="227"/>
      <c r="CA10" s="227"/>
      <c r="CB10" s="227"/>
      <c r="CC10" s="227"/>
      <c r="CD10" s="227"/>
      <c r="CE10" s="235" t="s">
        <v>798</v>
      </c>
      <c r="CF10" s="227"/>
      <c r="CG10" s="227"/>
      <c r="CH10" s="227"/>
      <c r="CI10" s="227"/>
      <c r="CJ10" s="227" t="s">
        <v>747</v>
      </c>
      <c r="CK10" s="227"/>
      <c r="CL10" s="227"/>
      <c r="CM10" s="227"/>
      <c r="CN10" s="227"/>
      <c r="CO10" s="234"/>
      <c r="CP10" s="243"/>
      <c r="CQ10" s="227" t="str">
        <f>PROPER(TEXT(Tabela510[[#This Row],[Previsão de Colheita]],"mmm"))</f>
        <v>Fev</v>
      </c>
      <c r="CR10" s="227">
        <f>WEEKDAY(Tabela510[[#This Row],[Previsão de Colheita]],1)</f>
        <v>7</v>
      </c>
      <c r="CS10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0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0" s="239" t="str">
        <f>TEXT(Tabela510[[#This Row],[Inicio Semana]],"dd/mm/aa") &amp; " - " &amp; TEXT(Tabela510[[#This Row],[Fim Semana]],"dd/mm/aa")</f>
        <v>11/02/24 - 17/02/24</v>
      </c>
      <c r="CV10" s="238">
        <f>_xlfn.MAXIFS(Tabela510[Previsão de Colheita],Tabela510[[Fazenda ]],Tabela510[[#This Row],[Fazenda ]],Tabela510[Cultivar],Tabela510[[#This Row],[Cultivar]])</f>
        <v>45339</v>
      </c>
      <c r="CW10" s="238">
        <f>_xlfn.MINIFS(Tabela510[Previsão de Colheita],Tabela510[[Fazenda ]],Tabela510[[#This Row],[Fazenda ]],Tabela510[Cultivar],Tabela510[[#This Row],[Cultivar]])</f>
        <v>45319</v>
      </c>
      <c r="CX10" s="244" t="str" cm="1">
        <f t="array" ref="CX10">IF(OR(Tabela510[[#This Row],[1ª avaliação]:[Inicio Colh.]]="Reprovado"),"Reprovado","Aprovado")</f>
        <v>Aprovado</v>
      </c>
      <c r="CY10" s="221"/>
    </row>
    <row r="11" spans="1:103" s="224" customFormat="1" ht="15.6" x14ac:dyDescent="0.3">
      <c r="A11" s="226" t="s">
        <v>446</v>
      </c>
      <c r="B11" s="227" t="s">
        <v>459</v>
      </c>
      <c r="C11" s="227" t="s">
        <v>66</v>
      </c>
      <c r="D11" s="227" t="s">
        <v>811</v>
      </c>
      <c r="E11" s="227">
        <v>104</v>
      </c>
      <c r="F11" s="240" t="s">
        <v>538</v>
      </c>
      <c r="G11" s="227" t="s">
        <v>559</v>
      </c>
      <c r="H11" s="228">
        <v>84</v>
      </c>
      <c r="I11" s="228">
        <v>84</v>
      </c>
      <c r="J11" s="228">
        <v>74</v>
      </c>
      <c r="K11" s="228">
        <f>Tabela510[[#This Row],[Hectares semados]]-J11</f>
        <v>10</v>
      </c>
      <c r="L11" s="228">
        <f>Tabela510[[#This Row],[Hectares de aproveitamento de semente]]*20</f>
        <v>1480</v>
      </c>
      <c r="M11" s="229">
        <v>45232</v>
      </c>
      <c r="N11" s="229">
        <f t="shared" ca="1" si="1"/>
        <v>45449</v>
      </c>
      <c r="O11" s="249">
        <f ca="1">Tabela510[[#This Row],[hoje]]-Tabela510[[#This Row],[Data da Semeadura ]]</f>
        <v>217</v>
      </c>
      <c r="P11" s="227">
        <v>107</v>
      </c>
      <c r="Q11" s="229">
        <f>Tabela510[[#This Row],[Data da Semeadura ]]+P11</f>
        <v>45339</v>
      </c>
      <c r="R11" s="230" t="s">
        <v>163</v>
      </c>
      <c r="S11" s="240"/>
      <c r="T11" s="227"/>
      <c r="U11" s="227"/>
      <c r="V11" s="227"/>
      <c r="W11" s="234"/>
      <c r="X11" s="234"/>
      <c r="Y11" s="231">
        <f>Tabela510[[#This Row],[Data da Semeadura ]]+10</f>
        <v>45242</v>
      </c>
      <c r="Z11" s="233">
        <v>45210</v>
      </c>
      <c r="AA11" s="233"/>
      <c r="AB11" s="232"/>
      <c r="AC11" s="227"/>
      <c r="AD11" s="234"/>
      <c r="AE11" s="234"/>
      <c r="AF11" s="234"/>
      <c r="AG11" s="234"/>
      <c r="AH11" s="229">
        <f>Tabela510[[#This Row],[Data da Semeadura ]]+35</f>
        <v>45267</v>
      </c>
      <c r="AI11" s="233"/>
      <c r="AJ11" s="227"/>
      <c r="AK11" s="234"/>
      <c r="AL11" s="234"/>
      <c r="AM11" s="234"/>
      <c r="AN11" s="234"/>
      <c r="AO11" s="234"/>
      <c r="AP11" s="234"/>
      <c r="AQ11" s="234"/>
      <c r="AR11" s="234"/>
      <c r="AS11" s="234"/>
      <c r="AT11" s="229">
        <f>Tabela510[[#This Row],[PREVISÃO   2ª Avaliação ]]+30</f>
        <v>45297</v>
      </c>
      <c r="AU11" s="229"/>
      <c r="AV11" s="229"/>
      <c r="AW11" s="234"/>
      <c r="AX11" s="234"/>
      <c r="AY11" s="234"/>
      <c r="AZ11" s="234"/>
      <c r="BA11" s="234"/>
      <c r="BB11" s="234"/>
      <c r="BC11" s="234"/>
      <c r="BD11" s="234"/>
      <c r="BE11" s="242"/>
      <c r="BF11" s="234"/>
      <c r="BG11" s="234"/>
      <c r="BH11" s="234"/>
      <c r="BI11" s="234"/>
      <c r="BJ11" s="234"/>
      <c r="BK11" s="229">
        <f>Tabela510[[#This Row],[PREVISÃO   3ª Avaliação ]]+20</f>
        <v>45317</v>
      </c>
      <c r="BL11" s="233"/>
      <c r="BM11" s="227"/>
      <c r="BN11" s="234"/>
      <c r="BO11" s="234"/>
      <c r="BP11" s="234"/>
      <c r="BQ11" s="234"/>
      <c r="BR11" s="234"/>
      <c r="BS11" s="234"/>
      <c r="BT11" s="234"/>
      <c r="BU11" s="231"/>
      <c r="BV11" s="227"/>
      <c r="BW11" s="227"/>
      <c r="BX11" s="227"/>
      <c r="BY11" s="227"/>
      <c r="BZ11" s="227"/>
      <c r="CA11" s="227"/>
      <c r="CB11" s="227"/>
      <c r="CC11" s="227"/>
      <c r="CD11" s="233"/>
      <c r="CE11" s="235" t="s">
        <v>798</v>
      </c>
      <c r="CF11" s="227"/>
      <c r="CG11" s="227"/>
      <c r="CH11" s="227"/>
      <c r="CI11" s="227"/>
      <c r="CJ11" s="227" t="s">
        <v>747</v>
      </c>
      <c r="CK11" s="227"/>
      <c r="CL11" s="227"/>
      <c r="CM11" s="227"/>
      <c r="CN11" s="227"/>
      <c r="CO11" s="234"/>
      <c r="CP11" s="243"/>
      <c r="CQ11" s="227" t="str">
        <f>PROPER(TEXT(Tabela510[[#This Row],[Previsão de Colheita]],"mmm"))</f>
        <v>Fev</v>
      </c>
      <c r="CR11" s="227">
        <f>WEEKDAY(Tabela510[[#This Row],[Previsão de Colheita]],1)</f>
        <v>7</v>
      </c>
      <c r="CS11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1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1" s="239" t="str">
        <f>TEXT(Tabela510[[#This Row],[Inicio Semana]],"dd/mm/aa") &amp; " - " &amp; TEXT(Tabela510[[#This Row],[Fim Semana]],"dd/mm/aa")</f>
        <v>11/02/24 - 17/02/24</v>
      </c>
      <c r="CV11" s="238">
        <f>_xlfn.MAXIFS(Tabela510[Previsão de Colheita],Tabela510[[Fazenda ]],Tabela510[[#This Row],[Fazenda ]],Tabela510[Cultivar],Tabela510[[#This Row],[Cultivar]])</f>
        <v>45343</v>
      </c>
      <c r="CW11" s="238">
        <f>_xlfn.MINIFS(Tabela510[Previsão de Colheita],Tabela510[[Fazenda ]],Tabela510[[#This Row],[Fazenda ]],Tabela510[Cultivar],Tabela510[[#This Row],[Cultivar]])</f>
        <v>45336</v>
      </c>
      <c r="CX11" s="244" t="str" cm="1">
        <f t="array" ref="CX11">IF(OR(Tabela510[[#This Row],[1ª avaliação]:[Inicio Colh.]]="Reprovado"),"Reprovado","Aprovado")</f>
        <v>Aprovado</v>
      </c>
      <c r="CY11" s="221"/>
    </row>
    <row r="12" spans="1:103" s="211" customFormat="1" ht="16.2" customHeight="1" x14ac:dyDescent="0.3">
      <c r="A12" s="226" t="s">
        <v>446</v>
      </c>
      <c r="B12" s="227" t="s">
        <v>459</v>
      </c>
      <c r="C12" s="227" t="s">
        <v>66</v>
      </c>
      <c r="D12" s="227" t="s">
        <v>811</v>
      </c>
      <c r="E12" s="227">
        <v>105</v>
      </c>
      <c r="F12" s="240" t="s">
        <v>538</v>
      </c>
      <c r="G12" s="227" t="s">
        <v>559</v>
      </c>
      <c r="H12" s="228">
        <v>84</v>
      </c>
      <c r="I12" s="228">
        <v>84</v>
      </c>
      <c r="J12" s="228">
        <v>74</v>
      </c>
      <c r="K12" s="228">
        <f>Tabela510[[#This Row],[Hectares semados]]-J12</f>
        <v>10</v>
      </c>
      <c r="L12" s="228">
        <f>Tabela510[[#This Row],[Hectares de aproveitamento de semente]]*20</f>
        <v>1480</v>
      </c>
      <c r="M12" s="229">
        <v>45232</v>
      </c>
      <c r="N12" s="229">
        <f t="shared" ca="1" si="1"/>
        <v>45449</v>
      </c>
      <c r="O12" s="249">
        <f ca="1">Tabela510[[#This Row],[hoje]]-Tabela510[[#This Row],[Data da Semeadura ]]</f>
        <v>217</v>
      </c>
      <c r="P12" s="227">
        <v>107</v>
      </c>
      <c r="Q12" s="229">
        <v>45343</v>
      </c>
      <c r="R12" s="230" t="s">
        <v>163</v>
      </c>
      <c r="S12" s="240"/>
      <c r="T12" s="227"/>
      <c r="U12" s="227"/>
      <c r="V12" s="227"/>
      <c r="W12" s="234"/>
      <c r="X12" s="234"/>
      <c r="Y12" s="231">
        <f>Tabela510[[#This Row],[Data da Semeadura ]]+10</f>
        <v>45242</v>
      </c>
      <c r="Z12" s="233">
        <v>45210</v>
      </c>
      <c r="AA12" s="233"/>
      <c r="AB12" s="232"/>
      <c r="AC12" s="227"/>
      <c r="AD12" s="234"/>
      <c r="AE12" s="234"/>
      <c r="AF12" s="234"/>
      <c r="AG12" s="234"/>
      <c r="AH12" s="229">
        <f>Tabela510[[#This Row],[Data da Semeadura ]]+35</f>
        <v>45267</v>
      </c>
      <c r="AI12" s="233"/>
      <c r="AJ12" s="227"/>
      <c r="AK12" s="234"/>
      <c r="AL12" s="234"/>
      <c r="AM12" s="234"/>
      <c r="AN12" s="234"/>
      <c r="AO12" s="234"/>
      <c r="AP12" s="234"/>
      <c r="AQ12" s="234"/>
      <c r="AR12" s="234"/>
      <c r="AS12" s="234"/>
      <c r="AT12" s="229">
        <f>Tabela510[[#This Row],[PREVISÃO   2ª Avaliação ]]+30</f>
        <v>45297</v>
      </c>
      <c r="AU12" s="229"/>
      <c r="AV12" s="229"/>
      <c r="AW12" s="234"/>
      <c r="AX12" s="234"/>
      <c r="AY12" s="234"/>
      <c r="AZ12" s="234"/>
      <c r="BA12" s="234"/>
      <c r="BB12" s="234"/>
      <c r="BC12" s="234"/>
      <c r="BD12" s="234"/>
      <c r="BE12" s="242"/>
      <c r="BF12" s="234"/>
      <c r="BG12" s="234"/>
      <c r="BH12" s="234"/>
      <c r="BI12" s="234"/>
      <c r="BJ12" s="234"/>
      <c r="BK12" s="229">
        <f>Tabela510[[#This Row],[PREVISÃO   3ª Avaliação ]]+20</f>
        <v>45317</v>
      </c>
      <c r="BL12" s="233"/>
      <c r="BM12" s="227"/>
      <c r="BN12" s="234"/>
      <c r="BO12" s="234"/>
      <c r="BP12" s="234"/>
      <c r="BQ12" s="234"/>
      <c r="BR12" s="234"/>
      <c r="BS12" s="234"/>
      <c r="BT12" s="234"/>
      <c r="BU12" s="231"/>
      <c r="BV12" s="227"/>
      <c r="BW12" s="227"/>
      <c r="BX12" s="227"/>
      <c r="BY12" s="227"/>
      <c r="BZ12" s="227"/>
      <c r="CA12" s="227"/>
      <c r="CB12" s="227"/>
      <c r="CC12" s="227"/>
      <c r="CD12" s="233"/>
      <c r="CE12" s="235" t="s">
        <v>798</v>
      </c>
      <c r="CF12" s="227"/>
      <c r="CG12" s="227"/>
      <c r="CH12" s="227"/>
      <c r="CI12" s="227"/>
      <c r="CJ12" s="227" t="s">
        <v>747</v>
      </c>
      <c r="CK12" s="227"/>
      <c r="CL12" s="227"/>
      <c r="CM12" s="227"/>
      <c r="CN12" s="227"/>
      <c r="CO12" s="234"/>
      <c r="CP12" s="243"/>
      <c r="CQ12" s="227" t="str">
        <f>PROPER(TEXT(Tabela510[[#This Row],[Previsão de Colheita]],"mmm"))</f>
        <v>Fev</v>
      </c>
      <c r="CR12" s="227">
        <f>WEEKDAY(Tabela510[[#This Row],[Previsão de Colheita]],1)</f>
        <v>4</v>
      </c>
      <c r="CS12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2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2" s="239" t="str">
        <f>TEXT(Tabela510[[#This Row],[Inicio Semana]],"dd/mm/aa") &amp; " - " &amp; TEXT(Tabela510[[#This Row],[Fim Semana]],"dd/mm/aa")</f>
        <v>21/01/24 - 27/01/24</v>
      </c>
      <c r="CV12" s="238">
        <f>_xlfn.MAXIFS(Tabela510[Previsão de Colheita],Tabela510[[Fazenda ]],Tabela510[[#This Row],[Fazenda ]],Tabela510[Cultivar],Tabela510[[#This Row],[Cultivar]])</f>
        <v>45343</v>
      </c>
      <c r="CW12" s="238">
        <f>_xlfn.MINIFS(Tabela510[Previsão de Colheita],Tabela510[[Fazenda ]],Tabela510[[#This Row],[Fazenda ]],Tabela510[Cultivar],Tabela510[[#This Row],[Cultivar]])</f>
        <v>45336</v>
      </c>
      <c r="CX12" s="244" t="str" cm="1">
        <f t="array" ref="CX12">IF(OR(Tabela510[[#This Row],[1ª avaliação]:[Inicio Colh.]]="Reprovado"),"Reprovado","Aprovado")</f>
        <v>Aprovado</v>
      </c>
      <c r="CY12" s="221"/>
    </row>
    <row r="13" spans="1:103" s="211" customFormat="1" ht="15.6" x14ac:dyDescent="0.3">
      <c r="A13" s="226" t="s">
        <v>446</v>
      </c>
      <c r="B13" s="227" t="s">
        <v>459</v>
      </c>
      <c r="C13" s="227" t="s">
        <v>66</v>
      </c>
      <c r="D13" s="227" t="s">
        <v>811</v>
      </c>
      <c r="E13" s="227">
        <v>108</v>
      </c>
      <c r="F13" s="240" t="s">
        <v>538</v>
      </c>
      <c r="G13" s="227" t="s">
        <v>557</v>
      </c>
      <c r="H13" s="228">
        <v>101</v>
      </c>
      <c r="I13" s="228"/>
      <c r="J13" s="228">
        <v>50</v>
      </c>
      <c r="K13" s="228">
        <f>Tabela510[[#This Row],[Hectares semados]]-J13</f>
        <v>51</v>
      </c>
      <c r="L13" s="228">
        <f>Tabela510[[#This Row],[Hectares de aproveitamento de semente]]*20</f>
        <v>1000</v>
      </c>
      <c r="M13" s="229">
        <v>45201</v>
      </c>
      <c r="N13" s="229">
        <f t="shared" ca="1" si="1"/>
        <v>45449</v>
      </c>
      <c r="O13" s="249">
        <f ca="1">Tabela510[[#This Row],[hoje]]-Tabela510[[#This Row],[Data da Semeadura ]]</f>
        <v>248</v>
      </c>
      <c r="P13" s="227">
        <v>118</v>
      </c>
      <c r="Q13" s="229">
        <f>Tabela510[[#This Row],[Data da Semeadura ]]+P13</f>
        <v>45319</v>
      </c>
      <c r="R13" s="230" t="s">
        <v>164</v>
      </c>
      <c r="S13" s="240"/>
      <c r="T13" s="227"/>
      <c r="U13" s="227"/>
      <c r="V13" s="227"/>
      <c r="W13" s="234"/>
      <c r="X13" s="234"/>
      <c r="Y13" s="231">
        <f>Tabela510[[#This Row],[Data da Semeadura ]]+10</f>
        <v>45211</v>
      </c>
      <c r="Z13" s="233">
        <v>45210</v>
      </c>
      <c r="AA13" s="233"/>
      <c r="AB13" s="232"/>
      <c r="AC13" s="227"/>
      <c r="AD13" s="234"/>
      <c r="AE13" s="234"/>
      <c r="AF13" s="234"/>
      <c r="AG13" s="234"/>
      <c r="AH13" s="229">
        <f>Tabela510[[#This Row],[Data da Semeadura ]]+35</f>
        <v>45236</v>
      </c>
      <c r="AI13" s="227"/>
      <c r="AJ13" s="227"/>
      <c r="AK13" s="234"/>
      <c r="AL13" s="234"/>
      <c r="AM13" s="234"/>
      <c r="AN13" s="234"/>
      <c r="AO13" s="234"/>
      <c r="AP13" s="234"/>
      <c r="AQ13" s="234"/>
      <c r="AR13" s="234"/>
      <c r="AS13" s="234"/>
      <c r="AT13" s="229">
        <f>Tabela510[[#This Row],[PREVISÃO   2ª Avaliação ]]+30</f>
        <v>45266</v>
      </c>
      <c r="AU13" s="229"/>
      <c r="AV13" s="229"/>
      <c r="AW13" s="234"/>
      <c r="AX13" s="234"/>
      <c r="AY13" s="234"/>
      <c r="AZ13" s="234"/>
      <c r="BA13" s="234"/>
      <c r="BB13" s="234"/>
      <c r="BC13" s="234"/>
      <c r="BD13" s="234"/>
      <c r="BE13" s="242"/>
      <c r="BF13" s="234"/>
      <c r="BG13" s="234"/>
      <c r="BH13" s="234"/>
      <c r="BI13" s="234"/>
      <c r="BJ13" s="234"/>
      <c r="BK13" s="229">
        <f>Tabela510[[#This Row],[PREVISÃO   3ª Avaliação ]]+20</f>
        <v>45286</v>
      </c>
      <c r="BL13" s="227"/>
      <c r="BM13" s="227"/>
      <c r="BN13" s="234"/>
      <c r="BO13" s="234"/>
      <c r="BP13" s="234"/>
      <c r="BQ13" s="234"/>
      <c r="BR13" s="234"/>
      <c r="BS13" s="234"/>
      <c r="BT13" s="234"/>
      <c r="BU13" s="231"/>
      <c r="BV13" s="227"/>
      <c r="BW13" s="227"/>
      <c r="BX13" s="227"/>
      <c r="BY13" s="227"/>
      <c r="BZ13" s="227"/>
      <c r="CA13" s="227"/>
      <c r="CB13" s="227"/>
      <c r="CC13" s="227"/>
      <c r="CD13" s="227"/>
      <c r="CE13" s="235" t="s">
        <v>748</v>
      </c>
      <c r="CF13" s="227"/>
      <c r="CG13" s="227"/>
      <c r="CH13" s="227"/>
      <c r="CI13" s="227"/>
      <c r="CJ13" s="227" t="s">
        <v>746</v>
      </c>
      <c r="CK13" s="227"/>
      <c r="CL13" s="227"/>
      <c r="CM13" s="227"/>
      <c r="CN13" s="227"/>
      <c r="CO13" s="234"/>
      <c r="CP13" s="243"/>
      <c r="CQ13" s="227" t="str">
        <f>PROPER(TEXT(Tabela510[[#This Row],[Previsão de Colheita]],"mmm"))</f>
        <v>Jan</v>
      </c>
      <c r="CR13" s="227">
        <f>WEEKDAY(Tabela510[[#This Row],[Previsão de Colheita]],1)</f>
        <v>1</v>
      </c>
      <c r="CS13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3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3" s="239" t="str">
        <f>TEXT(Tabela510[[#This Row],[Inicio Semana]],"dd/mm/aa") &amp; " - " &amp; TEXT(Tabela510[[#This Row],[Fim Semana]],"dd/mm/aa")</f>
        <v>31/12/23 - 06/01/24</v>
      </c>
      <c r="CV13" s="238">
        <f>_xlfn.MAXIFS(Tabela510[Previsão de Colheita],Tabela510[[Fazenda ]],Tabela510[[#This Row],[Fazenda ]],Tabela510[Cultivar],Tabela510[[#This Row],[Cultivar]])</f>
        <v>45339</v>
      </c>
      <c r="CW13" s="238">
        <f>_xlfn.MINIFS(Tabela510[Previsão de Colheita],Tabela510[[Fazenda ]],Tabela510[[#This Row],[Fazenda ]],Tabela510[Cultivar],Tabela510[[#This Row],[Cultivar]])</f>
        <v>45319</v>
      </c>
      <c r="CX13" s="244" t="str" cm="1">
        <f t="array" ref="CX13">IF(OR(Tabela510[[#This Row],[1ª avaliação]:[Inicio Colh.]]="Reprovado"),"Reprovado","Aprovado")</f>
        <v>Reprovado</v>
      </c>
      <c r="CY13" s="221"/>
    </row>
    <row r="14" spans="1:103" s="211" customFormat="1" ht="15.6" x14ac:dyDescent="0.3">
      <c r="A14" s="226" t="s">
        <v>446</v>
      </c>
      <c r="B14" s="227" t="s">
        <v>457</v>
      </c>
      <c r="C14" s="227" t="s">
        <v>65</v>
      </c>
      <c r="D14" s="227" t="s">
        <v>811</v>
      </c>
      <c r="E14" s="227">
        <v>303</v>
      </c>
      <c r="F14" s="240" t="s">
        <v>536</v>
      </c>
      <c r="G14" s="227" t="s">
        <v>564</v>
      </c>
      <c r="H14" s="228">
        <v>82</v>
      </c>
      <c r="I14" s="228">
        <v>82</v>
      </c>
      <c r="J14" s="228">
        <v>77.900000000000006</v>
      </c>
      <c r="K14" s="228">
        <f>Tabela510[[#This Row],[Hectares semados]]-J14</f>
        <v>4.0999999999999943</v>
      </c>
      <c r="L14" s="228">
        <f>Tabela510[[#This Row],[Hectares de aproveitamento de semente]]*20</f>
        <v>1558</v>
      </c>
      <c r="M14" s="229">
        <v>45209</v>
      </c>
      <c r="N14" s="229">
        <f t="shared" ca="1" si="1"/>
        <v>45449</v>
      </c>
      <c r="O14" s="249">
        <f ca="1">Tabela510[[#This Row],[hoje]]-Tabela510[[#This Row],[Data da Semeadura ]]</f>
        <v>240</v>
      </c>
      <c r="P14" s="227">
        <v>117</v>
      </c>
      <c r="Q14" s="229">
        <f>Tabela510[[#This Row],[Data da Semeadura ]]+P14</f>
        <v>45326</v>
      </c>
      <c r="R14" s="230" t="s">
        <v>163</v>
      </c>
      <c r="S14" s="240"/>
      <c r="T14" s="227"/>
      <c r="U14" s="227"/>
      <c r="V14" s="227"/>
      <c r="W14" s="234"/>
      <c r="X14" s="234"/>
      <c r="Y14" s="231">
        <f>Tabela510[[#This Row],[Data da Semeadura ]]+10</f>
        <v>45219</v>
      </c>
      <c r="Z14" s="233">
        <v>45210</v>
      </c>
      <c r="AA14" s="233"/>
      <c r="AB14" s="232"/>
      <c r="AC14" s="227"/>
      <c r="AD14" s="234"/>
      <c r="AE14" s="234"/>
      <c r="AF14" s="234"/>
      <c r="AG14" s="234"/>
      <c r="AH14" s="229">
        <f>Tabela510[[#This Row],[Data da Semeadura ]]+35</f>
        <v>45244</v>
      </c>
      <c r="AI14" s="227"/>
      <c r="AJ14" s="227"/>
      <c r="AK14" s="234"/>
      <c r="AL14" s="234"/>
      <c r="AM14" s="234"/>
      <c r="AN14" s="234"/>
      <c r="AO14" s="234"/>
      <c r="AP14" s="234"/>
      <c r="AQ14" s="234"/>
      <c r="AR14" s="234"/>
      <c r="AS14" s="234"/>
      <c r="AT14" s="229">
        <f>Tabela510[[#This Row],[PREVISÃO   2ª Avaliação ]]+30</f>
        <v>45274</v>
      </c>
      <c r="AU14" s="229"/>
      <c r="AV14" s="229"/>
      <c r="AW14" s="234"/>
      <c r="AX14" s="234"/>
      <c r="AY14" s="234"/>
      <c r="AZ14" s="234"/>
      <c r="BA14" s="234"/>
      <c r="BB14" s="234"/>
      <c r="BC14" s="234"/>
      <c r="BD14" s="234"/>
      <c r="BE14" s="242"/>
      <c r="BF14" s="234"/>
      <c r="BG14" s="234"/>
      <c r="BH14" s="234"/>
      <c r="BI14" s="234"/>
      <c r="BJ14" s="234"/>
      <c r="BK14" s="229">
        <f>Tabela510[[#This Row],[PREVISÃO   3ª Avaliação ]]+20</f>
        <v>45294</v>
      </c>
      <c r="BL14" s="227"/>
      <c r="BM14" s="227"/>
      <c r="BN14" s="234"/>
      <c r="BO14" s="234"/>
      <c r="BP14" s="234"/>
      <c r="BQ14" s="234"/>
      <c r="BR14" s="234"/>
      <c r="BS14" s="234"/>
      <c r="BT14" s="234"/>
      <c r="BU14" s="231"/>
      <c r="BV14" s="227"/>
      <c r="BW14" s="227"/>
      <c r="BX14" s="227"/>
      <c r="BY14" s="227"/>
      <c r="BZ14" s="227"/>
      <c r="CA14" s="227"/>
      <c r="CB14" s="227"/>
      <c r="CC14" s="227"/>
      <c r="CD14" s="227"/>
      <c r="CE14" s="235" t="s">
        <v>798</v>
      </c>
      <c r="CF14" s="227"/>
      <c r="CG14" s="227"/>
      <c r="CH14" s="227"/>
      <c r="CI14" s="227"/>
      <c r="CJ14" s="227" t="s">
        <v>747</v>
      </c>
      <c r="CK14" s="227"/>
      <c r="CL14" s="227"/>
      <c r="CM14" s="227"/>
      <c r="CN14" s="227"/>
      <c r="CO14" s="234"/>
      <c r="CP14" s="243"/>
      <c r="CQ14" s="227" t="str">
        <f>PROPER(TEXT(Tabela510[[#This Row],[Previsão de Colheita]],"mmm"))</f>
        <v>Fev</v>
      </c>
      <c r="CR14" s="227">
        <f>WEEKDAY(Tabela510[[#This Row],[Previsão de Colheita]],1)</f>
        <v>1</v>
      </c>
      <c r="CS14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4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4" s="239" t="str">
        <f>TEXT(Tabela510[[#This Row],[Inicio Semana]],"dd/mm/aa") &amp; " - " &amp; TEXT(Tabela510[[#This Row],[Fim Semana]],"dd/mm/aa")</f>
        <v>31/12/23 - 06/01/24</v>
      </c>
      <c r="CV14" s="238">
        <f>_xlfn.MAXIFS(Tabela510[Previsão de Colheita],Tabela510[[Fazenda ]],Tabela510[[#This Row],[Fazenda ]],Tabela510[Cultivar],Tabela510[[#This Row],[Cultivar]])</f>
        <v>45326</v>
      </c>
      <c r="CW14" s="238">
        <f>_xlfn.MINIFS(Tabela510[Previsão de Colheita],Tabela510[[Fazenda ]],Tabela510[[#This Row],[Fazenda ]],Tabela510[Cultivar],Tabela510[[#This Row],[Cultivar]])</f>
        <v>45326</v>
      </c>
      <c r="CX14" s="244" t="str" cm="1">
        <f t="array" ref="CX14">IF(OR(Tabela510[[#This Row],[1ª avaliação]:[Inicio Colh.]]="Reprovado"),"Reprovado","Aprovado")</f>
        <v>Aprovado</v>
      </c>
      <c r="CY14" s="221"/>
    </row>
    <row r="15" spans="1:103" s="212" customFormat="1" ht="15.6" x14ac:dyDescent="0.3">
      <c r="A15" s="226" t="s">
        <v>446</v>
      </c>
      <c r="B15" s="227" t="s">
        <v>457</v>
      </c>
      <c r="C15" s="227" t="s">
        <v>65</v>
      </c>
      <c r="D15" s="227" t="s">
        <v>811</v>
      </c>
      <c r="E15" s="227">
        <v>304</v>
      </c>
      <c r="F15" s="240" t="s">
        <v>536</v>
      </c>
      <c r="G15" s="227" t="s">
        <v>564</v>
      </c>
      <c r="H15" s="228">
        <v>79</v>
      </c>
      <c r="I15" s="228">
        <v>79</v>
      </c>
      <c r="J15" s="228">
        <v>75</v>
      </c>
      <c r="K15" s="228">
        <f>Tabela510[[#This Row],[Hectares semados]]-J15</f>
        <v>4</v>
      </c>
      <c r="L15" s="228">
        <f>Tabela510[[#This Row],[Hectares de aproveitamento de semente]]*20</f>
        <v>1500</v>
      </c>
      <c r="M15" s="229">
        <v>45209</v>
      </c>
      <c r="N15" s="229">
        <f t="shared" ca="1" si="1"/>
        <v>45449</v>
      </c>
      <c r="O15" s="249">
        <f ca="1">Tabela510[[#This Row],[hoje]]-Tabela510[[#This Row],[Data da Semeadura ]]</f>
        <v>240</v>
      </c>
      <c r="P15" s="227">
        <v>117</v>
      </c>
      <c r="Q15" s="229">
        <f>Tabela510[[#This Row],[Data da Semeadura ]]+P15</f>
        <v>45326</v>
      </c>
      <c r="R15" s="230" t="s">
        <v>163</v>
      </c>
      <c r="S15" s="240"/>
      <c r="T15" s="227"/>
      <c r="U15" s="227"/>
      <c r="V15" s="227"/>
      <c r="W15" s="234"/>
      <c r="X15" s="234"/>
      <c r="Y15" s="231">
        <f>Tabela510[[#This Row],[Data da Semeadura ]]+10</f>
        <v>45219</v>
      </c>
      <c r="Z15" s="233">
        <v>45210</v>
      </c>
      <c r="AA15" s="233"/>
      <c r="AB15" s="232"/>
      <c r="AC15" s="227"/>
      <c r="AD15" s="234"/>
      <c r="AE15" s="234"/>
      <c r="AF15" s="234"/>
      <c r="AG15" s="234"/>
      <c r="AH15" s="229">
        <f>Tabela510[[#This Row],[Data da Semeadura ]]+35</f>
        <v>45244</v>
      </c>
      <c r="AI15" s="233"/>
      <c r="AJ15" s="227"/>
      <c r="AK15" s="234"/>
      <c r="AL15" s="234"/>
      <c r="AM15" s="234"/>
      <c r="AN15" s="234"/>
      <c r="AO15" s="234"/>
      <c r="AP15" s="234"/>
      <c r="AQ15" s="234"/>
      <c r="AR15" s="234"/>
      <c r="AS15" s="234"/>
      <c r="AT15" s="229">
        <f>Tabela510[[#This Row],[PREVISÃO   2ª Avaliação ]]+30</f>
        <v>45274</v>
      </c>
      <c r="AU15" s="229"/>
      <c r="AV15" s="229"/>
      <c r="AW15" s="234"/>
      <c r="AX15" s="234"/>
      <c r="AY15" s="234"/>
      <c r="AZ15" s="234"/>
      <c r="BA15" s="234"/>
      <c r="BB15" s="234"/>
      <c r="BC15" s="234"/>
      <c r="BD15" s="234"/>
      <c r="BE15" s="242"/>
      <c r="BF15" s="234"/>
      <c r="BG15" s="234"/>
      <c r="BH15" s="234"/>
      <c r="BI15" s="234"/>
      <c r="BJ15" s="234"/>
      <c r="BK15" s="229">
        <f>Tabela510[[#This Row],[PREVISÃO   3ª Avaliação ]]+20</f>
        <v>45294</v>
      </c>
      <c r="BL15" s="233"/>
      <c r="BM15" s="227"/>
      <c r="BN15" s="234"/>
      <c r="BO15" s="234"/>
      <c r="BP15" s="234"/>
      <c r="BQ15" s="234"/>
      <c r="BR15" s="234"/>
      <c r="BS15" s="234"/>
      <c r="BT15" s="234"/>
      <c r="BU15" s="231"/>
      <c r="BV15" s="227"/>
      <c r="BW15" s="227"/>
      <c r="BX15" s="227"/>
      <c r="BY15" s="227"/>
      <c r="BZ15" s="227"/>
      <c r="CA15" s="227"/>
      <c r="CB15" s="227"/>
      <c r="CC15" s="227"/>
      <c r="CD15" s="233"/>
      <c r="CE15" s="235" t="s">
        <v>798</v>
      </c>
      <c r="CF15" s="227"/>
      <c r="CG15" s="227"/>
      <c r="CH15" s="227"/>
      <c r="CI15" s="227"/>
      <c r="CJ15" s="227" t="s">
        <v>747</v>
      </c>
      <c r="CK15" s="227"/>
      <c r="CL15" s="227"/>
      <c r="CM15" s="227"/>
      <c r="CN15" s="227"/>
      <c r="CO15" s="234"/>
      <c r="CP15" s="243"/>
      <c r="CQ15" s="227" t="str">
        <f>PROPER(TEXT(Tabela510[[#This Row],[Previsão de Colheita]],"mmm"))</f>
        <v>Fev</v>
      </c>
      <c r="CR15" s="227">
        <f>WEEKDAY(Tabela510[[#This Row],[Previsão de Colheita]],1)</f>
        <v>1</v>
      </c>
      <c r="CS15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5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5" s="239" t="str">
        <f>TEXT(Tabela510[[#This Row],[Inicio Semana]],"dd/mm/aa") &amp; " - " &amp; TEXT(Tabela510[[#This Row],[Fim Semana]],"dd/mm/aa")</f>
        <v>31/12/23 - 06/01/24</v>
      </c>
      <c r="CV15" s="238">
        <f>_xlfn.MAXIFS(Tabela510[Previsão de Colheita],Tabela510[[Fazenda ]],Tabela510[[#This Row],[Fazenda ]],Tabela510[Cultivar],Tabela510[[#This Row],[Cultivar]])</f>
        <v>45326</v>
      </c>
      <c r="CW15" s="238">
        <f>_xlfn.MINIFS(Tabela510[Previsão de Colheita],Tabela510[[Fazenda ]],Tabela510[[#This Row],[Fazenda ]],Tabela510[Cultivar],Tabela510[[#This Row],[Cultivar]])</f>
        <v>45326</v>
      </c>
      <c r="CX15" s="244" t="str" cm="1">
        <f t="array" ref="CX15">IF(OR(Tabela510[[#This Row],[1ª avaliação]:[Inicio Colh.]]="Reprovado"),"Reprovado","Aprovado")</f>
        <v>Aprovado</v>
      </c>
      <c r="CY15" s="221"/>
    </row>
    <row r="16" spans="1:103" s="211" customFormat="1" ht="15.6" x14ac:dyDescent="0.3">
      <c r="A16" s="226" t="s">
        <v>446</v>
      </c>
      <c r="B16" s="227" t="s">
        <v>457</v>
      </c>
      <c r="C16" s="227" t="s">
        <v>65</v>
      </c>
      <c r="D16" s="227" t="s">
        <v>811</v>
      </c>
      <c r="E16" s="227">
        <v>306</v>
      </c>
      <c r="F16" s="240" t="s">
        <v>536</v>
      </c>
      <c r="G16" s="227" t="s">
        <v>565</v>
      </c>
      <c r="H16" s="228">
        <v>99</v>
      </c>
      <c r="I16" s="228">
        <v>99</v>
      </c>
      <c r="J16" s="228">
        <v>45</v>
      </c>
      <c r="K16" s="228">
        <f>Tabela510[[#This Row],[Hectares semados]]-J16</f>
        <v>54</v>
      </c>
      <c r="L16" s="228">
        <f>Tabela510[[#This Row],[Hectares de aproveitamento de semente]]*20</f>
        <v>900</v>
      </c>
      <c r="M16" s="229">
        <v>45204</v>
      </c>
      <c r="N16" s="229">
        <f t="shared" ca="1" si="1"/>
        <v>45449</v>
      </c>
      <c r="O16" s="249">
        <f ca="1">Tabela510[[#This Row],[hoje]]-Tabela510[[#This Row],[Data da Semeadura ]]</f>
        <v>245</v>
      </c>
      <c r="P16" s="227">
        <v>125</v>
      </c>
      <c r="Q16" s="229">
        <f>Tabela510[[#This Row],[Data da Semeadura ]]+P16</f>
        <v>45329</v>
      </c>
      <c r="R16" s="230" t="s">
        <v>163</v>
      </c>
      <c r="S16" s="240"/>
      <c r="T16" s="227"/>
      <c r="U16" s="227"/>
      <c r="V16" s="227"/>
      <c r="W16" s="234"/>
      <c r="X16" s="234"/>
      <c r="Y16" s="231">
        <f>Tabela510[[#This Row],[Data da Semeadura ]]+10</f>
        <v>45214</v>
      </c>
      <c r="Z16" s="233">
        <v>45210</v>
      </c>
      <c r="AA16" s="233"/>
      <c r="AB16" s="232"/>
      <c r="AC16" s="227"/>
      <c r="AD16" s="234"/>
      <c r="AE16" s="234"/>
      <c r="AF16" s="234"/>
      <c r="AG16" s="234"/>
      <c r="AH16" s="229">
        <f>Tabela510[[#This Row],[Data da Semeadura ]]+35</f>
        <v>45239</v>
      </c>
      <c r="AI16" s="233"/>
      <c r="AJ16" s="227"/>
      <c r="AK16" s="234"/>
      <c r="AL16" s="234"/>
      <c r="AM16" s="234"/>
      <c r="AN16" s="234"/>
      <c r="AO16" s="234"/>
      <c r="AP16" s="234"/>
      <c r="AQ16" s="234"/>
      <c r="AR16" s="234"/>
      <c r="AS16" s="234"/>
      <c r="AT16" s="229">
        <f>Tabela510[[#This Row],[PREVISÃO   2ª Avaliação ]]+30</f>
        <v>45269</v>
      </c>
      <c r="AU16" s="229"/>
      <c r="AV16" s="229"/>
      <c r="AW16" s="234"/>
      <c r="AX16" s="234"/>
      <c r="AY16" s="234"/>
      <c r="AZ16" s="234"/>
      <c r="BA16" s="234"/>
      <c r="BB16" s="234"/>
      <c r="BC16" s="234"/>
      <c r="BD16" s="234"/>
      <c r="BE16" s="242"/>
      <c r="BF16" s="234"/>
      <c r="BG16" s="234"/>
      <c r="BH16" s="234"/>
      <c r="BI16" s="234"/>
      <c r="BJ16" s="234"/>
      <c r="BK16" s="229">
        <f>Tabela510[[#This Row],[PREVISÃO   3ª Avaliação ]]+20</f>
        <v>45289</v>
      </c>
      <c r="BL16" s="233"/>
      <c r="BM16" s="227"/>
      <c r="BN16" s="234"/>
      <c r="BO16" s="234"/>
      <c r="BP16" s="234"/>
      <c r="BQ16" s="234"/>
      <c r="BR16" s="234"/>
      <c r="BS16" s="234"/>
      <c r="BT16" s="234"/>
      <c r="BU16" s="231"/>
      <c r="BV16" s="227"/>
      <c r="BW16" s="227"/>
      <c r="BX16" s="227"/>
      <c r="BY16" s="227"/>
      <c r="BZ16" s="227"/>
      <c r="CA16" s="227"/>
      <c r="CB16" s="227"/>
      <c r="CC16" s="227"/>
      <c r="CD16" s="233"/>
      <c r="CE16" s="235" t="s">
        <v>800</v>
      </c>
      <c r="CF16" s="227"/>
      <c r="CG16" s="227"/>
      <c r="CH16" s="227"/>
      <c r="CI16" s="227"/>
      <c r="CJ16" s="227" t="s">
        <v>746</v>
      </c>
      <c r="CK16" s="227"/>
      <c r="CL16" s="227"/>
      <c r="CM16" s="227"/>
      <c r="CN16" s="227"/>
      <c r="CO16" s="234"/>
      <c r="CP16" s="243"/>
      <c r="CQ16" s="227" t="str">
        <f>PROPER(TEXT(Tabela510[[#This Row],[Previsão de Colheita]],"mmm"))</f>
        <v>Fev</v>
      </c>
      <c r="CR16" s="227">
        <f>WEEKDAY(Tabela510[[#This Row],[Previsão de Colheita]],1)</f>
        <v>4</v>
      </c>
      <c r="CS16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6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6" s="239" t="str">
        <f>TEXT(Tabela510[[#This Row],[Inicio Semana]],"dd/mm/aa") &amp; " - " &amp; TEXT(Tabela510[[#This Row],[Fim Semana]],"dd/mm/aa")</f>
        <v>21/01/24 - 27/01/24</v>
      </c>
      <c r="CV16" s="238">
        <f>_xlfn.MAXIFS(Tabela510[Previsão de Colheita],Tabela510[[Fazenda ]],Tabela510[[#This Row],[Fazenda ]],Tabela510[Cultivar],Tabela510[[#This Row],[Cultivar]])</f>
        <v>45348</v>
      </c>
      <c r="CW16" s="238">
        <f>_xlfn.MINIFS(Tabela510[Previsão de Colheita],Tabela510[[Fazenda ]],Tabela510[[#This Row],[Fazenda ]],Tabela510[Cultivar],Tabela510[[#This Row],[Cultivar]])</f>
        <v>45329</v>
      </c>
      <c r="CX16" s="244" t="str" cm="1">
        <f t="array" ref="CX16">IF(OR(Tabela510[[#This Row],[1ª avaliação]:[Inicio Colh.]]="Reprovado"),"Reprovado","Aprovado")</f>
        <v>Reprovado</v>
      </c>
      <c r="CY16" s="221"/>
    </row>
    <row r="17" spans="1:103" s="224" customFormat="1" ht="15.6" x14ac:dyDescent="0.3">
      <c r="A17" s="226" t="s">
        <v>446</v>
      </c>
      <c r="B17" s="227" t="s">
        <v>457</v>
      </c>
      <c r="C17" s="227" t="s">
        <v>65</v>
      </c>
      <c r="D17" s="227" t="s">
        <v>811</v>
      </c>
      <c r="E17" s="227">
        <v>307</v>
      </c>
      <c r="F17" s="240" t="s">
        <v>536</v>
      </c>
      <c r="G17" s="227" t="s">
        <v>565</v>
      </c>
      <c r="H17" s="228">
        <v>75</v>
      </c>
      <c r="I17" s="228">
        <v>75</v>
      </c>
      <c r="J17" s="228">
        <v>71</v>
      </c>
      <c r="K17" s="228">
        <f>Tabela510[[#This Row],[Hectares semados]]-J17</f>
        <v>4</v>
      </c>
      <c r="L17" s="228">
        <f>Tabela510[[#This Row],[Hectares de aproveitamento de semente]]*20</f>
        <v>1420</v>
      </c>
      <c r="M17" s="229">
        <v>45204</v>
      </c>
      <c r="N17" s="229">
        <f t="shared" ca="1" si="1"/>
        <v>45449</v>
      </c>
      <c r="O17" s="249">
        <f ca="1">Tabela510[[#This Row],[hoje]]-Tabela510[[#This Row],[Data da Semeadura ]]</f>
        <v>245</v>
      </c>
      <c r="P17" s="227">
        <v>125</v>
      </c>
      <c r="Q17" s="229">
        <f>Tabela510[[#This Row],[Data da Semeadura ]]+P17</f>
        <v>45329</v>
      </c>
      <c r="R17" s="230" t="s">
        <v>163</v>
      </c>
      <c r="S17" s="240"/>
      <c r="T17" s="227"/>
      <c r="U17" s="227"/>
      <c r="V17" s="227"/>
      <c r="W17" s="234"/>
      <c r="X17" s="234"/>
      <c r="Y17" s="231">
        <f>Tabela510[[#This Row],[Data da Semeadura ]]+10</f>
        <v>45214</v>
      </c>
      <c r="Z17" s="233">
        <v>45210</v>
      </c>
      <c r="AA17" s="233" t="s">
        <v>695</v>
      </c>
      <c r="AB17" s="232">
        <v>12</v>
      </c>
      <c r="AC17" s="227"/>
      <c r="AD17" s="234"/>
      <c r="AE17" s="234"/>
      <c r="AF17" s="234"/>
      <c r="AG17" s="234"/>
      <c r="AH17" s="229">
        <f>Tabela510[[#This Row],[Data da Semeadura ]]+35</f>
        <v>45239</v>
      </c>
      <c r="AI17" s="233"/>
      <c r="AJ17" s="227"/>
      <c r="AK17" s="234"/>
      <c r="AL17" s="234"/>
      <c r="AM17" s="234"/>
      <c r="AN17" s="234"/>
      <c r="AO17" s="234"/>
      <c r="AP17" s="234"/>
      <c r="AQ17" s="234"/>
      <c r="AR17" s="234"/>
      <c r="AS17" s="234"/>
      <c r="AT17" s="229">
        <f>Tabela510[[#This Row],[PREVISÃO   2ª Avaliação ]]+30</f>
        <v>45269</v>
      </c>
      <c r="AU17" s="229"/>
      <c r="AV17" s="229"/>
      <c r="AW17" s="234"/>
      <c r="AX17" s="234"/>
      <c r="AY17" s="234"/>
      <c r="AZ17" s="234"/>
      <c r="BA17" s="234"/>
      <c r="BB17" s="234"/>
      <c r="BC17" s="234"/>
      <c r="BD17" s="234"/>
      <c r="BE17" s="242"/>
      <c r="BF17" s="234"/>
      <c r="BG17" s="234"/>
      <c r="BH17" s="234"/>
      <c r="BI17" s="234"/>
      <c r="BJ17" s="234"/>
      <c r="BK17" s="229">
        <f>Tabela510[[#This Row],[PREVISÃO   3ª Avaliação ]]+20</f>
        <v>45289</v>
      </c>
      <c r="BL17" s="233"/>
      <c r="BM17" s="227"/>
      <c r="BN17" s="234"/>
      <c r="BO17" s="234"/>
      <c r="BP17" s="234"/>
      <c r="BQ17" s="234"/>
      <c r="BR17" s="234"/>
      <c r="BS17" s="234"/>
      <c r="BT17" s="234"/>
      <c r="BU17" s="231"/>
      <c r="BV17" s="227"/>
      <c r="BW17" s="227"/>
      <c r="BX17" s="227"/>
      <c r="BY17" s="227"/>
      <c r="BZ17" s="227"/>
      <c r="CA17" s="227"/>
      <c r="CB17" s="227"/>
      <c r="CC17" s="227"/>
      <c r="CD17" s="233"/>
      <c r="CE17" s="235" t="s">
        <v>800</v>
      </c>
      <c r="CF17" s="227"/>
      <c r="CG17" s="227"/>
      <c r="CH17" s="227"/>
      <c r="CI17" s="227"/>
      <c r="CJ17" s="227" t="s">
        <v>746</v>
      </c>
      <c r="CK17" s="227"/>
      <c r="CL17" s="227"/>
      <c r="CM17" s="227"/>
      <c r="CN17" s="227"/>
      <c r="CO17" s="234"/>
      <c r="CP17" s="243"/>
      <c r="CQ17" s="227" t="str">
        <f>PROPER(TEXT(Tabela510[[#This Row],[Previsão de Colheita]],"mmm"))</f>
        <v>Fev</v>
      </c>
      <c r="CR17" s="227">
        <f>WEEKDAY(Tabela510[[#This Row],[Previsão de Colheita]],1)</f>
        <v>4</v>
      </c>
      <c r="CS17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7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7" s="239" t="str">
        <f>TEXT(Tabela510[[#This Row],[Inicio Semana]],"dd/mm/aa") &amp; " - " &amp; TEXT(Tabela510[[#This Row],[Fim Semana]],"dd/mm/aa")</f>
        <v>21/01/24 - 27/01/24</v>
      </c>
      <c r="CV17" s="238">
        <f>_xlfn.MAXIFS(Tabela510[Previsão de Colheita],Tabela510[[Fazenda ]],Tabela510[[#This Row],[Fazenda ]],Tabela510[Cultivar],Tabela510[[#This Row],[Cultivar]])</f>
        <v>45348</v>
      </c>
      <c r="CW17" s="238">
        <f>_xlfn.MINIFS(Tabela510[Previsão de Colheita],Tabela510[[Fazenda ]],Tabela510[[#This Row],[Fazenda ]],Tabela510[Cultivar],Tabela510[[#This Row],[Cultivar]])</f>
        <v>45329</v>
      </c>
      <c r="CX17" s="244" t="str" cm="1">
        <f t="array" ref="CX17">IF(OR(Tabela510[[#This Row],[1ª avaliação]:[Inicio Colh.]]="Reprovado"),"Reprovado","Aprovado")</f>
        <v>Reprovado</v>
      </c>
      <c r="CY17" s="221"/>
    </row>
    <row r="18" spans="1:103" s="212" customFormat="1" ht="15.6" x14ac:dyDescent="0.3">
      <c r="A18" s="226" t="s">
        <v>40</v>
      </c>
      <c r="B18" s="227" t="s">
        <v>403</v>
      </c>
      <c r="C18" s="227" t="s">
        <v>57</v>
      </c>
      <c r="D18" s="227" t="s">
        <v>812</v>
      </c>
      <c r="E18" s="227">
        <v>21</v>
      </c>
      <c r="F18" s="240" t="s">
        <v>536</v>
      </c>
      <c r="G18" s="227" t="s">
        <v>168</v>
      </c>
      <c r="H18" s="228">
        <v>226.8</v>
      </c>
      <c r="I18" s="228"/>
      <c r="J18" s="228">
        <f>Tabela510[[#This Row],[Hectares semados]]</f>
        <v>226.8</v>
      </c>
      <c r="K18" s="228">
        <f>Tabela510[[#This Row],[Hectares semados]]-J18</f>
        <v>0</v>
      </c>
      <c r="L18" s="228">
        <f>Tabela510[[#This Row],[Hectares de aproveitamento de semente]]*20</f>
        <v>4536</v>
      </c>
      <c r="M18" s="229">
        <v>45210</v>
      </c>
      <c r="N18" s="229">
        <f t="shared" ca="1" si="1"/>
        <v>45449</v>
      </c>
      <c r="O18" s="249">
        <f ca="1">Tabela510[[#This Row],[hoje]]-Tabela510[[#This Row],[Data da Semeadura ]]</f>
        <v>239</v>
      </c>
      <c r="P18" s="227">
        <v>125</v>
      </c>
      <c r="Q18" s="229">
        <v>45350</v>
      </c>
      <c r="R18" s="230" t="s">
        <v>164</v>
      </c>
      <c r="S18" s="240"/>
      <c r="T18" s="227"/>
      <c r="U18" s="227"/>
      <c r="V18" s="227"/>
      <c r="W18" s="234"/>
      <c r="X18" s="234"/>
      <c r="Y18" s="231">
        <f>Tabela510[[#This Row],[Data da Semeadura ]]+10</f>
        <v>45220</v>
      </c>
      <c r="Z18" s="233">
        <v>45232</v>
      </c>
      <c r="AA18" s="233" t="s">
        <v>695</v>
      </c>
      <c r="AB18" s="232">
        <v>12.5</v>
      </c>
      <c r="AC18" s="227"/>
      <c r="AD18" s="234"/>
      <c r="AE18" s="234"/>
      <c r="AF18" s="234"/>
      <c r="AG18" s="234"/>
      <c r="AH18" s="229">
        <f>Tabela510[[#This Row],[Data da Semeadura ]]+35</f>
        <v>45245</v>
      </c>
      <c r="AI18" s="233"/>
      <c r="AJ18" s="227"/>
      <c r="AK18" s="234"/>
      <c r="AL18" s="234"/>
      <c r="AM18" s="234"/>
      <c r="AN18" s="234"/>
      <c r="AO18" s="234"/>
      <c r="AP18" s="234"/>
      <c r="AQ18" s="234"/>
      <c r="AR18" s="234"/>
      <c r="AS18" s="234"/>
      <c r="AT18" s="229">
        <f>Tabela510[[#This Row],[PREVISÃO   2ª Avaliação ]]+30</f>
        <v>45275</v>
      </c>
      <c r="AU18" s="229"/>
      <c r="AV18" s="229"/>
      <c r="AW18" s="234"/>
      <c r="AX18" s="234"/>
      <c r="AY18" s="234"/>
      <c r="AZ18" s="234"/>
      <c r="BA18" s="234"/>
      <c r="BB18" s="234"/>
      <c r="BC18" s="234"/>
      <c r="BD18" s="234"/>
      <c r="BE18" s="242"/>
      <c r="BF18" s="234"/>
      <c r="BG18" s="234"/>
      <c r="BH18" s="234"/>
      <c r="BI18" s="234"/>
      <c r="BJ18" s="234"/>
      <c r="BK18" s="229">
        <f>Tabela510[[#This Row],[PREVISÃO   3ª Avaliação ]]+20</f>
        <v>45295</v>
      </c>
      <c r="BL18" s="233"/>
      <c r="BM18" s="227"/>
      <c r="BN18" s="234"/>
      <c r="BO18" s="234"/>
      <c r="BP18" s="234"/>
      <c r="BQ18" s="234"/>
      <c r="BR18" s="234"/>
      <c r="BS18" s="234"/>
      <c r="BT18" s="234"/>
      <c r="BU18" s="231"/>
      <c r="BV18" s="227"/>
      <c r="BW18" s="227"/>
      <c r="BX18" s="227"/>
      <c r="BY18" s="227"/>
      <c r="BZ18" s="227"/>
      <c r="CA18" s="227"/>
      <c r="CB18" s="227"/>
      <c r="CC18" s="227"/>
      <c r="CD18" s="233"/>
      <c r="CE18" s="235" t="s">
        <v>794</v>
      </c>
      <c r="CF18" s="227"/>
      <c r="CG18" s="227"/>
      <c r="CH18" s="227"/>
      <c r="CI18" s="227"/>
      <c r="CJ18" s="227" t="s">
        <v>746</v>
      </c>
      <c r="CK18" s="227"/>
      <c r="CL18" s="227"/>
      <c r="CM18" s="227"/>
      <c r="CN18" s="227"/>
      <c r="CO18" s="234"/>
      <c r="CP18" s="243"/>
      <c r="CQ18" s="227" t="str">
        <f>PROPER(TEXT(Tabela510[[#This Row],[Previsão de Colheita]],"mmm"))</f>
        <v>Fev</v>
      </c>
      <c r="CR18" s="227">
        <f>WEEKDAY(Tabela510[[#This Row],[Previsão de Colheita]],1)</f>
        <v>4</v>
      </c>
      <c r="CS18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8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8" s="239" t="str">
        <f>TEXT(Tabela510[[#This Row],[Inicio Semana]],"dd/mm/aa") &amp; " - " &amp; TEXT(Tabela510[[#This Row],[Fim Semana]],"dd/mm/aa")</f>
        <v>21/01/24 - 27/01/24</v>
      </c>
      <c r="CV18" s="238">
        <f>_xlfn.MAXIFS(Tabela510[Previsão de Colheita],Tabela510[[Fazenda ]],Tabela510[[#This Row],[Fazenda ]],Tabela510[Cultivar],Tabela510[[#This Row],[Cultivar]])</f>
        <v>45363</v>
      </c>
      <c r="CW18" s="238">
        <f>_xlfn.MINIFS(Tabela510[Previsão de Colheita],Tabela510[[Fazenda ]],Tabela510[[#This Row],[Fazenda ]],Tabela510[Cultivar],Tabela510[[#This Row],[Cultivar]])</f>
        <v>45336</v>
      </c>
      <c r="CX18" s="244" t="str" cm="1">
        <f t="array" ref="CX18">IF(OR(Tabela510[[#This Row],[1ª avaliação]:[Inicio Colh.]]="Reprovado"),"Reprovado","Aprovado")</f>
        <v>Reprovado</v>
      </c>
      <c r="CY18" s="221"/>
    </row>
    <row r="19" spans="1:103" s="224" customFormat="1" ht="15.6" x14ac:dyDescent="0.3">
      <c r="A19" s="226" t="s">
        <v>40</v>
      </c>
      <c r="B19" s="227" t="s">
        <v>403</v>
      </c>
      <c r="C19" s="227" t="s">
        <v>57</v>
      </c>
      <c r="D19" s="227" t="s">
        <v>812</v>
      </c>
      <c r="E19" s="227">
        <v>3</v>
      </c>
      <c r="F19" s="240" t="s">
        <v>536</v>
      </c>
      <c r="G19" s="227" t="s">
        <v>168</v>
      </c>
      <c r="H19" s="228">
        <v>90</v>
      </c>
      <c r="I19" s="228"/>
      <c r="J19" s="228">
        <v>75</v>
      </c>
      <c r="K19" s="228">
        <f>Tabela510[[#This Row],[Hectares semados]]-J19</f>
        <v>15</v>
      </c>
      <c r="L19" s="228">
        <f>Tabela510[[#This Row],[Hectares de aproveitamento de semente]]*20</f>
        <v>1500</v>
      </c>
      <c r="M19" s="229">
        <v>45211</v>
      </c>
      <c r="N19" s="229">
        <f t="shared" ca="1" si="1"/>
        <v>45449</v>
      </c>
      <c r="O19" s="249">
        <f ca="1">Tabela510[[#This Row],[hoje]]-Tabela510[[#This Row],[Data da Semeadura ]]</f>
        <v>238</v>
      </c>
      <c r="P19" s="227">
        <v>125</v>
      </c>
      <c r="Q19" s="229">
        <f>Tabela510[[#This Row],[Data da Semeadura ]]+P19</f>
        <v>45336</v>
      </c>
      <c r="R19" s="230" t="s">
        <v>164</v>
      </c>
      <c r="S19" s="240"/>
      <c r="T19" s="227"/>
      <c r="U19" s="227"/>
      <c r="V19" s="227"/>
      <c r="W19" s="234"/>
      <c r="X19" s="234"/>
      <c r="Y19" s="231">
        <f>Tabela510[[#This Row],[Data da Semeadura ]]+10</f>
        <v>45221</v>
      </c>
      <c r="Z19" s="233">
        <v>45232</v>
      </c>
      <c r="AA19" s="233"/>
      <c r="AB19" s="232"/>
      <c r="AC19" s="227"/>
      <c r="AD19" s="234"/>
      <c r="AE19" s="234"/>
      <c r="AF19" s="234"/>
      <c r="AG19" s="234"/>
      <c r="AH19" s="229">
        <f>Tabela510[[#This Row],[Data da Semeadura ]]+35</f>
        <v>45246</v>
      </c>
      <c r="AI19" s="227"/>
      <c r="AJ19" s="227"/>
      <c r="AK19" s="234"/>
      <c r="AL19" s="234"/>
      <c r="AM19" s="234"/>
      <c r="AN19" s="234"/>
      <c r="AO19" s="234"/>
      <c r="AP19" s="234"/>
      <c r="AQ19" s="234"/>
      <c r="AR19" s="234"/>
      <c r="AS19" s="234"/>
      <c r="AT19" s="229">
        <f>Tabela510[[#This Row],[PREVISÃO   2ª Avaliação ]]+30</f>
        <v>45276</v>
      </c>
      <c r="AU19" s="229"/>
      <c r="AV19" s="229"/>
      <c r="AW19" s="234"/>
      <c r="AX19" s="234"/>
      <c r="AY19" s="234"/>
      <c r="AZ19" s="234"/>
      <c r="BA19" s="234"/>
      <c r="BB19" s="234"/>
      <c r="BC19" s="234"/>
      <c r="BD19" s="234"/>
      <c r="BE19" s="242"/>
      <c r="BF19" s="234"/>
      <c r="BG19" s="234"/>
      <c r="BH19" s="234"/>
      <c r="BI19" s="234"/>
      <c r="BJ19" s="234"/>
      <c r="BK19" s="229">
        <f>Tabela510[[#This Row],[PREVISÃO   3ª Avaliação ]]+20</f>
        <v>45296</v>
      </c>
      <c r="BL19" s="233"/>
      <c r="BM19" s="227"/>
      <c r="BN19" s="234"/>
      <c r="BO19" s="234"/>
      <c r="BP19" s="234"/>
      <c r="BQ19" s="234"/>
      <c r="BR19" s="234"/>
      <c r="BS19" s="234"/>
      <c r="BT19" s="234"/>
      <c r="BU19" s="231"/>
      <c r="BV19" s="227"/>
      <c r="BW19" s="227"/>
      <c r="BX19" s="227"/>
      <c r="BY19" s="227"/>
      <c r="BZ19" s="227"/>
      <c r="CA19" s="227"/>
      <c r="CB19" s="227"/>
      <c r="CC19" s="227"/>
      <c r="CD19" s="227"/>
      <c r="CE19" s="235" t="s">
        <v>792</v>
      </c>
      <c r="CF19" s="227"/>
      <c r="CG19" s="227"/>
      <c r="CH19" s="227"/>
      <c r="CI19" s="227"/>
      <c r="CJ19" s="227" t="s">
        <v>746</v>
      </c>
      <c r="CK19" s="227"/>
      <c r="CL19" s="227"/>
      <c r="CM19" s="227"/>
      <c r="CN19" s="227"/>
      <c r="CO19" s="234"/>
      <c r="CP19" s="243"/>
      <c r="CQ19" s="227" t="str">
        <f>PROPER(TEXT(Tabela510[[#This Row],[Previsão de Colheita]],"mmm"))</f>
        <v>Fev</v>
      </c>
      <c r="CR19" s="227">
        <f>WEEKDAY(Tabela510[[#This Row],[Previsão de Colheita]],1)</f>
        <v>4</v>
      </c>
      <c r="CS19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9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9" s="239" t="str">
        <f>TEXT(Tabela510[[#This Row],[Inicio Semana]],"dd/mm/aa") &amp; " - " &amp; TEXT(Tabela510[[#This Row],[Fim Semana]],"dd/mm/aa")</f>
        <v>21/01/24 - 27/01/24</v>
      </c>
      <c r="CV19" s="238">
        <f>_xlfn.MAXIFS(Tabela510[Previsão de Colheita],Tabela510[[Fazenda ]],Tabela510[[#This Row],[Fazenda ]],Tabela510[Cultivar],Tabela510[[#This Row],[Cultivar]])</f>
        <v>45363</v>
      </c>
      <c r="CW19" s="238">
        <f>_xlfn.MINIFS(Tabela510[Previsão de Colheita],Tabela510[[Fazenda ]],Tabela510[[#This Row],[Fazenda ]],Tabela510[Cultivar],Tabela510[[#This Row],[Cultivar]])</f>
        <v>45336</v>
      </c>
      <c r="CX19" s="244" t="str" cm="1">
        <f t="array" ref="CX19">IF(OR(Tabela510[[#This Row],[1ª avaliação]:[Inicio Colh.]]="Reprovado"),"Reprovado","Aprovado")</f>
        <v>Reprovado</v>
      </c>
      <c r="CY19" s="221"/>
    </row>
    <row r="20" spans="1:103" s="212" customFormat="1" ht="15.6" x14ac:dyDescent="0.3">
      <c r="A20" s="226" t="s">
        <v>446</v>
      </c>
      <c r="B20" s="227" t="s">
        <v>635</v>
      </c>
      <c r="C20" s="227" t="s">
        <v>55</v>
      </c>
      <c r="D20" s="227" t="s">
        <v>814</v>
      </c>
      <c r="E20" s="227">
        <v>801</v>
      </c>
      <c r="F20" s="240" t="s">
        <v>537</v>
      </c>
      <c r="G20" s="227" t="s">
        <v>560</v>
      </c>
      <c r="H20" s="228">
        <v>16</v>
      </c>
      <c r="I20" s="228"/>
      <c r="J20" s="228">
        <f>Tabela510[[#This Row],[Hectares semados]]</f>
        <v>16</v>
      </c>
      <c r="K20" s="228">
        <f>Tabela510[[#This Row],[Hectares semados]]-J20</f>
        <v>0</v>
      </c>
      <c r="L20" s="228">
        <f>Tabela510[[#This Row],[Hectares de aproveitamento de semente]]*20</f>
        <v>320</v>
      </c>
      <c r="M20" s="229">
        <v>45210</v>
      </c>
      <c r="N20" s="229">
        <f t="shared" ca="1" si="1"/>
        <v>45449</v>
      </c>
      <c r="O20" s="249">
        <f ca="1">Tabela510[[#This Row],[hoje]]-Tabela510[[#This Row],[Data da Semeadura ]]</f>
        <v>239</v>
      </c>
      <c r="P20" s="227">
        <v>115</v>
      </c>
      <c r="Q20" s="229">
        <f>Tabela510[[#This Row],[Data da Semeadura ]]+P20</f>
        <v>45325</v>
      </c>
      <c r="R20" s="230" t="s">
        <v>164</v>
      </c>
      <c r="S20" s="240"/>
      <c r="T20" s="227"/>
      <c r="U20" s="227"/>
      <c r="V20" s="227"/>
      <c r="W20" s="234"/>
      <c r="X20" s="234"/>
      <c r="Y20" s="231">
        <f>Tabela510[[#This Row],[Data da Semeadura ]]+10</f>
        <v>45220</v>
      </c>
      <c r="Z20" s="233">
        <v>45224</v>
      </c>
      <c r="AA20" s="233"/>
      <c r="AB20" s="232"/>
      <c r="AC20" s="227"/>
      <c r="AD20" s="234"/>
      <c r="AE20" s="234"/>
      <c r="AF20" s="234"/>
      <c r="AG20" s="234" t="s">
        <v>512</v>
      </c>
      <c r="AH20" s="229">
        <f>Tabela510[[#This Row],[Data da Semeadura ]]+35</f>
        <v>45245</v>
      </c>
      <c r="AI20" s="231">
        <v>45247</v>
      </c>
      <c r="AJ20" s="227"/>
      <c r="AK20" s="234"/>
      <c r="AL20" s="234"/>
      <c r="AM20" s="234"/>
      <c r="AN20" s="234"/>
      <c r="AO20" s="234"/>
      <c r="AP20" s="234"/>
      <c r="AQ20" s="234"/>
      <c r="AR20" s="234"/>
      <c r="AS20" s="234"/>
      <c r="AT20" s="229">
        <f>Tabela510[[#This Row],[PREVISÃO   2ª Avaliação ]]+30</f>
        <v>45275</v>
      </c>
      <c r="AU20" s="229"/>
      <c r="AV20" s="229"/>
      <c r="AW20" s="234"/>
      <c r="AX20" s="234"/>
      <c r="AY20" s="234"/>
      <c r="AZ20" s="234"/>
      <c r="BA20" s="234"/>
      <c r="BB20" s="234"/>
      <c r="BC20" s="234"/>
      <c r="BD20" s="234"/>
      <c r="BE20" s="242"/>
      <c r="BF20" s="234"/>
      <c r="BG20" s="234"/>
      <c r="BH20" s="234"/>
      <c r="BI20" s="234"/>
      <c r="BJ20" s="234"/>
      <c r="BK20" s="229">
        <f>Tabela510[[#This Row],[PREVISÃO   3ª Avaliação ]]+20</f>
        <v>45295</v>
      </c>
      <c r="BL20" s="227"/>
      <c r="BM20" s="227"/>
      <c r="BN20" s="234"/>
      <c r="BO20" s="234"/>
      <c r="BP20" s="234"/>
      <c r="BQ20" s="234"/>
      <c r="BR20" s="234"/>
      <c r="BS20" s="234"/>
      <c r="BT20" s="234"/>
      <c r="BU20" s="231"/>
      <c r="BV20" s="227"/>
      <c r="BW20" s="227"/>
      <c r="BX20" s="227"/>
      <c r="BY20" s="227"/>
      <c r="BZ20" s="227"/>
      <c r="CA20" s="227"/>
      <c r="CB20" s="227"/>
      <c r="CC20" s="227"/>
      <c r="CD20" s="227"/>
      <c r="CE20" s="235" t="s">
        <v>794</v>
      </c>
      <c r="CF20" s="227"/>
      <c r="CG20" s="227"/>
      <c r="CH20" s="227"/>
      <c r="CI20" s="227"/>
      <c r="CJ20" s="227" t="s">
        <v>746</v>
      </c>
      <c r="CK20" s="227"/>
      <c r="CL20" s="227"/>
      <c r="CM20" s="227"/>
      <c r="CN20" s="227"/>
      <c r="CO20" s="234"/>
      <c r="CP20" s="243"/>
      <c r="CQ20" s="227" t="str">
        <f>PROPER(TEXT(Tabela510[[#This Row],[Previsão de Colheita]],"mmm"))</f>
        <v>Fev</v>
      </c>
      <c r="CR20" s="227">
        <f>WEEKDAY(Tabela510[[#This Row],[Previsão de Colheita]],1)</f>
        <v>7</v>
      </c>
      <c r="CS20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0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0" s="239" t="str">
        <f>TEXT(Tabela510[[#This Row],[Inicio Semana]],"dd/mm/aa") &amp; " - " &amp; TEXT(Tabela510[[#This Row],[Fim Semana]],"dd/mm/aa")</f>
        <v>11/02/24 - 17/02/24</v>
      </c>
      <c r="CV20" s="238">
        <f>_xlfn.MAXIFS(Tabela510[Previsão de Colheita],Tabela510[[Fazenda ]],Tabela510[[#This Row],[Fazenda ]],Tabela510[Cultivar],Tabela510[[#This Row],[Cultivar]])</f>
        <v>45333</v>
      </c>
      <c r="CW20" s="238">
        <f>_xlfn.MINIFS(Tabela510[Previsão de Colheita],Tabela510[[Fazenda ]],Tabela510[[#This Row],[Fazenda ]],Tabela510[Cultivar],Tabela510[[#This Row],[Cultivar]])</f>
        <v>45317</v>
      </c>
      <c r="CX20" s="244" t="str" cm="1">
        <f t="array" ref="CX20">IF(OR(Tabela510[[#This Row],[1ª avaliação]:[Inicio Colh.]]="Reprovado"),"Reprovado","Aprovado")</f>
        <v>Reprovado</v>
      </c>
      <c r="CY20" s="221"/>
    </row>
    <row r="21" spans="1:103" s="212" customFormat="1" ht="15.6" x14ac:dyDescent="0.3">
      <c r="A21" s="226" t="s">
        <v>446</v>
      </c>
      <c r="B21" s="227" t="s">
        <v>635</v>
      </c>
      <c r="C21" s="227" t="s">
        <v>55</v>
      </c>
      <c r="D21" s="227" t="s">
        <v>814</v>
      </c>
      <c r="E21" s="227">
        <v>802</v>
      </c>
      <c r="F21" s="240" t="s">
        <v>537</v>
      </c>
      <c r="G21" s="227" t="s">
        <v>560</v>
      </c>
      <c r="H21" s="228">
        <v>8.8000000000000007</v>
      </c>
      <c r="I21" s="228"/>
      <c r="J21" s="228">
        <f>Tabela510[[#This Row],[Hectares semados]]</f>
        <v>8.8000000000000007</v>
      </c>
      <c r="K21" s="228">
        <f>Tabela510[[#This Row],[Hectares semados]]-J21</f>
        <v>0</v>
      </c>
      <c r="L21" s="228">
        <f>Tabela510[[#This Row],[Hectares de aproveitamento de semente]]*20</f>
        <v>176</v>
      </c>
      <c r="M21" s="229">
        <v>45210</v>
      </c>
      <c r="N21" s="229">
        <f t="shared" ca="1" si="1"/>
        <v>45449</v>
      </c>
      <c r="O21" s="249">
        <f ca="1">Tabela510[[#This Row],[hoje]]-Tabela510[[#This Row],[Data da Semeadura ]]</f>
        <v>239</v>
      </c>
      <c r="P21" s="227">
        <v>115</v>
      </c>
      <c r="Q21" s="229">
        <f>Tabela510[[#This Row],[Data da Semeadura ]]+P21</f>
        <v>45325</v>
      </c>
      <c r="R21" s="230" t="s">
        <v>164</v>
      </c>
      <c r="S21" s="240"/>
      <c r="T21" s="227"/>
      <c r="U21" s="227"/>
      <c r="V21" s="227"/>
      <c r="W21" s="234"/>
      <c r="X21" s="234"/>
      <c r="Y21" s="231">
        <f>Tabela510[[#This Row],[Data da Semeadura ]]+10</f>
        <v>45220</v>
      </c>
      <c r="Z21" s="233">
        <v>45224</v>
      </c>
      <c r="AA21" s="233"/>
      <c r="AB21" s="232"/>
      <c r="AC21" s="227"/>
      <c r="AD21" s="234"/>
      <c r="AE21" s="234"/>
      <c r="AF21" s="234"/>
      <c r="AG21" s="234" t="s">
        <v>512</v>
      </c>
      <c r="AH21" s="229">
        <f>Tabela510[[#This Row],[Data da Semeadura ]]+35</f>
        <v>45245</v>
      </c>
      <c r="AI21" s="231">
        <v>45247</v>
      </c>
      <c r="AJ21" s="222"/>
      <c r="AK21" s="234"/>
      <c r="AL21" s="234"/>
      <c r="AM21" s="234"/>
      <c r="AN21" s="234"/>
      <c r="AO21" s="234"/>
      <c r="AP21" s="234"/>
      <c r="AQ21" s="234"/>
      <c r="AR21" s="234"/>
      <c r="AS21" s="234"/>
      <c r="AT21" s="229">
        <f>Tabela510[[#This Row],[PREVISÃO   2ª Avaliação ]]+30</f>
        <v>45275</v>
      </c>
      <c r="AU21" s="229"/>
      <c r="AV21" s="229"/>
      <c r="AW21" s="234"/>
      <c r="AX21" s="234"/>
      <c r="AY21" s="234"/>
      <c r="AZ21" s="234"/>
      <c r="BA21" s="234"/>
      <c r="BB21" s="234"/>
      <c r="BC21" s="234"/>
      <c r="BD21" s="234"/>
      <c r="BE21" s="242"/>
      <c r="BF21" s="234"/>
      <c r="BG21" s="234"/>
      <c r="BH21" s="234"/>
      <c r="BI21" s="234"/>
      <c r="BJ21" s="234"/>
      <c r="BK21" s="229">
        <f>Tabela510[[#This Row],[PREVISÃO   3ª Avaliação ]]+20</f>
        <v>45295</v>
      </c>
      <c r="BL21" s="233"/>
      <c r="BM21" s="227"/>
      <c r="BN21" s="234"/>
      <c r="BO21" s="234"/>
      <c r="BP21" s="234"/>
      <c r="BQ21" s="234"/>
      <c r="BR21" s="234"/>
      <c r="BS21" s="234"/>
      <c r="BT21" s="234"/>
      <c r="BU21" s="231"/>
      <c r="BV21" s="227"/>
      <c r="BW21" s="227"/>
      <c r="BX21" s="227"/>
      <c r="BY21" s="227"/>
      <c r="BZ21" s="227"/>
      <c r="CA21" s="227"/>
      <c r="CB21" s="227"/>
      <c r="CC21" s="227"/>
      <c r="CD21" s="233"/>
      <c r="CE21" s="235" t="s">
        <v>794</v>
      </c>
      <c r="CF21" s="227"/>
      <c r="CG21" s="227"/>
      <c r="CH21" s="227"/>
      <c r="CI21" s="227"/>
      <c r="CJ21" s="227" t="s">
        <v>746</v>
      </c>
      <c r="CK21" s="227"/>
      <c r="CL21" s="227"/>
      <c r="CM21" s="227"/>
      <c r="CN21" s="227"/>
      <c r="CO21" s="234"/>
      <c r="CP21" s="243"/>
      <c r="CQ21" s="227" t="str">
        <f>PROPER(TEXT(Tabela510[[#This Row],[Previsão de Colheita]],"mmm"))</f>
        <v>Fev</v>
      </c>
      <c r="CR21" s="227">
        <f>WEEKDAY(Tabela510[[#This Row],[Previsão de Colheita]],1)</f>
        <v>7</v>
      </c>
      <c r="CS21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1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1" s="239" t="str">
        <f>TEXT(Tabela510[[#This Row],[Inicio Semana]],"dd/mm/aa") &amp; " - " &amp; TEXT(Tabela510[[#This Row],[Fim Semana]],"dd/mm/aa")</f>
        <v>11/02/24 - 17/02/24</v>
      </c>
      <c r="CV21" s="238">
        <f>_xlfn.MAXIFS(Tabela510[Previsão de Colheita],Tabela510[[Fazenda ]],Tabela510[[#This Row],[Fazenda ]],Tabela510[Cultivar],Tabela510[[#This Row],[Cultivar]])</f>
        <v>45333</v>
      </c>
      <c r="CW21" s="238">
        <f>_xlfn.MINIFS(Tabela510[Previsão de Colheita],Tabela510[[Fazenda ]],Tabela510[[#This Row],[Fazenda ]],Tabela510[Cultivar],Tabela510[[#This Row],[Cultivar]])</f>
        <v>45317</v>
      </c>
      <c r="CX21" s="244" t="str" cm="1">
        <f t="array" ref="CX21">IF(OR(Tabela510[[#This Row],[1ª avaliação]:[Inicio Colh.]]="Reprovado"),"Reprovado","Aprovado")</f>
        <v>Reprovado</v>
      </c>
      <c r="CY21" s="221"/>
    </row>
    <row r="22" spans="1:103" s="212" customFormat="1" ht="15.6" x14ac:dyDescent="0.3">
      <c r="A22" s="226" t="s">
        <v>446</v>
      </c>
      <c r="B22" s="227" t="s">
        <v>635</v>
      </c>
      <c r="C22" s="227" t="s">
        <v>55</v>
      </c>
      <c r="D22" s="227" t="s">
        <v>814</v>
      </c>
      <c r="E22" s="227">
        <v>803</v>
      </c>
      <c r="F22" s="240" t="s">
        <v>537</v>
      </c>
      <c r="G22" s="227" t="s">
        <v>560</v>
      </c>
      <c r="H22" s="228">
        <v>110</v>
      </c>
      <c r="I22" s="228">
        <v>100</v>
      </c>
      <c r="J22" s="228">
        <v>50</v>
      </c>
      <c r="K22" s="228">
        <f>Tabela510[[#This Row],[Hectares semados]]-J22</f>
        <v>60</v>
      </c>
      <c r="L22" s="228">
        <f>Tabela510[[#This Row],[Hectares de aproveitamento de semente]]*20</f>
        <v>1000</v>
      </c>
      <c r="M22" s="229">
        <v>45209</v>
      </c>
      <c r="N22" s="229">
        <f t="shared" ca="1" si="1"/>
        <v>45449</v>
      </c>
      <c r="O22" s="249">
        <f ca="1">Tabela510[[#This Row],[hoje]]-Tabela510[[#This Row],[Data da Semeadura ]]</f>
        <v>240</v>
      </c>
      <c r="P22" s="227">
        <v>115</v>
      </c>
      <c r="Q22" s="229">
        <f>Tabela510[[#This Row],[Data da Semeadura ]]+P22</f>
        <v>45324</v>
      </c>
      <c r="R22" s="230" t="s">
        <v>163</v>
      </c>
      <c r="S22" s="240"/>
      <c r="T22" s="227"/>
      <c r="U22" s="227"/>
      <c r="V22" s="227"/>
      <c r="W22" s="234"/>
      <c r="X22" s="234"/>
      <c r="Y22" s="231">
        <f>Tabela510[[#This Row],[Data da Semeadura ]]+10</f>
        <v>45219</v>
      </c>
      <c r="Z22" s="233">
        <v>45224</v>
      </c>
      <c r="AA22" s="233" t="s">
        <v>695</v>
      </c>
      <c r="AB22" s="232">
        <v>11.4</v>
      </c>
      <c r="AC22" s="227"/>
      <c r="AD22" s="234"/>
      <c r="AE22" s="234"/>
      <c r="AF22" s="234"/>
      <c r="AG22" s="234"/>
      <c r="AH22" s="229">
        <f>Tabela510[[#This Row],[Data da Semeadura ]]+35</f>
        <v>45244</v>
      </c>
      <c r="AI22" s="231">
        <v>45247</v>
      </c>
      <c r="AJ22" s="222"/>
      <c r="AK22" s="234"/>
      <c r="AL22" s="234"/>
      <c r="AM22" s="234"/>
      <c r="AN22" s="234"/>
      <c r="AO22" s="234"/>
      <c r="AP22" s="234"/>
      <c r="AQ22" s="234"/>
      <c r="AR22" s="234"/>
      <c r="AS22" s="234"/>
      <c r="AT22" s="229">
        <f>Tabela510[[#This Row],[PREVISÃO   2ª Avaliação ]]+30</f>
        <v>45274</v>
      </c>
      <c r="AU22" s="229"/>
      <c r="AV22" s="229"/>
      <c r="AW22" s="234"/>
      <c r="AX22" s="234"/>
      <c r="AY22" s="234"/>
      <c r="AZ22" s="234"/>
      <c r="BA22" s="234"/>
      <c r="BB22" s="234"/>
      <c r="BC22" s="234"/>
      <c r="BD22" s="234"/>
      <c r="BE22" s="242"/>
      <c r="BF22" s="234"/>
      <c r="BG22" s="234"/>
      <c r="BH22" s="234"/>
      <c r="BI22" s="234"/>
      <c r="BJ22" s="234"/>
      <c r="BK22" s="229">
        <f>Tabela510[[#This Row],[PREVISÃO   3ª Avaliação ]]+20</f>
        <v>45294</v>
      </c>
      <c r="BL22" s="233"/>
      <c r="BM22" s="227"/>
      <c r="BN22" s="234"/>
      <c r="BO22" s="234"/>
      <c r="BP22" s="234"/>
      <c r="BQ22" s="234"/>
      <c r="BR22" s="234"/>
      <c r="BS22" s="234"/>
      <c r="BT22" s="234"/>
      <c r="BU22" s="231"/>
      <c r="BV22" s="227"/>
      <c r="BW22" s="227"/>
      <c r="BX22" s="227"/>
      <c r="BY22" s="227"/>
      <c r="BZ22" s="227"/>
      <c r="CA22" s="227"/>
      <c r="CB22" s="227"/>
      <c r="CC22" s="227"/>
      <c r="CD22" s="233"/>
      <c r="CE22" s="235" t="s">
        <v>748</v>
      </c>
      <c r="CF22" s="227"/>
      <c r="CG22" s="227"/>
      <c r="CH22" s="227"/>
      <c r="CI22" s="227"/>
      <c r="CJ22" s="227" t="s">
        <v>746</v>
      </c>
      <c r="CK22" s="227"/>
      <c r="CL22" s="227"/>
      <c r="CM22" s="227"/>
      <c r="CN22" s="227"/>
      <c r="CO22" s="234"/>
      <c r="CP22" s="243"/>
      <c r="CQ22" s="227" t="str">
        <f>PROPER(TEXT(Tabela510[[#This Row],[Previsão de Colheita]],"mmm"))</f>
        <v>Fev</v>
      </c>
      <c r="CR22" s="227">
        <f>WEEKDAY(Tabela510[[#This Row],[Previsão de Colheita]],1)</f>
        <v>6</v>
      </c>
      <c r="CS22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2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2" s="239" t="str">
        <f>TEXT(Tabela510[[#This Row],[Inicio Semana]],"dd/mm/aa") &amp; " - " &amp; TEXT(Tabela510[[#This Row],[Fim Semana]],"dd/mm/aa")</f>
        <v>04/02/24 - 10/02/24</v>
      </c>
      <c r="CV22" s="238">
        <f>_xlfn.MAXIFS(Tabela510[Previsão de Colheita],Tabela510[[Fazenda ]],Tabela510[[#This Row],[Fazenda ]],Tabela510[Cultivar],Tabela510[[#This Row],[Cultivar]])</f>
        <v>45333</v>
      </c>
      <c r="CW22" s="238">
        <f>_xlfn.MINIFS(Tabela510[Previsão de Colheita],Tabela510[[Fazenda ]],Tabela510[[#This Row],[Fazenda ]],Tabela510[Cultivar],Tabela510[[#This Row],[Cultivar]])</f>
        <v>45317</v>
      </c>
      <c r="CX22" s="244" t="str" cm="1">
        <f t="array" ref="CX22">IF(OR(Tabela510[[#This Row],[1ª avaliação]:[Inicio Colh.]]="Reprovado"),"Reprovado","Aprovado")</f>
        <v>Reprovado</v>
      </c>
      <c r="CY22" s="221"/>
    </row>
    <row r="23" spans="1:103" s="212" customFormat="1" ht="15.6" x14ac:dyDescent="0.3">
      <c r="A23" s="226" t="s">
        <v>446</v>
      </c>
      <c r="B23" s="227" t="s">
        <v>635</v>
      </c>
      <c r="C23" s="227" t="s">
        <v>55</v>
      </c>
      <c r="D23" s="227" t="s">
        <v>814</v>
      </c>
      <c r="E23" s="227">
        <v>804</v>
      </c>
      <c r="F23" s="240" t="s">
        <v>537</v>
      </c>
      <c r="G23" s="227" t="s">
        <v>560</v>
      </c>
      <c r="H23" s="228">
        <v>60</v>
      </c>
      <c r="I23" s="228">
        <v>40</v>
      </c>
      <c r="J23" s="228">
        <v>50</v>
      </c>
      <c r="K23" s="228">
        <f>Tabela510[[#This Row],[Hectares semados]]-J23</f>
        <v>10</v>
      </c>
      <c r="L23" s="228">
        <f>Tabela510[[#This Row],[Hectares de aproveitamento de semente]]*20</f>
        <v>1000</v>
      </c>
      <c r="M23" s="229">
        <v>45206</v>
      </c>
      <c r="N23" s="229">
        <f t="shared" ca="1" si="1"/>
        <v>45449</v>
      </c>
      <c r="O23" s="249">
        <f ca="1">Tabela510[[#This Row],[hoje]]-Tabela510[[#This Row],[Data da Semeadura ]]</f>
        <v>243</v>
      </c>
      <c r="P23" s="227">
        <v>111</v>
      </c>
      <c r="Q23" s="229">
        <f>Tabela510[[#This Row],[Data da Semeadura ]]+P23</f>
        <v>45317</v>
      </c>
      <c r="R23" s="230" t="s">
        <v>163</v>
      </c>
      <c r="S23" s="240"/>
      <c r="T23" s="227"/>
      <c r="U23" s="227"/>
      <c r="V23" s="227"/>
      <c r="W23" s="234"/>
      <c r="X23" s="234"/>
      <c r="Y23" s="231">
        <f>Tabela510[[#This Row],[Data da Semeadura ]]+10</f>
        <v>45216</v>
      </c>
      <c r="Z23" s="233">
        <v>45224</v>
      </c>
      <c r="AA23" s="233"/>
      <c r="AB23" s="232">
        <v>14.2</v>
      </c>
      <c r="AC23" s="227"/>
      <c r="AD23" s="234"/>
      <c r="AE23" s="234"/>
      <c r="AF23" s="234"/>
      <c r="AG23" s="234"/>
      <c r="AH23" s="229">
        <f>Tabela510[[#This Row],[Data da Semeadura ]]+35</f>
        <v>45241</v>
      </c>
      <c r="AI23" s="231">
        <v>45247</v>
      </c>
      <c r="AJ23" s="222"/>
      <c r="AK23" s="234"/>
      <c r="AL23" s="234"/>
      <c r="AM23" s="234"/>
      <c r="AN23" s="234"/>
      <c r="AO23" s="234"/>
      <c r="AP23" s="234"/>
      <c r="AQ23" s="234"/>
      <c r="AR23" s="234"/>
      <c r="AS23" s="234"/>
      <c r="AT23" s="229">
        <f>Tabela510[[#This Row],[PREVISÃO   2ª Avaliação ]]+30</f>
        <v>45271</v>
      </c>
      <c r="AU23" s="229"/>
      <c r="AV23" s="229"/>
      <c r="AW23" s="234"/>
      <c r="AX23" s="234"/>
      <c r="AY23" s="234"/>
      <c r="AZ23" s="234"/>
      <c r="BA23" s="234"/>
      <c r="BB23" s="234"/>
      <c r="BC23" s="234"/>
      <c r="BD23" s="234"/>
      <c r="BE23" s="242"/>
      <c r="BF23" s="234"/>
      <c r="BG23" s="234"/>
      <c r="BH23" s="234"/>
      <c r="BI23" s="234"/>
      <c r="BJ23" s="234"/>
      <c r="BK23" s="229">
        <f>Tabela510[[#This Row],[PREVISÃO   3ª Avaliação ]]+20</f>
        <v>45291</v>
      </c>
      <c r="BL23" s="233"/>
      <c r="BM23" s="227"/>
      <c r="BN23" s="234"/>
      <c r="BO23" s="234"/>
      <c r="BP23" s="234"/>
      <c r="BQ23" s="234"/>
      <c r="BR23" s="234"/>
      <c r="BS23" s="234"/>
      <c r="BT23" s="234"/>
      <c r="BU23" s="231"/>
      <c r="BV23" s="227"/>
      <c r="BW23" s="227"/>
      <c r="BX23" s="227"/>
      <c r="BY23" s="227"/>
      <c r="BZ23" s="227"/>
      <c r="CA23" s="227"/>
      <c r="CB23" s="227"/>
      <c r="CC23" s="227"/>
      <c r="CD23" s="233"/>
      <c r="CE23" s="235" t="s">
        <v>749</v>
      </c>
      <c r="CF23" s="227"/>
      <c r="CG23" s="227"/>
      <c r="CH23" s="227"/>
      <c r="CI23" s="227"/>
      <c r="CJ23" s="227" t="s">
        <v>746</v>
      </c>
      <c r="CK23" s="227"/>
      <c r="CL23" s="227"/>
      <c r="CM23" s="227"/>
      <c r="CN23" s="227"/>
      <c r="CO23" s="234"/>
      <c r="CP23" s="243"/>
      <c r="CQ23" s="227" t="str">
        <f>PROPER(TEXT(Tabela510[[#This Row],[Previsão de Colheita]],"mmm"))</f>
        <v>Jan</v>
      </c>
      <c r="CR23" s="227">
        <f>WEEKDAY(Tabela510[[#This Row],[Previsão de Colheita]],1)</f>
        <v>6</v>
      </c>
      <c r="CS23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3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3" s="239" t="str">
        <f>TEXT(Tabela510[[#This Row],[Inicio Semana]],"dd/mm/aa") &amp; " - " &amp; TEXT(Tabela510[[#This Row],[Fim Semana]],"dd/mm/aa")</f>
        <v>04/02/24 - 10/02/24</v>
      </c>
      <c r="CV23" s="238">
        <f>_xlfn.MAXIFS(Tabela510[Previsão de Colheita],Tabela510[[Fazenda ]],Tabela510[[#This Row],[Fazenda ]],Tabela510[Cultivar],Tabela510[[#This Row],[Cultivar]])</f>
        <v>45333</v>
      </c>
      <c r="CW23" s="238">
        <f>_xlfn.MINIFS(Tabela510[Previsão de Colheita],Tabela510[[Fazenda ]],Tabela510[[#This Row],[Fazenda ]],Tabela510[Cultivar],Tabela510[[#This Row],[Cultivar]])</f>
        <v>45317</v>
      </c>
      <c r="CX23" s="244" t="str" cm="1">
        <f t="array" ref="CX23">IF(OR(Tabela510[[#This Row],[1ª avaliação]:[Inicio Colh.]]="Reprovado"),"Reprovado","Aprovado")</f>
        <v>Reprovado</v>
      </c>
      <c r="CY23" s="221"/>
    </row>
    <row r="24" spans="1:103" s="212" customFormat="1" ht="15.6" x14ac:dyDescent="0.3">
      <c r="A24" s="226" t="s">
        <v>41</v>
      </c>
      <c r="B24" s="227" t="s">
        <v>402</v>
      </c>
      <c r="C24" s="227" t="s">
        <v>63</v>
      </c>
      <c r="D24" s="227" t="s">
        <v>812</v>
      </c>
      <c r="E24" s="227" t="s">
        <v>752</v>
      </c>
      <c r="F24" s="240" t="s">
        <v>537</v>
      </c>
      <c r="G24" s="227" t="s">
        <v>176</v>
      </c>
      <c r="H24" s="228">
        <v>153.69999999999999</v>
      </c>
      <c r="I24" s="228"/>
      <c r="J24" s="228">
        <v>148</v>
      </c>
      <c r="K24" s="228">
        <f>Tabela510[[#This Row],[Hectares semados]]-J24</f>
        <v>5.6999999999999886</v>
      </c>
      <c r="L24" s="228">
        <f>Tabela510[[#This Row],[Hectares de aproveitamento de semente]]*20</f>
        <v>2960</v>
      </c>
      <c r="M24" s="229">
        <v>45231</v>
      </c>
      <c r="N24" s="229">
        <v>45299</v>
      </c>
      <c r="O24" s="249">
        <f>Tabela510[[#This Row],[hoje]]-Tabela510[[#This Row],[Data da Semeadura ]]</f>
        <v>68</v>
      </c>
      <c r="P24" s="227">
        <v>115</v>
      </c>
      <c r="Q24" s="229">
        <f>Tabela510[[#This Row],[Data da Semeadura ]]+P24</f>
        <v>45346</v>
      </c>
      <c r="R24" s="230" t="s">
        <v>164</v>
      </c>
      <c r="S24" s="227"/>
      <c r="T24" s="231"/>
      <c r="U24" s="227"/>
      <c r="V24" s="233"/>
      <c r="W24" s="232"/>
      <c r="X24" s="234"/>
      <c r="Y24" s="231">
        <f>Tabela510[[#This Row],[Data da Semeadura ]]+10</f>
        <v>45241</v>
      </c>
      <c r="Z24" s="233"/>
      <c r="AA24" s="233"/>
      <c r="AB24" s="232"/>
      <c r="AC24" s="229"/>
      <c r="AD24" s="234"/>
      <c r="AE24" s="234"/>
      <c r="AF24" s="234"/>
      <c r="AG24" s="234"/>
      <c r="AH24" s="229">
        <f>Tabela510[[#This Row],[Data da Semeadura ]]+35</f>
        <v>45266</v>
      </c>
      <c r="AI24" s="231"/>
      <c r="AJ24" s="248"/>
      <c r="AK24" s="234"/>
      <c r="AL24" s="234"/>
      <c r="AM24" s="234"/>
      <c r="AN24" s="234"/>
      <c r="AO24" s="229"/>
      <c r="AP24" s="229"/>
      <c r="AQ24" s="229"/>
      <c r="AR24" s="234"/>
      <c r="AS24" s="234"/>
      <c r="AT24" s="229"/>
      <c r="AU24" s="229"/>
      <c r="AV24" s="229"/>
      <c r="AW24" s="234"/>
      <c r="AX24" s="234"/>
      <c r="AY24" s="234"/>
      <c r="AZ24" s="242"/>
      <c r="BA24" s="234"/>
      <c r="BB24" s="234"/>
      <c r="BC24" s="234"/>
      <c r="BD24" s="234"/>
      <c r="BE24" s="234"/>
      <c r="BF24" s="229"/>
      <c r="BG24" s="234"/>
      <c r="BH24" s="234"/>
      <c r="BI24" s="234"/>
      <c r="BJ24" s="234"/>
      <c r="BK24" s="227">
        <f>Tabela510[[#This Row],[PREVISÃO   3ª Avaliação ]]+20</f>
        <v>20</v>
      </c>
      <c r="BL24" s="233"/>
      <c r="BM24" s="227"/>
      <c r="BN24" s="234"/>
      <c r="BO24" s="234"/>
      <c r="BP24" s="234"/>
      <c r="BQ24" s="234"/>
      <c r="BR24" s="234"/>
      <c r="BS24" s="234"/>
      <c r="BT24" s="234"/>
      <c r="BU24" s="231"/>
      <c r="BV24" s="227"/>
      <c r="BW24" s="227"/>
      <c r="BX24" s="227"/>
      <c r="BY24" s="227"/>
      <c r="BZ24" s="235"/>
      <c r="CA24" s="227"/>
      <c r="CB24" s="227"/>
      <c r="CC24" s="227"/>
      <c r="CD24" s="233"/>
      <c r="CE24" s="227" t="s">
        <v>799</v>
      </c>
      <c r="CF24" s="227"/>
      <c r="CG24" s="227"/>
      <c r="CH24" s="227"/>
      <c r="CI24" s="227"/>
      <c r="CJ24" s="227" t="s">
        <v>746</v>
      </c>
      <c r="CK24" s="237"/>
      <c r="CL24" s="227"/>
      <c r="CM24" s="227"/>
      <c r="CN24" s="231"/>
      <c r="CO24" s="231"/>
      <c r="CP24" s="243"/>
      <c r="CQ24" s="227" t="str">
        <f>PROPER(TEXT(Tabela510[[#This Row],[Previsão de Colheita]],"mmm"))</f>
        <v>Fev</v>
      </c>
      <c r="CR24" s="227">
        <f>WEEKDAY(Tabela510[[#This Row],[Previsão de Colheita]],1)</f>
        <v>7</v>
      </c>
      <c r="CS24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4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4" s="239" t="str">
        <f>TEXT(Tabela510[[#This Row],[Inicio Semana]],"dd/mm/aa") &amp; " - " &amp; TEXT(Tabela510[[#This Row],[Fim Semana]],"dd/mm/aa")</f>
        <v>11/02/24 - 17/02/24</v>
      </c>
      <c r="CV24" s="238">
        <f>_xlfn.MAXIFS(Tabela510[Previsão de Colheita],Tabela510[[Fazenda ]],Tabela510[[#This Row],[Fazenda ]],Tabela510[Cultivar],Tabela510[[#This Row],[Cultivar]])</f>
        <v>45347</v>
      </c>
      <c r="CW24" s="238">
        <f>_xlfn.MINIFS(Tabela510[Previsão de Colheita],Tabela510[[Fazenda ]],Tabela510[[#This Row],[Fazenda ]],Tabela510[Cultivar],Tabela510[[#This Row],[Cultivar]])</f>
        <v>45346</v>
      </c>
      <c r="CX24" s="244" t="str" cm="1">
        <f t="array" ref="CX24">IF(OR(Tabela510[[#This Row],[1ª avaliação]:[Inicio Colh.]]="Reprovado"),"Reprovado","Aprovado")</f>
        <v>Reprovado</v>
      </c>
      <c r="CY24" s="221"/>
    </row>
    <row r="25" spans="1:103" s="212" customFormat="1" ht="15.6" x14ac:dyDescent="0.3">
      <c r="A25" s="226" t="s">
        <v>41</v>
      </c>
      <c r="B25" s="227" t="s">
        <v>402</v>
      </c>
      <c r="C25" s="227" t="s">
        <v>63</v>
      </c>
      <c r="D25" s="227" t="s">
        <v>812</v>
      </c>
      <c r="E25" s="227" t="s">
        <v>753</v>
      </c>
      <c r="F25" s="240" t="s">
        <v>537</v>
      </c>
      <c r="G25" s="227" t="s">
        <v>168</v>
      </c>
      <c r="H25" s="228">
        <v>300</v>
      </c>
      <c r="I25" s="228">
        <v>260</v>
      </c>
      <c r="J25" s="228">
        <v>150</v>
      </c>
      <c r="K25" s="228">
        <f>Tabela510[[#This Row],[Hectares semados]]-J25</f>
        <v>150</v>
      </c>
      <c r="L25" s="228">
        <f>Tabela510[[#This Row],[Hectares de aproveitamento de semente]]*20</f>
        <v>3000</v>
      </c>
      <c r="M25" s="229">
        <v>45250</v>
      </c>
      <c r="N25" s="229">
        <v>45299</v>
      </c>
      <c r="O25" s="249">
        <f>Tabela510[[#This Row],[hoje]]-Tabela510[[#This Row],[Data da Semeadura ]]</f>
        <v>49</v>
      </c>
      <c r="P25" s="227">
        <v>120</v>
      </c>
      <c r="Q25" s="229">
        <f>Tabela510[[#This Row],[Data da Semeadura ]]+P25</f>
        <v>45370</v>
      </c>
      <c r="R25" s="230" t="s">
        <v>163</v>
      </c>
      <c r="S25" s="227"/>
      <c r="T25" s="231"/>
      <c r="U25" s="227"/>
      <c r="V25" s="233"/>
      <c r="W25" s="232"/>
      <c r="X25" s="234"/>
      <c r="Y25" s="231">
        <f>Tabela510[[#This Row],[Data da Semeadura ]]+10</f>
        <v>45260</v>
      </c>
      <c r="Z25" s="233"/>
      <c r="AA25" s="233"/>
      <c r="AB25" s="232"/>
      <c r="AC25" s="229"/>
      <c r="AD25" s="234"/>
      <c r="AE25" s="234"/>
      <c r="AF25" s="234"/>
      <c r="AG25" s="234"/>
      <c r="AH25" s="229">
        <f>Tabela510[[#This Row],[Data da Semeadura ]]+35</f>
        <v>45285</v>
      </c>
      <c r="AI25" s="231"/>
      <c r="AJ25" s="248"/>
      <c r="AK25" s="234"/>
      <c r="AL25" s="234"/>
      <c r="AM25" s="234"/>
      <c r="AN25" s="234"/>
      <c r="AO25" s="229"/>
      <c r="AP25" s="229"/>
      <c r="AQ25" s="229"/>
      <c r="AR25" s="234"/>
      <c r="AS25" s="234"/>
      <c r="AT25" s="229"/>
      <c r="AU25" s="229"/>
      <c r="AV25" s="229"/>
      <c r="AW25" s="234"/>
      <c r="AX25" s="234"/>
      <c r="AY25" s="234"/>
      <c r="AZ25" s="242"/>
      <c r="BA25" s="234"/>
      <c r="BB25" s="234"/>
      <c r="BC25" s="234"/>
      <c r="BD25" s="234"/>
      <c r="BE25" s="234"/>
      <c r="BF25" s="229"/>
      <c r="BG25" s="234"/>
      <c r="BH25" s="234"/>
      <c r="BI25" s="234"/>
      <c r="BJ25" s="234"/>
      <c r="BK25" s="227">
        <f>Tabela510[[#This Row],[PREVISÃO   3ª Avaliação ]]+20</f>
        <v>20</v>
      </c>
      <c r="BL25" s="233"/>
      <c r="BM25" s="227"/>
      <c r="BN25" s="234"/>
      <c r="BO25" s="234"/>
      <c r="BP25" s="234"/>
      <c r="BQ25" s="234"/>
      <c r="BR25" s="234"/>
      <c r="BS25" s="234"/>
      <c r="BT25" s="234"/>
      <c r="BU25" s="231"/>
      <c r="BV25" s="227"/>
      <c r="BW25" s="227"/>
      <c r="BX25" s="227"/>
      <c r="BY25" s="227"/>
      <c r="BZ25" s="235"/>
      <c r="CA25" s="227"/>
      <c r="CB25" s="227"/>
      <c r="CC25" s="227"/>
      <c r="CD25" s="233"/>
      <c r="CE25" s="227" t="s">
        <v>798</v>
      </c>
      <c r="CF25" s="227"/>
      <c r="CG25" s="227"/>
      <c r="CH25" s="227"/>
      <c r="CI25" s="227"/>
      <c r="CJ25" s="227" t="s">
        <v>747</v>
      </c>
      <c r="CK25" s="237"/>
      <c r="CL25" s="227"/>
      <c r="CM25" s="227"/>
      <c r="CN25" s="231"/>
      <c r="CO25" s="231"/>
      <c r="CP25" s="243"/>
      <c r="CQ25" s="227" t="str">
        <f>PROPER(TEXT(Tabela510[[#This Row],[Previsão de Colheita]],"mmm"))</f>
        <v>Mar</v>
      </c>
      <c r="CR25" s="227">
        <f>WEEKDAY(Tabela510[[#This Row],[Previsão de Colheita]],1)</f>
        <v>3</v>
      </c>
      <c r="CS25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5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5" s="239" t="str">
        <f>TEXT(Tabela510[[#This Row],[Inicio Semana]],"dd/mm/aa") &amp; " - " &amp; TEXT(Tabela510[[#This Row],[Fim Semana]],"dd/mm/aa")</f>
        <v>14/01/24 - 20/01/24</v>
      </c>
      <c r="CV25" s="238">
        <f>_xlfn.MAXIFS(Tabela510[Previsão de Colheita],Tabela510[[Fazenda ]],Tabela510[[#This Row],[Fazenda ]],Tabela510[Cultivar],Tabela510[[#This Row],[Cultivar]])</f>
        <v>45370</v>
      </c>
      <c r="CW25" s="238">
        <f>_xlfn.MINIFS(Tabela510[Previsão de Colheita],Tabela510[[Fazenda ]],Tabela510[[#This Row],[Fazenda ]],Tabela510[Cultivar],Tabela510[[#This Row],[Cultivar]])</f>
        <v>45362</v>
      </c>
      <c r="CX25" s="244" t="str" cm="1">
        <f t="array" ref="CX25">IF(OR(Tabela510[[#This Row],[1ª avaliação]:[Inicio Colh.]]="Reprovado"),"Reprovado","Aprovado")</f>
        <v>Aprovado</v>
      </c>
      <c r="CY25" s="221"/>
    </row>
    <row r="26" spans="1:103" s="212" customFormat="1" ht="15.6" x14ac:dyDescent="0.3">
      <c r="A26" s="226" t="s">
        <v>41</v>
      </c>
      <c r="B26" s="227" t="s">
        <v>402</v>
      </c>
      <c r="C26" s="227" t="s">
        <v>63</v>
      </c>
      <c r="D26" s="227" t="s">
        <v>812</v>
      </c>
      <c r="E26" s="227" t="s">
        <v>767</v>
      </c>
      <c r="F26" s="240" t="s">
        <v>537</v>
      </c>
      <c r="G26" s="227" t="s">
        <v>176</v>
      </c>
      <c r="H26" s="228">
        <v>109.7</v>
      </c>
      <c r="I26" s="228"/>
      <c r="J26" s="228">
        <v>60</v>
      </c>
      <c r="K26" s="228">
        <f>Tabela510[[#This Row],[Hectares semados]]-J26</f>
        <v>49.7</v>
      </c>
      <c r="L26" s="228">
        <f>Tabela510[[#This Row],[Hectares de aproveitamento de semente]]*20</f>
        <v>1200</v>
      </c>
      <c r="M26" s="229">
        <v>45232</v>
      </c>
      <c r="N26" s="229">
        <v>45299</v>
      </c>
      <c r="O26" s="249">
        <f>Tabela510[[#This Row],[hoje]]-Tabela510[[#This Row],[Data da Semeadura ]]</f>
        <v>67</v>
      </c>
      <c r="P26" s="227">
        <v>115</v>
      </c>
      <c r="Q26" s="229">
        <f>Tabela510[[#This Row],[Data da Semeadura ]]+P26</f>
        <v>45347</v>
      </c>
      <c r="R26" s="230" t="s">
        <v>164</v>
      </c>
      <c r="S26" s="227"/>
      <c r="T26" s="231"/>
      <c r="U26" s="227"/>
      <c r="V26" s="233"/>
      <c r="W26" s="232"/>
      <c r="X26" s="234"/>
      <c r="Y26" s="231">
        <f>Tabela510[[#This Row],[Data da Semeadura ]]+10</f>
        <v>45242</v>
      </c>
      <c r="Z26" s="233"/>
      <c r="AA26" s="233"/>
      <c r="AB26" s="232"/>
      <c r="AC26" s="229"/>
      <c r="AD26" s="234"/>
      <c r="AE26" s="234"/>
      <c r="AF26" s="234"/>
      <c r="AG26" s="234"/>
      <c r="AH26" s="229">
        <f>Tabela510[[#This Row],[Data da Semeadura ]]+35</f>
        <v>45267</v>
      </c>
      <c r="AI26" s="231"/>
      <c r="AJ26" s="248"/>
      <c r="AK26" s="234"/>
      <c r="AL26" s="234"/>
      <c r="AM26" s="234"/>
      <c r="AN26" s="234"/>
      <c r="AO26" s="229"/>
      <c r="AP26" s="229"/>
      <c r="AQ26" s="229"/>
      <c r="AR26" s="234"/>
      <c r="AS26" s="234"/>
      <c r="AT26" s="229"/>
      <c r="AU26" s="229"/>
      <c r="AV26" s="229"/>
      <c r="AW26" s="234"/>
      <c r="AX26" s="234"/>
      <c r="AY26" s="234"/>
      <c r="AZ26" s="242"/>
      <c r="BA26" s="234"/>
      <c r="BB26" s="234"/>
      <c r="BC26" s="234"/>
      <c r="BD26" s="234"/>
      <c r="BE26" s="234"/>
      <c r="BF26" s="229"/>
      <c r="BG26" s="234"/>
      <c r="BH26" s="234"/>
      <c r="BI26" s="234"/>
      <c r="BJ26" s="234"/>
      <c r="BK26" s="227">
        <f>Tabela510[[#This Row],[PREVISÃO   3ª Avaliação ]]+20</f>
        <v>20</v>
      </c>
      <c r="BL26" s="233"/>
      <c r="BM26" s="227"/>
      <c r="BN26" s="234"/>
      <c r="BO26" s="234"/>
      <c r="BP26" s="234"/>
      <c r="BQ26" s="234"/>
      <c r="BR26" s="234"/>
      <c r="BS26" s="234"/>
      <c r="BT26" s="234"/>
      <c r="BU26" s="231"/>
      <c r="BV26" s="227"/>
      <c r="BW26" s="227"/>
      <c r="BX26" s="227"/>
      <c r="BY26" s="227"/>
      <c r="BZ26" s="235"/>
      <c r="CA26" s="227"/>
      <c r="CB26" s="227"/>
      <c r="CC26" s="227"/>
      <c r="CD26" s="233"/>
      <c r="CE26" s="227" t="s">
        <v>798</v>
      </c>
      <c r="CF26" s="227"/>
      <c r="CG26" s="227"/>
      <c r="CH26" s="227"/>
      <c r="CI26" s="227"/>
      <c r="CJ26" s="227" t="s">
        <v>747</v>
      </c>
      <c r="CK26" s="237"/>
      <c r="CL26" s="227"/>
      <c r="CM26" s="227"/>
      <c r="CN26" s="231"/>
      <c r="CO26" s="231"/>
      <c r="CP26" s="243"/>
      <c r="CQ26" s="227" t="str">
        <f>PROPER(TEXT(Tabela510[[#This Row],[Previsão de Colheita]],"mmm"))</f>
        <v>Fev</v>
      </c>
      <c r="CR26" s="227">
        <f>WEEKDAY(Tabela510[[#This Row],[Previsão de Colheita]],1)</f>
        <v>1</v>
      </c>
      <c r="CS26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26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26" s="239" t="str">
        <f>TEXT(Tabela510[[#This Row],[Inicio Semana]],"dd/mm/aa") &amp; " - " &amp; TEXT(Tabela510[[#This Row],[Fim Semana]],"dd/mm/aa")</f>
        <v>31/12/23 - 06/01/24</v>
      </c>
      <c r="CV26" s="238">
        <f>_xlfn.MAXIFS(Tabela510[Previsão de Colheita],Tabela510[[Fazenda ]],Tabela510[[#This Row],[Fazenda ]],Tabela510[Cultivar],Tabela510[[#This Row],[Cultivar]])</f>
        <v>45347</v>
      </c>
      <c r="CW26" s="238">
        <f>_xlfn.MINIFS(Tabela510[Previsão de Colheita],Tabela510[[Fazenda ]],Tabela510[[#This Row],[Fazenda ]],Tabela510[Cultivar],Tabela510[[#This Row],[Cultivar]])</f>
        <v>45346</v>
      </c>
      <c r="CX26" s="244" t="str" cm="1">
        <f t="array" ref="CX26">IF(OR(Tabela510[[#This Row],[1ª avaliação]:[Inicio Colh.]]="Reprovado"),"Reprovado","Aprovado")</f>
        <v>Aprovado</v>
      </c>
      <c r="CY26" s="221"/>
    </row>
    <row r="27" spans="1:103" s="212" customFormat="1" ht="15.6" x14ac:dyDescent="0.3">
      <c r="A27" s="226" t="s">
        <v>41</v>
      </c>
      <c r="B27" s="227" t="s">
        <v>402</v>
      </c>
      <c r="C27" s="227" t="s">
        <v>63</v>
      </c>
      <c r="D27" s="227" t="s">
        <v>812</v>
      </c>
      <c r="E27" s="227" t="s">
        <v>754</v>
      </c>
      <c r="F27" s="240" t="s">
        <v>538</v>
      </c>
      <c r="G27" s="227" t="s">
        <v>560</v>
      </c>
      <c r="H27" s="228">
        <v>32</v>
      </c>
      <c r="I27" s="228"/>
      <c r="J27" s="228">
        <f>Tabela510[[#This Row],[Hectares semados]]</f>
        <v>32</v>
      </c>
      <c r="K27" s="228">
        <f>Tabela510[[#This Row],[Hectares semados]]-J27</f>
        <v>0</v>
      </c>
      <c r="L27" s="228">
        <f>Tabela510[[#This Row],[Hectares de aproveitamento de semente]]*20</f>
        <v>640</v>
      </c>
      <c r="M27" s="229">
        <v>45242</v>
      </c>
      <c r="N27" s="229">
        <v>45299</v>
      </c>
      <c r="O27" s="249">
        <f>Tabela510[[#This Row],[hoje]]-Tabela510[[#This Row],[Data da Semeadura ]]</f>
        <v>57</v>
      </c>
      <c r="P27" s="227">
        <v>124</v>
      </c>
      <c r="Q27" s="229">
        <f>Tabela510[[#This Row],[Data da Semeadura ]]+P27</f>
        <v>45366</v>
      </c>
      <c r="R27" s="230" t="s">
        <v>164</v>
      </c>
      <c r="S27" s="227"/>
      <c r="T27" s="231"/>
      <c r="U27" s="227"/>
      <c r="V27" s="233"/>
      <c r="W27" s="232"/>
      <c r="X27" s="234"/>
      <c r="Y27" s="231">
        <f>Tabela510[[#This Row],[Data da Semeadura ]]+10</f>
        <v>45252</v>
      </c>
      <c r="Z27" s="233"/>
      <c r="AA27" s="233"/>
      <c r="AB27" s="232"/>
      <c r="AC27" s="229"/>
      <c r="AD27" s="234"/>
      <c r="AE27" s="234"/>
      <c r="AF27" s="234"/>
      <c r="AG27" s="234" t="s">
        <v>512</v>
      </c>
      <c r="AH27" s="229">
        <f>Tabela510[[#This Row],[Data da Semeadura ]]+35</f>
        <v>45277</v>
      </c>
      <c r="AI27" s="231"/>
      <c r="AJ27" s="248"/>
      <c r="AK27" s="234"/>
      <c r="AL27" s="234"/>
      <c r="AM27" s="234"/>
      <c r="AN27" s="234"/>
      <c r="AO27" s="229"/>
      <c r="AP27" s="229"/>
      <c r="AQ27" s="229"/>
      <c r="AR27" s="234"/>
      <c r="AS27" s="234"/>
      <c r="AT27" s="229"/>
      <c r="AU27" s="229"/>
      <c r="AV27" s="229"/>
      <c r="AW27" s="234"/>
      <c r="AX27" s="234"/>
      <c r="AY27" s="234"/>
      <c r="AZ27" s="242"/>
      <c r="BA27" s="234"/>
      <c r="BB27" s="234"/>
      <c r="BC27" s="234"/>
      <c r="BD27" s="234"/>
      <c r="BE27" s="234"/>
      <c r="BF27" s="229"/>
      <c r="BG27" s="234"/>
      <c r="BH27" s="234"/>
      <c r="BI27" s="234"/>
      <c r="BJ27" s="234"/>
      <c r="BK27" s="227">
        <f>Tabela510[[#This Row],[PREVISÃO   3ª Avaliação ]]+20</f>
        <v>20</v>
      </c>
      <c r="BL27" s="233"/>
      <c r="BM27" s="227"/>
      <c r="BN27" s="234"/>
      <c r="BO27" s="234"/>
      <c r="BP27" s="234"/>
      <c r="BQ27" s="234"/>
      <c r="BR27" s="234"/>
      <c r="BS27" s="234"/>
      <c r="BT27" s="234"/>
      <c r="BU27" s="231"/>
      <c r="BV27" s="227"/>
      <c r="BW27" s="227"/>
      <c r="BX27" s="227"/>
      <c r="BY27" s="227"/>
      <c r="BZ27" s="235"/>
      <c r="CA27" s="227"/>
      <c r="CB27" s="227"/>
      <c r="CC27" s="227"/>
      <c r="CD27" s="233"/>
      <c r="CE27" s="227" t="s">
        <v>794</v>
      </c>
      <c r="CF27" s="227"/>
      <c r="CG27" s="227"/>
      <c r="CH27" s="227"/>
      <c r="CI27" s="227"/>
      <c r="CJ27" s="227" t="s">
        <v>746</v>
      </c>
      <c r="CK27" s="237"/>
      <c r="CL27" s="227"/>
      <c r="CM27" s="227"/>
      <c r="CN27" s="231"/>
      <c r="CO27" s="231"/>
      <c r="CP27" s="243"/>
      <c r="CQ27" s="227" t="str">
        <f>PROPER(TEXT(Tabela510[[#This Row],[Previsão de Colheita]],"mmm"))</f>
        <v>Mar</v>
      </c>
      <c r="CR27" s="227">
        <f>WEEKDAY(Tabela510[[#This Row],[Previsão de Colheita]],1)</f>
        <v>6</v>
      </c>
      <c r="CS27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7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7" s="239" t="str">
        <f>TEXT(Tabela510[[#This Row],[Inicio Semana]],"dd/mm/aa") &amp; " - " &amp; TEXT(Tabela510[[#This Row],[Fim Semana]],"dd/mm/aa")</f>
        <v>04/02/24 - 10/02/24</v>
      </c>
      <c r="CV27" s="238">
        <f>_xlfn.MAXIFS(Tabela510[Previsão de Colheita],Tabela510[[Fazenda ]],Tabela510[[#This Row],[Fazenda ]],Tabela510[Cultivar],Tabela510[[#This Row],[Cultivar]])</f>
        <v>45366</v>
      </c>
      <c r="CW27" s="238">
        <f>_xlfn.MINIFS(Tabela510[Previsão de Colheita],Tabela510[[Fazenda ]],Tabela510[[#This Row],[Fazenda ]],Tabela510[Cultivar],Tabela510[[#This Row],[Cultivar]])</f>
        <v>45347</v>
      </c>
      <c r="CX27" s="244" t="str" cm="1">
        <f t="array" ref="CX27">IF(OR(Tabela510[[#This Row],[1ª avaliação]:[Inicio Colh.]]="Reprovado"),"Reprovado","Aprovado")</f>
        <v>Reprovado</v>
      </c>
      <c r="CY27" s="221"/>
    </row>
    <row r="28" spans="1:103" s="212" customFormat="1" ht="15.6" x14ac:dyDescent="0.3">
      <c r="A28" s="226" t="s">
        <v>41</v>
      </c>
      <c r="B28" s="227" t="s">
        <v>402</v>
      </c>
      <c r="C28" s="227" t="s">
        <v>63</v>
      </c>
      <c r="D28" s="227" t="s">
        <v>812</v>
      </c>
      <c r="E28" s="227" t="s">
        <v>755</v>
      </c>
      <c r="F28" s="240" t="s">
        <v>538</v>
      </c>
      <c r="G28" s="227" t="s">
        <v>168</v>
      </c>
      <c r="H28" s="228">
        <v>80</v>
      </c>
      <c r="I28" s="228"/>
      <c r="J28" s="228">
        <f>Tabela510[[#This Row],[Hectares semados]]</f>
        <v>80</v>
      </c>
      <c r="K28" s="228">
        <f>Tabela510[[#This Row],[Hectares semados]]-J28</f>
        <v>0</v>
      </c>
      <c r="L28" s="228">
        <f>Tabela510[[#This Row],[Hectares de aproveitamento de semente]]*20</f>
        <v>1600</v>
      </c>
      <c r="M28" s="229">
        <v>45242</v>
      </c>
      <c r="N28" s="229">
        <v>45299</v>
      </c>
      <c r="O28" s="249">
        <f>Tabela510[[#This Row],[hoje]]-Tabela510[[#This Row],[Data da Semeadura ]]</f>
        <v>57</v>
      </c>
      <c r="P28" s="227">
        <v>120</v>
      </c>
      <c r="Q28" s="229">
        <f>Tabela510[[#This Row],[Data da Semeadura ]]+P28</f>
        <v>45362</v>
      </c>
      <c r="R28" s="230" t="s">
        <v>164</v>
      </c>
      <c r="S28" s="227"/>
      <c r="T28" s="231"/>
      <c r="U28" s="227"/>
      <c r="V28" s="233"/>
      <c r="W28" s="232"/>
      <c r="X28" s="234"/>
      <c r="Y28" s="231">
        <f>Tabela510[[#This Row],[Data da Semeadura ]]+10</f>
        <v>45252</v>
      </c>
      <c r="Z28" s="233"/>
      <c r="AA28" s="233"/>
      <c r="AB28" s="232"/>
      <c r="AC28" s="229"/>
      <c r="AD28" s="234"/>
      <c r="AE28" s="234"/>
      <c r="AF28" s="234"/>
      <c r="AG28" s="234" t="s">
        <v>512</v>
      </c>
      <c r="AH28" s="229">
        <f>Tabela510[[#This Row],[Data da Semeadura ]]+35</f>
        <v>45277</v>
      </c>
      <c r="AI28" s="231"/>
      <c r="AJ28" s="248"/>
      <c r="AK28" s="234"/>
      <c r="AL28" s="234"/>
      <c r="AM28" s="234"/>
      <c r="AN28" s="234"/>
      <c r="AO28" s="229"/>
      <c r="AP28" s="229"/>
      <c r="AQ28" s="229"/>
      <c r="AR28" s="234"/>
      <c r="AS28" s="234"/>
      <c r="AT28" s="229"/>
      <c r="AU28" s="229"/>
      <c r="AV28" s="229"/>
      <c r="AW28" s="234"/>
      <c r="AX28" s="234"/>
      <c r="AY28" s="234"/>
      <c r="AZ28" s="242"/>
      <c r="BA28" s="234"/>
      <c r="BB28" s="234"/>
      <c r="BC28" s="234"/>
      <c r="BD28" s="234"/>
      <c r="BE28" s="234"/>
      <c r="BF28" s="229"/>
      <c r="BG28" s="234"/>
      <c r="BH28" s="234"/>
      <c r="BI28" s="234"/>
      <c r="BJ28" s="234"/>
      <c r="BK28" s="227">
        <f>Tabela510[[#This Row],[PREVISÃO   3ª Avaliação ]]+20</f>
        <v>20</v>
      </c>
      <c r="BL28" s="233"/>
      <c r="BM28" s="227"/>
      <c r="BN28" s="234"/>
      <c r="BO28" s="234"/>
      <c r="BP28" s="234"/>
      <c r="BQ28" s="234"/>
      <c r="BR28" s="234"/>
      <c r="BS28" s="234"/>
      <c r="BT28" s="234"/>
      <c r="BU28" s="231"/>
      <c r="BV28" s="227"/>
      <c r="BW28" s="227"/>
      <c r="BX28" s="227"/>
      <c r="BY28" s="227"/>
      <c r="BZ28" s="235"/>
      <c r="CA28" s="227"/>
      <c r="CB28" s="227"/>
      <c r="CC28" s="227"/>
      <c r="CD28" s="233"/>
      <c r="CE28" s="227" t="s">
        <v>794</v>
      </c>
      <c r="CF28" s="227"/>
      <c r="CG28" s="227"/>
      <c r="CH28" s="227"/>
      <c r="CI28" s="227"/>
      <c r="CJ28" s="227" t="s">
        <v>746</v>
      </c>
      <c r="CK28" s="237"/>
      <c r="CL28" s="227"/>
      <c r="CM28" s="227"/>
      <c r="CN28" s="231"/>
      <c r="CO28" s="231"/>
      <c r="CP28" s="243"/>
      <c r="CQ28" s="227" t="str">
        <f>PROPER(TEXT(Tabela510[[#This Row],[Previsão de Colheita]],"mmm"))</f>
        <v>Mar</v>
      </c>
      <c r="CR28" s="227">
        <f>WEEKDAY(Tabela510[[#This Row],[Previsão de Colheita]],1)</f>
        <v>2</v>
      </c>
      <c r="CS28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28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28" s="239" t="str">
        <f>TEXT(Tabela510[[#This Row],[Inicio Semana]],"dd/mm/aa") &amp; " - " &amp; TEXT(Tabela510[[#This Row],[Fim Semana]],"dd/mm/aa")</f>
        <v>07/01/24 - 13/01/24</v>
      </c>
      <c r="CV28" s="238">
        <f>_xlfn.MAXIFS(Tabela510[Previsão de Colheita],Tabela510[[Fazenda ]],Tabela510[[#This Row],[Fazenda ]],Tabela510[Cultivar],Tabela510[[#This Row],[Cultivar]])</f>
        <v>45370</v>
      </c>
      <c r="CW28" s="238">
        <f>_xlfn.MINIFS(Tabela510[Previsão de Colheita],Tabela510[[Fazenda ]],Tabela510[[#This Row],[Fazenda ]],Tabela510[Cultivar],Tabela510[[#This Row],[Cultivar]])</f>
        <v>45362</v>
      </c>
      <c r="CX28" s="244" t="str" cm="1">
        <f t="array" ref="CX28">IF(OR(Tabela510[[#This Row],[1ª avaliação]:[Inicio Colh.]]="Reprovado"),"Reprovado","Aprovado")</f>
        <v>Reprovado</v>
      </c>
      <c r="CY28" s="221"/>
    </row>
    <row r="29" spans="1:103" s="212" customFormat="1" ht="15.6" x14ac:dyDescent="0.3">
      <c r="A29" s="226" t="s">
        <v>41</v>
      </c>
      <c r="B29" s="227" t="s">
        <v>402</v>
      </c>
      <c r="C29" s="227" t="s">
        <v>63</v>
      </c>
      <c r="D29" s="227" t="s">
        <v>812</v>
      </c>
      <c r="E29" s="227" t="s">
        <v>756</v>
      </c>
      <c r="F29" s="240" t="s">
        <v>537</v>
      </c>
      <c r="G29" s="227" t="s">
        <v>168</v>
      </c>
      <c r="H29" s="228">
        <v>159.6</v>
      </c>
      <c r="I29" s="228"/>
      <c r="J29" s="228">
        <v>120</v>
      </c>
      <c r="K29" s="228">
        <f>Tabela510[[#This Row],[Hectares semados]]-J29</f>
        <v>39.599999999999994</v>
      </c>
      <c r="L29" s="228">
        <f>Tabela510[[#This Row],[Hectares de aproveitamento de semente]]*20</f>
        <v>2400</v>
      </c>
      <c r="M29" s="229">
        <v>45243</v>
      </c>
      <c r="N29" s="229">
        <v>45299</v>
      </c>
      <c r="O29" s="249">
        <f>Tabela510[[#This Row],[hoje]]-Tabela510[[#This Row],[Data da Semeadura ]]</f>
        <v>56</v>
      </c>
      <c r="P29" s="227">
        <v>120</v>
      </c>
      <c r="Q29" s="229">
        <f>Tabela510[[#This Row],[Data da Semeadura ]]+P29</f>
        <v>45363</v>
      </c>
      <c r="R29" s="230" t="s">
        <v>164</v>
      </c>
      <c r="S29" s="227"/>
      <c r="T29" s="231"/>
      <c r="U29" s="227"/>
      <c r="V29" s="233"/>
      <c r="W29" s="232"/>
      <c r="X29" s="234"/>
      <c r="Y29" s="231">
        <f>Tabela510[[#This Row],[Data da Semeadura ]]+10</f>
        <v>45253</v>
      </c>
      <c r="Z29" s="233"/>
      <c r="AA29" s="233"/>
      <c r="AB29" s="232"/>
      <c r="AC29" s="229"/>
      <c r="AD29" s="234"/>
      <c r="AE29" s="234"/>
      <c r="AF29" s="234"/>
      <c r="AG29" s="234"/>
      <c r="AH29" s="229">
        <f>Tabela510[[#This Row],[Data da Semeadura ]]+35</f>
        <v>45278</v>
      </c>
      <c r="AI29" s="231"/>
      <c r="AJ29" s="248"/>
      <c r="AK29" s="234"/>
      <c r="AL29" s="234"/>
      <c r="AM29" s="234"/>
      <c r="AN29" s="234"/>
      <c r="AO29" s="229"/>
      <c r="AP29" s="229"/>
      <c r="AQ29" s="229"/>
      <c r="AR29" s="234"/>
      <c r="AS29" s="234"/>
      <c r="AT29" s="229"/>
      <c r="AU29" s="229"/>
      <c r="AV29" s="229"/>
      <c r="AW29" s="234"/>
      <c r="AX29" s="234"/>
      <c r="AY29" s="234"/>
      <c r="AZ29" s="242"/>
      <c r="BA29" s="234"/>
      <c r="BB29" s="234"/>
      <c r="BC29" s="234"/>
      <c r="BD29" s="234"/>
      <c r="BE29" s="234"/>
      <c r="BF29" s="229"/>
      <c r="BG29" s="234"/>
      <c r="BH29" s="234"/>
      <c r="BI29" s="234"/>
      <c r="BJ29" s="234"/>
      <c r="BK29" s="227">
        <f>Tabela510[[#This Row],[PREVISÃO   3ª Avaliação ]]+20</f>
        <v>20</v>
      </c>
      <c r="BL29" s="233"/>
      <c r="BM29" s="227"/>
      <c r="BN29" s="234"/>
      <c r="BO29" s="234"/>
      <c r="BP29" s="234"/>
      <c r="BQ29" s="234"/>
      <c r="BR29" s="234"/>
      <c r="BS29" s="234"/>
      <c r="BT29" s="234"/>
      <c r="BU29" s="231"/>
      <c r="BV29" s="227"/>
      <c r="BW29" s="227"/>
      <c r="BX29" s="227"/>
      <c r="BY29" s="227"/>
      <c r="BZ29" s="235"/>
      <c r="CA29" s="227"/>
      <c r="CB29" s="227"/>
      <c r="CC29" s="227"/>
      <c r="CD29" s="233"/>
      <c r="CE29" s="227" t="s">
        <v>798</v>
      </c>
      <c r="CF29" s="227"/>
      <c r="CG29" s="227"/>
      <c r="CH29" s="227"/>
      <c r="CI29" s="227"/>
      <c r="CJ29" s="227" t="s">
        <v>747</v>
      </c>
      <c r="CK29" s="237"/>
      <c r="CL29" s="227"/>
      <c r="CM29" s="227"/>
      <c r="CN29" s="231"/>
      <c r="CO29" s="231"/>
      <c r="CP29" s="243"/>
      <c r="CQ29" s="227" t="str">
        <f>PROPER(TEXT(Tabela510[[#This Row],[Previsão de Colheita]],"mmm"))</f>
        <v>Mar</v>
      </c>
      <c r="CR29" s="227">
        <f>WEEKDAY(Tabela510[[#This Row],[Previsão de Colheita]],1)</f>
        <v>3</v>
      </c>
      <c r="CS29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9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9" s="239" t="str">
        <f>TEXT(Tabela510[[#This Row],[Inicio Semana]],"dd/mm/aa") &amp; " - " &amp; TEXT(Tabela510[[#This Row],[Fim Semana]],"dd/mm/aa")</f>
        <v>14/01/24 - 20/01/24</v>
      </c>
      <c r="CV29" s="238">
        <f>_xlfn.MAXIFS(Tabela510[Previsão de Colheita],Tabela510[[Fazenda ]],Tabela510[[#This Row],[Fazenda ]],Tabela510[Cultivar],Tabela510[[#This Row],[Cultivar]])</f>
        <v>45370</v>
      </c>
      <c r="CW29" s="238">
        <f>_xlfn.MINIFS(Tabela510[Previsão de Colheita],Tabela510[[Fazenda ]],Tabela510[[#This Row],[Fazenda ]],Tabela510[Cultivar],Tabela510[[#This Row],[Cultivar]])</f>
        <v>45362</v>
      </c>
      <c r="CX29" s="244" t="str" cm="1">
        <f t="array" ref="CX29">IF(OR(Tabela510[[#This Row],[1ª avaliação]:[Inicio Colh.]]="Reprovado"),"Reprovado","Aprovado")</f>
        <v>Aprovado</v>
      </c>
      <c r="CY29" s="221"/>
    </row>
    <row r="30" spans="1:103" s="212" customFormat="1" ht="15.6" x14ac:dyDescent="0.3">
      <c r="A30" s="226" t="s">
        <v>41</v>
      </c>
      <c r="B30" s="227" t="s">
        <v>402</v>
      </c>
      <c r="C30" s="227" t="s">
        <v>63</v>
      </c>
      <c r="D30" s="227" t="s">
        <v>812</v>
      </c>
      <c r="E30" s="227" t="s">
        <v>757</v>
      </c>
      <c r="F30" s="260" t="s">
        <v>537</v>
      </c>
      <c r="G30" s="227" t="s">
        <v>168</v>
      </c>
      <c r="H30" s="228">
        <v>61.8</v>
      </c>
      <c r="I30" s="228"/>
      <c r="J30" s="228">
        <v>30</v>
      </c>
      <c r="K30" s="228">
        <f>Tabela510[[#This Row],[Hectares semados]]-J30</f>
        <v>31.799999999999997</v>
      </c>
      <c r="L30" s="228">
        <f>Tabela510[[#This Row],[Hectares de aproveitamento de semente]]*20</f>
        <v>600</v>
      </c>
      <c r="M30" s="229">
        <v>45243</v>
      </c>
      <c r="N30" s="229">
        <v>45299</v>
      </c>
      <c r="O30" s="249">
        <f>Tabela510[[#This Row],[hoje]]-Tabela510[[#This Row],[Data da Semeadura ]]</f>
        <v>56</v>
      </c>
      <c r="P30" s="227">
        <v>120</v>
      </c>
      <c r="Q30" s="229">
        <f>Tabela510[[#This Row],[Data da Semeadura ]]+P30</f>
        <v>45363</v>
      </c>
      <c r="R30" s="230" t="s">
        <v>164</v>
      </c>
      <c r="S30" s="227"/>
      <c r="T30" s="231"/>
      <c r="U30" s="227"/>
      <c r="V30" s="233"/>
      <c r="W30" s="232"/>
      <c r="X30" s="234"/>
      <c r="Y30" s="231">
        <f>Tabela510[[#This Row],[Data da Semeadura ]]+10</f>
        <v>45253</v>
      </c>
      <c r="Z30" s="233"/>
      <c r="AA30" s="233"/>
      <c r="AB30" s="232"/>
      <c r="AC30" s="229"/>
      <c r="AD30" s="234"/>
      <c r="AE30" s="234"/>
      <c r="AF30" s="234"/>
      <c r="AG30" s="234"/>
      <c r="AH30" s="229">
        <f>Tabela510[[#This Row],[Data da Semeadura ]]+35</f>
        <v>45278</v>
      </c>
      <c r="AI30" s="231"/>
      <c r="AJ30" s="248"/>
      <c r="AK30" s="234"/>
      <c r="AL30" s="234"/>
      <c r="AM30" s="234"/>
      <c r="AN30" s="234"/>
      <c r="AO30" s="229"/>
      <c r="AP30" s="229"/>
      <c r="AQ30" s="229"/>
      <c r="AR30" s="234"/>
      <c r="AS30" s="234"/>
      <c r="AT30" s="229"/>
      <c r="AU30" s="229"/>
      <c r="AV30" s="229"/>
      <c r="AW30" s="234"/>
      <c r="AX30" s="234"/>
      <c r="AY30" s="234"/>
      <c r="AZ30" s="242"/>
      <c r="BA30" s="234"/>
      <c r="BB30" s="234"/>
      <c r="BC30" s="234"/>
      <c r="BD30" s="234"/>
      <c r="BE30" s="234"/>
      <c r="BF30" s="229"/>
      <c r="BG30" s="234"/>
      <c r="BH30" s="234"/>
      <c r="BI30" s="234"/>
      <c r="BJ30" s="234"/>
      <c r="BK30" s="227">
        <f>Tabela510[[#This Row],[PREVISÃO   3ª Avaliação ]]+20</f>
        <v>20</v>
      </c>
      <c r="BL30" s="233"/>
      <c r="BM30" s="227"/>
      <c r="BN30" s="234"/>
      <c r="BO30" s="234"/>
      <c r="BP30" s="234"/>
      <c r="BQ30" s="234"/>
      <c r="BR30" s="234"/>
      <c r="BS30" s="234"/>
      <c r="BT30" s="234"/>
      <c r="BU30" s="231"/>
      <c r="BV30" s="227"/>
      <c r="BW30" s="227"/>
      <c r="BX30" s="227"/>
      <c r="BY30" s="227"/>
      <c r="BZ30" s="235"/>
      <c r="CA30" s="227"/>
      <c r="CB30" s="227"/>
      <c r="CC30" s="227"/>
      <c r="CD30" s="233"/>
      <c r="CE30" s="227" t="s">
        <v>798</v>
      </c>
      <c r="CF30" s="227"/>
      <c r="CG30" s="227"/>
      <c r="CH30" s="227"/>
      <c r="CI30" s="227"/>
      <c r="CJ30" s="227" t="s">
        <v>747</v>
      </c>
      <c r="CK30" s="237"/>
      <c r="CL30" s="227"/>
      <c r="CM30" s="227"/>
      <c r="CN30" s="231"/>
      <c r="CO30" s="231"/>
      <c r="CP30" s="243"/>
      <c r="CQ30" s="227" t="str">
        <f>PROPER(TEXT(Tabela510[[#This Row],[Previsão de Colheita]],"mmm"))</f>
        <v>Mar</v>
      </c>
      <c r="CR30" s="227">
        <f>WEEKDAY(Tabela510[[#This Row],[Previsão de Colheita]],1)</f>
        <v>3</v>
      </c>
      <c r="CS30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30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30" s="239" t="str">
        <f>TEXT(Tabela510[[#This Row],[Inicio Semana]],"dd/mm/aa") &amp; " - " &amp; TEXT(Tabela510[[#This Row],[Fim Semana]],"dd/mm/aa")</f>
        <v>14/01/24 - 20/01/24</v>
      </c>
      <c r="CV30" s="238">
        <f>_xlfn.MAXIFS(Tabela510[Previsão de Colheita],Tabela510[[Fazenda ]],Tabela510[[#This Row],[Fazenda ]],Tabela510[Cultivar],Tabela510[[#This Row],[Cultivar]])</f>
        <v>45370</v>
      </c>
      <c r="CW30" s="238">
        <f>_xlfn.MINIFS(Tabela510[Previsão de Colheita],Tabela510[[Fazenda ]],Tabela510[[#This Row],[Fazenda ]],Tabela510[Cultivar],Tabela510[[#This Row],[Cultivar]])</f>
        <v>45362</v>
      </c>
      <c r="CX30" s="244" t="str" cm="1">
        <f t="array" ref="CX30">IF(OR(Tabela510[[#This Row],[1ª avaliação]:[Inicio Colh.]]="Reprovado"),"Reprovado","Aprovado")</f>
        <v>Aprovado</v>
      </c>
      <c r="CY30" s="221"/>
    </row>
    <row r="31" spans="1:103" s="212" customFormat="1" ht="15.6" x14ac:dyDescent="0.3">
      <c r="A31" s="226" t="s">
        <v>41</v>
      </c>
      <c r="B31" s="227" t="s">
        <v>402</v>
      </c>
      <c r="C31" s="227" t="s">
        <v>63</v>
      </c>
      <c r="D31" s="227" t="s">
        <v>812</v>
      </c>
      <c r="E31" s="227" t="s">
        <v>636</v>
      </c>
      <c r="F31" s="240" t="s">
        <v>537</v>
      </c>
      <c r="G31" s="227" t="s">
        <v>557</v>
      </c>
      <c r="H31" s="228">
        <v>190</v>
      </c>
      <c r="I31" s="228">
        <v>190</v>
      </c>
      <c r="J31" s="228">
        <v>150</v>
      </c>
      <c r="K31" s="228">
        <f>Tabela510[[#This Row],[Hectares semados]]-J31</f>
        <v>40</v>
      </c>
      <c r="L31" s="228">
        <f>Tabela510[[#This Row],[Hectares de aproveitamento de semente]]*20</f>
        <v>3000</v>
      </c>
      <c r="M31" s="229">
        <v>45213</v>
      </c>
      <c r="N31" s="229">
        <f t="shared" ref="N31:N39" ca="1" si="2">TODAY()</f>
        <v>45449</v>
      </c>
      <c r="O31" s="249">
        <f ca="1">Tabela510[[#This Row],[hoje]]-Tabela510[[#This Row],[Data da Semeadura ]]</f>
        <v>236</v>
      </c>
      <c r="P31" s="227">
        <v>113</v>
      </c>
      <c r="Q31" s="229">
        <f>Tabela510[[#This Row],[Data da Semeadura ]]+P31</f>
        <v>45326</v>
      </c>
      <c r="R31" s="230" t="s">
        <v>163</v>
      </c>
      <c r="S31" s="240"/>
      <c r="T31" s="227"/>
      <c r="U31" s="227"/>
      <c r="V31" s="227"/>
      <c r="W31" s="234"/>
      <c r="X31" s="234"/>
      <c r="Y31" s="231">
        <f>Tabela510[[#This Row],[Data da Semeadura ]]+10</f>
        <v>45223</v>
      </c>
      <c r="Z31" s="233">
        <v>45222</v>
      </c>
      <c r="AA31" s="233"/>
      <c r="AB31" s="232">
        <v>15.5</v>
      </c>
      <c r="AC31" s="227"/>
      <c r="AD31" s="234"/>
      <c r="AE31" s="234"/>
      <c r="AF31" s="234"/>
      <c r="AG31" s="234"/>
      <c r="AH31" s="229">
        <f>Tabela510[[#This Row],[Data da Semeadura ]]+35</f>
        <v>45248</v>
      </c>
      <c r="AI31" s="233"/>
      <c r="AJ31" s="222"/>
      <c r="AK31" s="234"/>
      <c r="AL31" s="234"/>
      <c r="AM31" s="234"/>
      <c r="AN31" s="234"/>
      <c r="AO31" s="234"/>
      <c r="AP31" s="234"/>
      <c r="AQ31" s="234"/>
      <c r="AR31" s="234"/>
      <c r="AS31" s="234"/>
      <c r="AT31" s="229">
        <f>Tabela510[[#This Row],[PREVISÃO   2ª Avaliação ]]+30</f>
        <v>45278</v>
      </c>
      <c r="AU31" s="229"/>
      <c r="AV31" s="229"/>
      <c r="AW31" s="234"/>
      <c r="AX31" s="234"/>
      <c r="AY31" s="234"/>
      <c r="AZ31" s="234"/>
      <c r="BA31" s="234"/>
      <c r="BB31" s="234"/>
      <c r="BC31" s="234"/>
      <c r="BD31" s="234"/>
      <c r="BE31" s="242"/>
      <c r="BF31" s="234"/>
      <c r="BG31" s="234"/>
      <c r="BH31" s="234"/>
      <c r="BI31" s="234"/>
      <c r="BJ31" s="234"/>
      <c r="BK31" s="229">
        <f>Tabela510[[#This Row],[PREVISÃO   3ª Avaliação ]]+20</f>
        <v>45298</v>
      </c>
      <c r="BL31" s="233"/>
      <c r="BM31" s="227"/>
      <c r="BN31" s="234"/>
      <c r="BO31" s="234"/>
      <c r="BP31" s="234"/>
      <c r="BQ31" s="234"/>
      <c r="BR31" s="234"/>
      <c r="BS31" s="234"/>
      <c r="BT31" s="234"/>
      <c r="BU31" s="231"/>
      <c r="BV31" s="227"/>
      <c r="BW31" s="227"/>
      <c r="BX31" s="227"/>
      <c r="BY31" s="227"/>
      <c r="BZ31" s="227"/>
      <c r="CA31" s="227"/>
      <c r="CB31" s="227"/>
      <c r="CC31" s="227"/>
      <c r="CD31" s="233"/>
      <c r="CE31" s="235" t="s">
        <v>748</v>
      </c>
      <c r="CF31" s="227"/>
      <c r="CG31" s="227"/>
      <c r="CH31" s="227"/>
      <c r="CI31" s="227"/>
      <c r="CJ31" s="227" t="s">
        <v>746</v>
      </c>
      <c r="CK31" s="227"/>
      <c r="CL31" s="227"/>
      <c r="CM31" s="227"/>
      <c r="CN31" s="227"/>
      <c r="CO31" s="234"/>
      <c r="CP31" s="243"/>
      <c r="CQ31" s="227" t="str">
        <f>PROPER(TEXT(Tabela510[[#This Row],[Previsão de Colheita]],"mmm"))</f>
        <v>Fev</v>
      </c>
      <c r="CR31" s="227">
        <f>WEEKDAY(Tabela510[[#This Row],[Previsão de Colheita]],1)</f>
        <v>1</v>
      </c>
      <c r="CS31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31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31" s="239" t="str">
        <f>TEXT(Tabela510[[#This Row],[Inicio Semana]],"dd/mm/aa") &amp; " - " &amp; TEXT(Tabela510[[#This Row],[Fim Semana]],"dd/mm/aa")</f>
        <v>31/12/23 - 06/01/24</v>
      </c>
      <c r="CV31" s="238">
        <f>_xlfn.MAXIFS(Tabela510[Previsão de Colheita],Tabela510[[Fazenda ]],Tabela510[[#This Row],[Fazenda ]],Tabela510[Cultivar],Tabela510[[#This Row],[Cultivar]])</f>
        <v>45327</v>
      </c>
      <c r="CW31" s="238">
        <f>_xlfn.MINIFS(Tabela510[Previsão de Colheita],Tabela510[[Fazenda ]],Tabela510[[#This Row],[Fazenda ]],Tabela510[Cultivar],Tabela510[[#This Row],[Cultivar]])</f>
        <v>45320</v>
      </c>
      <c r="CX31" s="244" t="str" cm="1">
        <f t="array" ref="CX31">IF(OR(Tabela510[[#This Row],[1ª avaliação]:[Inicio Colh.]]="Reprovado"),"Reprovado","Aprovado")</f>
        <v>Reprovado</v>
      </c>
      <c r="CY31" s="221"/>
    </row>
    <row r="32" spans="1:103" s="212" customFormat="1" ht="15.6" x14ac:dyDescent="0.3">
      <c r="A32" s="226" t="s">
        <v>41</v>
      </c>
      <c r="B32" s="227" t="s">
        <v>402</v>
      </c>
      <c r="C32" s="227" t="s">
        <v>63</v>
      </c>
      <c r="D32" s="227" t="s">
        <v>812</v>
      </c>
      <c r="E32" s="227" t="s">
        <v>637</v>
      </c>
      <c r="F32" s="240" t="s">
        <v>537</v>
      </c>
      <c r="G32" s="227" t="s">
        <v>557</v>
      </c>
      <c r="H32" s="228">
        <v>158</v>
      </c>
      <c r="I32" s="228"/>
      <c r="J32" s="228">
        <v>60</v>
      </c>
      <c r="K32" s="228">
        <f>Tabela510[[#This Row],[Hectares semados]]-J32</f>
        <v>98</v>
      </c>
      <c r="L32" s="228">
        <f>Tabela510[[#This Row],[Hectares de aproveitamento de semente]]*20</f>
        <v>1200</v>
      </c>
      <c r="M32" s="229">
        <v>45213</v>
      </c>
      <c r="N32" s="229">
        <f t="shared" ca="1" si="2"/>
        <v>45449</v>
      </c>
      <c r="O32" s="249">
        <f ca="1">Tabela510[[#This Row],[hoje]]-Tabela510[[#This Row],[Data da Semeadura ]]</f>
        <v>236</v>
      </c>
      <c r="P32" s="227">
        <v>107</v>
      </c>
      <c r="Q32" s="229">
        <f>Tabela510[[#This Row],[Data da Semeadura ]]+P32</f>
        <v>45320</v>
      </c>
      <c r="R32" s="230" t="s">
        <v>164</v>
      </c>
      <c r="S32" s="240"/>
      <c r="T32" s="227"/>
      <c r="U32" s="227"/>
      <c r="V32" s="227"/>
      <c r="W32" s="234"/>
      <c r="X32" s="234"/>
      <c r="Y32" s="231">
        <f>Tabela510[[#This Row],[Data da Semeadura ]]+10</f>
        <v>45223</v>
      </c>
      <c r="Z32" s="233">
        <v>45222</v>
      </c>
      <c r="AA32" s="233"/>
      <c r="AB32" s="232">
        <v>15</v>
      </c>
      <c r="AC32" s="227"/>
      <c r="AD32" s="234"/>
      <c r="AE32" s="234"/>
      <c r="AF32" s="234"/>
      <c r="AG32" s="234"/>
      <c r="AH32" s="229">
        <f>Tabela510[[#This Row],[Data da Semeadura ]]+35</f>
        <v>45248</v>
      </c>
      <c r="AI32" s="233"/>
      <c r="AJ32" s="227"/>
      <c r="AK32" s="234"/>
      <c r="AL32" s="234"/>
      <c r="AM32" s="234"/>
      <c r="AN32" s="234"/>
      <c r="AO32" s="234"/>
      <c r="AP32" s="234"/>
      <c r="AQ32" s="234"/>
      <c r="AR32" s="234"/>
      <c r="AS32" s="234"/>
      <c r="AT32" s="229">
        <f>Tabela510[[#This Row],[PREVISÃO   2ª Avaliação ]]+30</f>
        <v>45278</v>
      </c>
      <c r="AU32" s="229"/>
      <c r="AV32" s="229"/>
      <c r="AW32" s="234"/>
      <c r="AX32" s="234"/>
      <c r="AY32" s="234"/>
      <c r="AZ32" s="234"/>
      <c r="BA32" s="234"/>
      <c r="BB32" s="234"/>
      <c r="BC32" s="234"/>
      <c r="BD32" s="234"/>
      <c r="BE32" s="242"/>
      <c r="BF32" s="234"/>
      <c r="BG32" s="234"/>
      <c r="BH32" s="234"/>
      <c r="BI32" s="234"/>
      <c r="BJ32" s="234"/>
      <c r="BK32" s="229">
        <f>Tabela510[[#This Row],[PREVISÃO   3ª Avaliação ]]+20</f>
        <v>45298</v>
      </c>
      <c r="BL32" s="233"/>
      <c r="BM32" s="227"/>
      <c r="BN32" s="234"/>
      <c r="BO32" s="234"/>
      <c r="BP32" s="234"/>
      <c r="BQ32" s="234"/>
      <c r="BR32" s="234"/>
      <c r="BS32" s="234"/>
      <c r="BT32" s="234"/>
      <c r="BU32" s="231"/>
      <c r="BV32" s="227"/>
      <c r="BW32" s="227"/>
      <c r="BX32" s="227"/>
      <c r="BY32" s="227"/>
      <c r="BZ32" s="227"/>
      <c r="CA32" s="227"/>
      <c r="CB32" s="227"/>
      <c r="CC32" s="227"/>
      <c r="CD32" s="233"/>
      <c r="CE32" s="235" t="s">
        <v>798</v>
      </c>
      <c r="CF32" s="227"/>
      <c r="CG32" s="227"/>
      <c r="CH32" s="227"/>
      <c r="CI32" s="227"/>
      <c r="CJ32" s="227" t="s">
        <v>747</v>
      </c>
      <c r="CK32" s="227"/>
      <c r="CL32" s="227"/>
      <c r="CM32" s="227"/>
      <c r="CN32" s="227"/>
      <c r="CO32" s="234"/>
      <c r="CP32" s="243"/>
      <c r="CQ32" s="227" t="str">
        <f>PROPER(TEXT(Tabela510[[#This Row],[Previsão de Colheita]],"mmm"))</f>
        <v>Jan</v>
      </c>
      <c r="CR32" s="227">
        <f>WEEKDAY(Tabela510[[#This Row],[Previsão de Colheita]],1)</f>
        <v>2</v>
      </c>
      <c r="CS32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32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32" s="239" t="str">
        <f>TEXT(Tabela510[[#This Row],[Inicio Semana]],"dd/mm/aa") &amp; " - " &amp; TEXT(Tabela510[[#This Row],[Fim Semana]],"dd/mm/aa")</f>
        <v>07/01/24 - 13/01/24</v>
      </c>
      <c r="CV32" s="238">
        <f>_xlfn.MAXIFS(Tabela510[Previsão de Colheita],Tabela510[[Fazenda ]],Tabela510[[#This Row],[Fazenda ]],Tabela510[Cultivar],Tabela510[[#This Row],[Cultivar]])</f>
        <v>45327</v>
      </c>
      <c r="CW32" s="238">
        <f>_xlfn.MINIFS(Tabela510[Previsão de Colheita],Tabela510[[Fazenda ]],Tabela510[[#This Row],[Fazenda ]],Tabela510[Cultivar],Tabela510[[#This Row],[Cultivar]])</f>
        <v>45320</v>
      </c>
      <c r="CX32" s="244" t="str" cm="1">
        <f t="array" ref="CX32">IF(OR(Tabela510[[#This Row],[1ª avaliação]:[Inicio Colh.]]="Reprovado"),"Reprovado","Aprovado")</f>
        <v>Aprovado</v>
      </c>
      <c r="CY32" s="221"/>
    </row>
    <row r="33" spans="1:103" s="212" customFormat="1" ht="15.6" x14ac:dyDescent="0.3">
      <c r="A33" s="226" t="s">
        <v>41</v>
      </c>
      <c r="B33" s="227" t="s">
        <v>402</v>
      </c>
      <c r="C33" s="227" t="s">
        <v>63</v>
      </c>
      <c r="D33" s="227" t="s">
        <v>812</v>
      </c>
      <c r="E33" s="227" t="s">
        <v>638</v>
      </c>
      <c r="F33" s="240" t="s">
        <v>537</v>
      </c>
      <c r="G33" s="227" t="s">
        <v>557</v>
      </c>
      <c r="H33" s="228">
        <v>75.5</v>
      </c>
      <c r="I33" s="228">
        <v>70</v>
      </c>
      <c r="J33" s="228">
        <v>28</v>
      </c>
      <c r="K33" s="228">
        <f>Tabela510[[#This Row],[Hectares semados]]-J33</f>
        <v>47.5</v>
      </c>
      <c r="L33" s="228">
        <f>Tabela510[[#This Row],[Hectares de aproveitamento de semente]]*20</f>
        <v>560</v>
      </c>
      <c r="M33" s="229">
        <v>45214</v>
      </c>
      <c r="N33" s="229">
        <f t="shared" ca="1" si="2"/>
        <v>45449</v>
      </c>
      <c r="O33" s="249">
        <f ca="1">Tabela510[[#This Row],[hoje]]-Tabela510[[#This Row],[Data da Semeadura ]]</f>
        <v>235</v>
      </c>
      <c r="P33" s="227">
        <v>113</v>
      </c>
      <c r="Q33" s="229">
        <f>Tabela510[[#This Row],[Data da Semeadura ]]+P33</f>
        <v>45327</v>
      </c>
      <c r="R33" s="230" t="s">
        <v>163</v>
      </c>
      <c r="S33" s="240"/>
      <c r="T33" s="227"/>
      <c r="U33" s="227"/>
      <c r="V33" s="227"/>
      <c r="W33" s="234"/>
      <c r="X33" s="234"/>
      <c r="Y33" s="231">
        <f>Tabela510[[#This Row],[Data da Semeadura ]]+10</f>
        <v>45224</v>
      </c>
      <c r="Z33" s="233">
        <v>45222</v>
      </c>
      <c r="AA33" s="233"/>
      <c r="AB33" s="232"/>
      <c r="AC33" s="227"/>
      <c r="AD33" s="234"/>
      <c r="AE33" s="234"/>
      <c r="AF33" s="234"/>
      <c r="AG33" s="234"/>
      <c r="AH33" s="229">
        <f>Tabela510[[#This Row],[Data da Semeadura ]]+35</f>
        <v>45249</v>
      </c>
      <c r="AI33" s="233"/>
      <c r="AJ33" s="227"/>
      <c r="AK33" s="234"/>
      <c r="AL33" s="234"/>
      <c r="AM33" s="234"/>
      <c r="AN33" s="234"/>
      <c r="AO33" s="234"/>
      <c r="AP33" s="234"/>
      <c r="AQ33" s="234"/>
      <c r="AR33" s="234"/>
      <c r="AS33" s="234"/>
      <c r="AT33" s="229">
        <f>Tabela510[[#This Row],[PREVISÃO   2ª Avaliação ]]+30</f>
        <v>45279</v>
      </c>
      <c r="AU33" s="229"/>
      <c r="AV33" s="229"/>
      <c r="AW33" s="234"/>
      <c r="AX33" s="234"/>
      <c r="AY33" s="234"/>
      <c r="AZ33" s="234"/>
      <c r="BA33" s="234"/>
      <c r="BB33" s="234"/>
      <c r="BC33" s="234"/>
      <c r="BD33" s="234"/>
      <c r="BE33" s="242"/>
      <c r="BF33" s="234"/>
      <c r="BG33" s="234"/>
      <c r="BH33" s="234"/>
      <c r="BI33" s="234"/>
      <c r="BJ33" s="234"/>
      <c r="BK33" s="229">
        <f>Tabela510[[#This Row],[PREVISÃO   3ª Avaliação ]]+20</f>
        <v>45299</v>
      </c>
      <c r="BL33" s="233"/>
      <c r="BM33" s="227"/>
      <c r="BN33" s="234"/>
      <c r="BO33" s="234"/>
      <c r="BP33" s="234"/>
      <c r="BQ33" s="234"/>
      <c r="BR33" s="234"/>
      <c r="BS33" s="234"/>
      <c r="BT33" s="234"/>
      <c r="BU33" s="231"/>
      <c r="BV33" s="227"/>
      <c r="BW33" s="227"/>
      <c r="BX33" s="227"/>
      <c r="BY33" s="227"/>
      <c r="BZ33" s="227"/>
      <c r="CA33" s="227"/>
      <c r="CB33" s="227"/>
      <c r="CC33" s="227"/>
      <c r="CD33" s="233"/>
      <c r="CE33" s="235" t="s">
        <v>748</v>
      </c>
      <c r="CF33" s="227"/>
      <c r="CG33" s="227"/>
      <c r="CH33" s="227"/>
      <c r="CI33" s="227"/>
      <c r="CJ33" s="227" t="s">
        <v>746</v>
      </c>
      <c r="CK33" s="227"/>
      <c r="CL33" s="227"/>
      <c r="CM33" s="227"/>
      <c r="CN33" s="227"/>
      <c r="CO33" s="234"/>
      <c r="CP33" s="243"/>
      <c r="CQ33" s="227" t="str">
        <f>PROPER(TEXT(Tabela510[[#This Row],[Previsão de Colheita]],"mmm"))</f>
        <v>Fev</v>
      </c>
      <c r="CR33" s="227">
        <f>WEEKDAY(Tabela510[[#This Row],[Previsão de Colheita]],1)</f>
        <v>2</v>
      </c>
      <c r="CS33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33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33" s="239" t="str">
        <f>TEXT(Tabela510[[#This Row],[Inicio Semana]],"dd/mm/aa") &amp; " - " &amp; TEXT(Tabela510[[#This Row],[Fim Semana]],"dd/mm/aa")</f>
        <v>07/01/24 - 13/01/24</v>
      </c>
      <c r="CV33" s="238">
        <f>_xlfn.MAXIFS(Tabela510[Previsão de Colheita],Tabela510[[Fazenda ]],Tabela510[[#This Row],[Fazenda ]],Tabela510[Cultivar],Tabela510[[#This Row],[Cultivar]])</f>
        <v>45327</v>
      </c>
      <c r="CW33" s="238">
        <f>_xlfn.MINIFS(Tabela510[Previsão de Colheita],Tabela510[[Fazenda ]],Tabela510[[#This Row],[Fazenda ]],Tabela510[Cultivar],Tabela510[[#This Row],[Cultivar]])</f>
        <v>45320</v>
      </c>
      <c r="CX33" s="244" t="str" cm="1">
        <f t="array" ref="CX33">IF(OR(Tabela510[[#This Row],[1ª avaliação]:[Inicio Colh.]]="Reprovado"),"Reprovado","Aprovado")</f>
        <v>Reprovado</v>
      </c>
      <c r="CY33" s="221"/>
    </row>
    <row r="34" spans="1:103" s="212" customFormat="1" ht="15.6" x14ac:dyDescent="0.3">
      <c r="A34" s="226" t="s">
        <v>639</v>
      </c>
      <c r="B34" s="227" t="s">
        <v>640</v>
      </c>
      <c r="C34" s="227" t="s">
        <v>64</v>
      </c>
      <c r="D34" s="227" t="s">
        <v>813</v>
      </c>
      <c r="E34" s="227" t="s">
        <v>641</v>
      </c>
      <c r="F34" s="240" t="s">
        <v>537</v>
      </c>
      <c r="G34" s="227" t="s">
        <v>557</v>
      </c>
      <c r="H34" s="228">
        <v>250</v>
      </c>
      <c r="I34" s="228">
        <v>250</v>
      </c>
      <c r="J34" s="228">
        <v>50</v>
      </c>
      <c r="K34" s="228">
        <f>Tabela510[[#This Row],[Hectares semados]]-J34</f>
        <v>200</v>
      </c>
      <c r="L34" s="228">
        <f>Tabela510[[#This Row],[Hectares de aproveitamento de semente]]*20</f>
        <v>1000</v>
      </c>
      <c r="M34" s="229">
        <v>45205</v>
      </c>
      <c r="N34" s="229">
        <f t="shared" ca="1" si="2"/>
        <v>45449</v>
      </c>
      <c r="O34" s="249">
        <f ca="1">Tabela510[[#This Row],[hoje]]-Tabela510[[#This Row],[Data da Semeadura ]]</f>
        <v>244</v>
      </c>
      <c r="P34" s="227">
        <v>100</v>
      </c>
      <c r="Q34" s="229">
        <f>Tabela510[[#This Row],[Data da Semeadura ]]+P34</f>
        <v>45305</v>
      </c>
      <c r="R34" s="230" t="s">
        <v>163</v>
      </c>
      <c r="S34" s="240"/>
      <c r="T34" s="227"/>
      <c r="U34" s="227"/>
      <c r="V34" s="227"/>
      <c r="W34" s="234"/>
      <c r="X34" s="234"/>
      <c r="Y34" s="231">
        <f>Tabela510[[#This Row],[Data da Semeadura ]]+10</f>
        <v>45215</v>
      </c>
      <c r="Z34" s="231">
        <v>45218</v>
      </c>
      <c r="AA34" s="231" t="s">
        <v>696</v>
      </c>
      <c r="AB34" s="232">
        <v>15</v>
      </c>
      <c r="AC34" s="227"/>
      <c r="AD34" s="234"/>
      <c r="AE34" s="234"/>
      <c r="AF34" s="234"/>
      <c r="AG34" s="234"/>
      <c r="AH34" s="229">
        <f>Tabela510[[#This Row],[Data da Semeadura ]]+35</f>
        <v>45240</v>
      </c>
      <c r="AI34" s="233"/>
      <c r="AJ34" s="227"/>
      <c r="AK34" s="234"/>
      <c r="AL34" s="234"/>
      <c r="AM34" s="234"/>
      <c r="AN34" s="234"/>
      <c r="AO34" s="234"/>
      <c r="AP34" s="234"/>
      <c r="AQ34" s="234"/>
      <c r="AR34" s="234"/>
      <c r="AS34" s="234"/>
      <c r="AT34" s="229">
        <f>Tabela510[[#This Row],[PREVISÃO   2ª Avaliação ]]+30</f>
        <v>45270</v>
      </c>
      <c r="AU34" s="229"/>
      <c r="AV34" s="229"/>
      <c r="AW34" s="234"/>
      <c r="AX34" s="234"/>
      <c r="AY34" s="234"/>
      <c r="AZ34" s="234"/>
      <c r="BA34" s="234"/>
      <c r="BB34" s="234"/>
      <c r="BC34" s="234"/>
      <c r="BD34" s="234"/>
      <c r="BE34" s="242"/>
      <c r="BF34" s="234"/>
      <c r="BG34" s="234"/>
      <c r="BH34" s="234"/>
      <c r="BI34" s="234"/>
      <c r="BJ34" s="234"/>
      <c r="BK34" s="229">
        <f>Tabela510[[#This Row],[PREVISÃO   3ª Avaliação ]]+20</f>
        <v>45290</v>
      </c>
      <c r="BL34" s="233"/>
      <c r="BM34" s="227"/>
      <c r="BN34" s="234"/>
      <c r="BO34" s="234"/>
      <c r="BP34" s="234"/>
      <c r="BQ34" s="234"/>
      <c r="BR34" s="234"/>
      <c r="BS34" s="234"/>
      <c r="BT34" s="234"/>
      <c r="BU34" s="231"/>
      <c r="BV34" s="227"/>
      <c r="BW34" s="227"/>
      <c r="BX34" s="227"/>
      <c r="BY34" s="227"/>
      <c r="BZ34" s="227"/>
      <c r="CA34" s="227"/>
      <c r="CB34" s="227"/>
      <c r="CC34" s="227"/>
      <c r="CD34" s="227"/>
      <c r="CE34" s="235" t="s">
        <v>749</v>
      </c>
      <c r="CF34" s="227"/>
      <c r="CG34" s="227"/>
      <c r="CH34" s="227"/>
      <c r="CI34" s="227"/>
      <c r="CJ34" s="227" t="s">
        <v>746</v>
      </c>
      <c r="CK34" s="227"/>
      <c r="CL34" s="227"/>
      <c r="CM34" s="227"/>
      <c r="CN34" s="227"/>
      <c r="CO34" s="234" t="s">
        <v>746</v>
      </c>
      <c r="CP34" s="243"/>
      <c r="CQ34" s="227" t="str">
        <f>PROPER(TEXT(Tabela510[[#This Row],[Previsão de Colheita]],"mmm"))</f>
        <v>Jan</v>
      </c>
      <c r="CR34" s="227">
        <f>WEEKDAY(Tabela510[[#This Row],[Previsão de Colheita]],1)</f>
        <v>1</v>
      </c>
      <c r="CS34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34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34" s="239" t="str">
        <f>TEXT(Tabela510[[#This Row],[Inicio Semana]],"dd/mm/aa") &amp; " - " &amp; TEXT(Tabela510[[#This Row],[Fim Semana]],"dd/mm/aa")</f>
        <v>31/12/23 - 06/01/24</v>
      </c>
      <c r="CV34" s="238">
        <f>_xlfn.MAXIFS(Tabela510[Previsão de Colheita],Tabela510[[Fazenda ]],Tabela510[[#This Row],[Fazenda ]],Tabela510[Cultivar],Tabela510[[#This Row],[Cultivar]])</f>
        <v>45305</v>
      </c>
      <c r="CW34" s="238">
        <f>_xlfn.MINIFS(Tabela510[Previsão de Colheita],Tabela510[[Fazenda ]],Tabela510[[#This Row],[Fazenda ]],Tabela510[Cultivar],Tabela510[[#This Row],[Cultivar]])</f>
        <v>45305</v>
      </c>
      <c r="CX34" s="244" t="str" cm="1">
        <f t="array" ref="CX34">IF(OR(Tabela510[[#This Row],[1ª avaliação]:[Inicio Colh.]]="Reprovado"),"Reprovado","Aprovado")</f>
        <v>Reprovado</v>
      </c>
      <c r="CY34" s="221"/>
    </row>
    <row r="35" spans="1:103" s="212" customFormat="1" ht="15.6" x14ac:dyDescent="0.3">
      <c r="A35" s="226" t="s">
        <v>639</v>
      </c>
      <c r="B35" s="227" t="s">
        <v>640</v>
      </c>
      <c r="C35" s="227" t="s">
        <v>64</v>
      </c>
      <c r="D35" s="227" t="s">
        <v>813</v>
      </c>
      <c r="E35" s="227" t="s">
        <v>642</v>
      </c>
      <c r="F35" s="240" t="s">
        <v>536</v>
      </c>
      <c r="G35" s="227" t="s">
        <v>559</v>
      </c>
      <c r="H35" s="228">
        <v>90</v>
      </c>
      <c r="I35" s="228">
        <v>90</v>
      </c>
      <c r="J35" s="228">
        <v>50</v>
      </c>
      <c r="K35" s="228">
        <f>Tabela510[[#This Row],[Hectares semados]]-J35</f>
        <v>40</v>
      </c>
      <c r="L35" s="228">
        <f>Tabela510[[#This Row],[Hectares de aproveitamento de semente]]*20</f>
        <v>1000</v>
      </c>
      <c r="M35" s="229">
        <v>45204</v>
      </c>
      <c r="N35" s="229">
        <f t="shared" ca="1" si="2"/>
        <v>45449</v>
      </c>
      <c r="O35" s="249">
        <f ca="1">Tabela510[[#This Row],[hoje]]-Tabela510[[#This Row],[Data da Semeadura ]]</f>
        <v>245</v>
      </c>
      <c r="P35" s="227">
        <v>100</v>
      </c>
      <c r="Q35" s="229">
        <f>Tabela510[[#This Row],[Data da Semeadura ]]+P35</f>
        <v>45304</v>
      </c>
      <c r="R35" s="230" t="s">
        <v>163</v>
      </c>
      <c r="S35" s="240"/>
      <c r="T35" s="227"/>
      <c r="U35" s="227"/>
      <c r="V35" s="227"/>
      <c r="W35" s="234"/>
      <c r="X35" s="234"/>
      <c r="Y35" s="231">
        <f>Tabela510[[#This Row],[Data da Semeadura ]]+10</f>
        <v>45214</v>
      </c>
      <c r="Z35" s="231">
        <v>45218</v>
      </c>
      <c r="AA35" s="231" t="s">
        <v>696</v>
      </c>
      <c r="AB35" s="232"/>
      <c r="AC35" s="227"/>
      <c r="AD35" s="234"/>
      <c r="AE35" s="234"/>
      <c r="AF35" s="234"/>
      <c r="AG35" s="234"/>
      <c r="AH35" s="229">
        <f>Tabela510[[#This Row],[Data da Semeadura ]]+35</f>
        <v>45239</v>
      </c>
      <c r="AI35" s="233"/>
      <c r="AJ35" s="227"/>
      <c r="AK35" s="234"/>
      <c r="AL35" s="234"/>
      <c r="AM35" s="234"/>
      <c r="AN35" s="234"/>
      <c r="AO35" s="234"/>
      <c r="AP35" s="234"/>
      <c r="AQ35" s="234"/>
      <c r="AR35" s="234"/>
      <c r="AS35" s="234"/>
      <c r="AT35" s="229">
        <f>Tabela510[[#This Row],[PREVISÃO   2ª Avaliação ]]+30</f>
        <v>45269</v>
      </c>
      <c r="AU35" s="229"/>
      <c r="AV35" s="229"/>
      <c r="AW35" s="234"/>
      <c r="AX35" s="234"/>
      <c r="AY35" s="234"/>
      <c r="AZ35" s="234"/>
      <c r="BA35" s="234"/>
      <c r="BB35" s="234"/>
      <c r="BC35" s="234"/>
      <c r="BD35" s="234"/>
      <c r="BE35" s="242"/>
      <c r="BF35" s="234"/>
      <c r="BG35" s="234"/>
      <c r="BH35" s="234"/>
      <c r="BI35" s="234"/>
      <c r="BJ35" s="234"/>
      <c r="BK35" s="229">
        <f>Tabela510[[#This Row],[PREVISÃO   3ª Avaliação ]]+20</f>
        <v>45289</v>
      </c>
      <c r="BL35" s="233"/>
      <c r="BM35" s="227"/>
      <c r="BN35" s="234"/>
      <c r="BO35" s="234"/>
      <c r="BP35" s="234"/>
      <c r="BQ35" s="234"/>
      <c r="BR35" s="234"/>
      <c r="BS35" s="234"/>
      <c r="BT35" s="234"/>
      <c r="BU35" s="231"/>
      <c r="BV35" s="227"/>
      <c r="BW35" s="227"/>
      <c r="BX35" s="227"/>
      <c r="BY35" s="227"/>
      <c r="BZ35" s="227"/>
      <c r="CA35" s="227"/>
      <c r="CB35" s="227"/>
      <c r="CC35" s="227"/>
      <c r="CD35" s="227"/>
      <c r="CE35" s="235" t="s">
        <v>792</v>
      </c>
      <c r="CF35" s="227"/>
      <c r="CG35" s="227"/>
      <c r="CH35" s="227"/>
      <c r="CI35" s="227"/>
      <c r="CJ35" s="227" t="s">
        <v>746</v>
      </c>
      <c r="CK35" s="227"/>
      <c r="CL35" s="227"/>
      <c r="CM35" s="227"/>
      <c r="CN35" s="227"/>
      <c r="CO35" s="234"/>
      <c r="CP35" s="243"/>
      <c r="CQ35" s="227" t="str">
        <f>PROPER(TEXT(Tabela510[[#This Row],[Previsão de Colheita]],"mmm"))</f>
        <v>Jan</v>
      </c>
      <c r="CR35" s="227">
        <f>WEEKDAY(Tabela510[[#This Row],[Previsão de Colheita]],1)</f>
        <v>7</v>
      </c>
      <c r="CS35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35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35" s="239" t="str">
        <f>TEXT(Tabela510[[#This Row],[Inicio Semana]],"dd/mm/aa") &amp; " - " &amp; TEXT(Tabela510[[#This Row],[Fim Semana]],"dd/mm/aa")</f>
        <v>11/02/24 - 17/02/24</v>
      </c>
      <c r="CV35" s="238">
        <f>_xlfn.MAXIFS(Tabela510[Previsão de Colheita],Tabela510[[Fazenda ]],Tabela510[[#This Row],[Fazenda ]],Tabela510[Cultivar],Tabela510[[#This Row],[Cultivar]])</f>
        <v>45307</v>
      </c>
      <c r="CW35" s="238">
        <f>_xlfn.MINIFS(Tabela510[Previsão de Colheita],Tabela510[[Fazenda ]],Tabela510[[#This Row],[Fazenda ]],Tabela510[Cultivar],Tabela510[[#This Row],[Cultivar]])</f>
        <v>45304</v>
      </c>
      <c r="CX35" s="244" t="str" cm="1">
        <f t="array" ref="CX35">IF(OR(Tabela510[[#This Row],[1ª avaliação]:[Inicio Colh.]]="Reprovado"),"Reprovado","Aprovado")</f>
        <v>Reprovado</v>
      </c>
      <c r="CY35" s="221"/>
    </row>
    <row r="36" spans="1:103" s="212" customFormat="1" ht="15.6" x14ac:dyDescent="0.3">
      <c r="A36" s="226" t="s">
        <v>639</v>
      </c>
      <c r="B36" s="227" t="s">
        <v>640</v>
      </c>
      <c r="C36" s="227" t="s">
        <v>64</v>
      </c>
      <c r="D36" s="227" t="s">
        <v>813</v>
      </c>
      <c r="E36" s="227" t="s">
        <v>643</v>
      </c>
      <c r="F36" s="240" t="s">
        <v>536</v>
      </c>
      <c r="G36" s="227" t="s">
        <v>559</v>
      </c>
      <c r="H36" s="228">
        <v>166</v>
      </c>
      <c r="I36" s="228">
        <v>166</v>
      </c>
      <c r="J36" s="228">
        <v>150</v>
      </c>
      <c r="K36" s="228">
        <f>Tabela510[[#This Row],[Hectares semados]]-J36</f>
        <v>16</v>
      </c>
      <c r="L36" s="228">
        <f>Tabela510[[#This Row],[Hectares de aproveitamento de semente]]*20</f>
        <v>3000</v>
      </c>
      <c r="M36" s="229">
        <v>45204</v>
      </c>
      <c r="N36" s="229">
        <f t="shared" ca="1" si="2"/>
        <v>45449</v>
      </c>
      <c r="O36" s="249">
        <f ca="1">Tabela510[[#This Row],[hoje]]-Tabela510[[#This Row],[Data da Semeadura ]]</f>
        <v>245</v>
      </c>
      <c r="P36" s="227">
        <v>103</v>
      </c>
      <c r="Q36" s="229">
        <f>Tabela510[[#This Row],[Data da Semeadura ]]+P36</f>
        <v>45307</v>
      </c>
      <c r="R36" s="230" t="s">
        <v>163</v>
      </c>
      <c r="S36" s="240"/>
      <c r="T36" s="227"/>
      <c r="U36" s="227"/>
      <c r="V36" s="227"/>
      <c r="W36" s="234"/>
      <c r="X36" s="234"/>
      <c r="Y36" s="231">
        <f>Tabela510[[#This Row],[Data da Semeadura ]]+10</f>
        <v>45214</v>
      </c>
      <c r="Z36" s="233">
        <v>45218</v>
      </c>
      <c r="AA36" s="233" t="s">
        <v>696</v>
      </c>
      <c r="AB36" s="232">
        <v>15</v>
      </c>
      <c r="AC36" s="227"/>
      <c r="AD36" s="234"/>
      <c r="AE36" s="234"/>
      <c r="AF36" s="234"/>
      <c r="AG36" s="234"/>
      <c r="AH36" s="229">
        <f>Tabela510[[#This Row],[Data da Semeadura ]]+35</f>
        <v>45239</v>
      </c>
      <c r="AI36" s="233"/>
      <c r="AJ36" s="227"/>
      <c r="AK36" s="234"/>
      <c r="AL36" s="234"/>
      <c r="AM36" s="234"/>
      <c r="AN36" s="234"/>
      <c r="AO36" s="234"/>
      <c r="AP36" s="234"/>
      <c r="AQ36" s="234"/>
      <c r="AR36" s="234"/>
      <c r="AS36" s="234"/>
      <c r="AT36" s="229">
        <f>Tabela510[[#This Row],[PREVISÃO   2ª Avaliação ]]+30</f>
        <v>45269</v>
      </c>
      <c r="AU36" s="229"/>
      <c r="AV36" s="229"/>
      <c r="AW36" s="234"/>
      <c r="AX36" s="234"/>
      <c r="AY36" s="234"/>
      <c r="AZ36" s="234"/>
      <c r="BA36" s="234"/>
      <c r="BB36" s="234"/>
      <c r="BC36" s="234"/>
      <c r="BD36" s="234"/>
      <c r="BE36" s="242"/>
      <c r="BF36" s="234"/>
      <c r="BG36" s="234"/>
      <c r="BH36" s="234"/>
      <c r="BI36" s="234"/>
      <c r="BJ36" s="234"/>
      <c r="BK36" s="229">
        <f>Tabela510[[#This Row],[PREVISÃO   3ª Avaliação ]]+20</f>
        <v>45289</v>
      </c>
      <c r="BL36" s="233"/>
      <c r="BM36" s="227"/>
      <c r="BN36" s="234"/>
      <c r="BO36" s="234"/>
      <c r="BP36" s="234"/>
      <c r="BQ36" s="234"/>
      <c r="BR36" s="234"/>
      <c r="BS36" s="234"/>
      <c r="BT36" s="234"/>
      <c r="BU36" s="231"/>
      <c r="BV36" s="227"/>
      <c r="BW36" s="227"/>
      <c r="BX36" s="227"/>
      <c r="BY36" s="227"/>
      <c r="BZ36" s="227"/>
      <c r="CA36" s="227"/>
      <c r="CB36" s="227"/>
      <c r="CC36" s="227"/>
      <c r="CD36" s="227"/>
      <c r="CE36" s="235" t="s">
        <v>749</v>
      </c>
      <c r="CF36" s="227"/>
      <c r="CG36" s="227"/>
      <c r="CH36" s="227"/>
      <c r="CI36" s="227"/>
      <c r="CJ36" s="227" t="s">
        <v>746</v>
      </c>
      <c r="CK36" s="227"/>
      <c r="CL36" s="227"/>
      <c r="CM36" s="227"/>
      <c r="CN36" s="227"/>
      <c r="CO36" s="234"/>
      <c r="CP36" s="243"/>
      <c r="CQ36" s="227" t="str">
        <f>PROPER(TEXT(Tabela510[[#This Row],[Previsão de Colheita]],"mmm"))</f>
        <v>Jan</v>
      </c>
      <c r="CR36" s="227">
        <f>WEEKDAY(Tabela510[[#This Row],[Previsão de Colheita]],1)</f>
        <v>3</v>
      </c>
      <c r="CS36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36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36" s="239" t="str">
        <f>TEXT(Tabela510[[#This Row],[Inicio Semana]],"dd/mm/aa") &amp; " - " &amp; TEXT(Tabela510[[#This Row],[Fim Semana]],"dd/mm/aa")</f>
        <v>14/01/24 - 20/01/24</v>
      </c>
      <c r="CV36" s="238">
        <f>_xlfn.MAXIFS(Tabela510[Previsão de Colheita],Tabela510[[Fazenda ]],Tabela510[[#This Row],[Fazenda ]],Tabela510[Cultivar],Tabela510[[#This Row],[Cultivar]])</f>
        <v>45307</v>
      </c>
      <c r="CW36" s="238">
        <f>_xlfn.MINIFS(Tabela510[Previsão de Colheita],Tabela510[[Fazenda ]],Tabela510[[#This Row],[Fazenda ]],Tabela510[Cultivar],Tabela510[[#This Row],[Cultivar]])</f>
        <v>45304</v>
      </c>
      <c r="CX36" s="244" t="str" cm="1">
        <f t="array" ref="CX36">IF(OR(Tabela510[[#This Row],[1ª avaliação]:[Inicio Colh.]]="Reprovado"),"Reprovado","Aprovado")</f>
        <v>Reprovado</v>
      </c>
      <c r="CY36" s="221"/>
    </row>
    <row r="37" spans="1:103" s="212" customFormat="1" ht="15.6" x14ac:dyDescent="0.3">
      <c r="A37" s="226" t="s">
        <v>446</v>
      </c>
      <c r="B37" s="227" t="s">
        <v>635</v>
      </c>
      <c r="C37" s="227" t="s">
        <v>55</v>
      </c>
      <c r="D37" s="227" t="s">
        <v>814</v>
      </c>
      <c r="E37" s="227">
        <v>809</v>
      </c>
      <c r="F37" s="240" t="s">
        <v>537</v>
      </c>
      <c r="G37" s="227" t="s">
        <v>560</v>
      </c>
      <c r="H37" s="228">
        <v>28</v>
      </c>
      <c r="I37" s="228"/>
      <c r="J37" s="228">
        <f>Tabela510[[#This Row],[Hectares semados]]</f>
        <v>28</v>
      </c>
      <c r="K37" s="228">
        <f>Tabela510[[#This Row],[Hectares semados]]-J37</f>
        <v>0</v>
      </c>
      <c r="L37" s="228">
        <f>Tabela510[[#This Row],[Hectares de aproveitamento de semente]]*20</f>
        <v>560</v>
      </c>
      <c r="M37" s="229">
        <v>45218</v>
      </c>
      <c r="N37" s="229">
        <f t="shared" ca="1" si="2"/>
        <v>45449</v>
      </c>
      <c r="O37" s="249">
        <f ca="1">Tabela510[[#This Row],[hoje]]-Tabela510[[#This Row],[Data da Semeadura ]]</f>
        <v>231</v>
      </c>
      <c r="P37" s="227">
        <v>115</v>
      </c>
      <c r="Q37" s="229">
        <f>Tabela510[[#This Row],[Data da Semeadura ]]+P37</f>
        <v>45333</v>
      </c>
      <c r="R37" s="230" t="s">
        <v>164</v>
      </c>
      <c r="S37" s="240"/>
      <c r="T37" s="227"/>
      <c r="U37" s="227"/>
      <c r="V37" s="227"/>
      <c r="W37" s="234"/>
      <c r="X37" s="234"/>
      <c r="Y37" s="231">
        <f>Tabela510[[#This Row],[Data da Semeadura ]]+10</f>
        <v>45228</v>
      </c>
      <c r="Z37" s="233">
        <v>45224</v>
      </c>
      <c r="AA37" s="233"/>
      <c r="AB37" s="232"/>
      <c r="AC37" s="227"/>
      <c r="AD37" s="234"/>
      <c r="AE37" s="234"/>
      <c r="AF37" s="234"/>
      <c r="AG37" s="234" t="s">
        <v>512</v>
      </c>
      <c r="AH37" s="229">
        <f>Tabela510[[#This Row],[Data da Semeadura ]]+35</f>
        <v>45253</v>
      </c>
      <c r="AI37" s="231">
        <v>45247</v>
      </c>
      <c r="AJ37" s="227"/>
      <c r="AK37" s="234"/>
      <c r="AL37" s="234"/>
      <c r="AM37" s="234"/>
      <c r="AN37" s="234"/>
      <c r="AO37" s="234"/>
      <c r="AP37" s="234"/>
      <c r="AQ37" s="234"/>
      <c r="AR37" s="234"/>
      <c r="AS37" s="234"/>
      <c r="AT37" s="229">
        <f>Tabela510[[#This Row],[PREVISÃO   2ª Avaliação ]]+30</f>
        <v>45283</v>
      </c>
      <c r="AU37" s="229"/>
      <c r="AV37" s="229"/>
      <c r="AW37" s="234"/>
      <c r="AX37" s="234"/>
      <c r="AY37" s="234"/>
      <c r="AZ37" s="234"/>
      <c r="BA37" s="234"/>
      <c r="BB37" s="234"/>
      <c r="BC37" s="234"/>
      <c r="BD37" s="234"/>
      <c r="BE37" s="242"/>
      <c r="BF37" s="234"/>
      <c r="BG37" s="234"/>
      <c r="BH37" s="234"/>
      <c r="BI37" s="234"/>
      <c r="BJ37" s="234"/>
      <c r="BK37" s="229">
        <f>Tabela510[[#This Row],[PREVISÃO   3ª Avaliação ]]+20</f>
        <v>45303</v>
      </c>
      <c r="BL37" s="233"/>
      <c r="BM37" s="227"/>
      <c r="BN37" s="234"/>
      <c r="BO37" s="234"/>
      <c r="BP37" s="234"/>
      <c r="BQ37" s="234"/>
      <c r="BR37" s="234"/>
      <c r="BS37" s="234"/>
      <c r="BT37" s="234"/>
      <c r="BU37" s="231"/>
      <c r="BV37" s="227"/>
      <c r="BW37" s="227"/>
      <c r="BX37" s="227"/>
      <c r="BY37" s="227"/>
      <c r="BZ37" s="227"/>
      <c r="CA37" s="227"/>
      <c r="CB37" s="227"/>
      <c r="CC37" s="227"/>
      <c r="CD37" s="227"/>
      <c r="CE37" s="235" t="s">
        <v>794</v>
      </c>
      <c r="CF37" s="227"/>
      <c r="CG37" s="227"/>
      <c r="CH37" s="227"/>
      <c r="CI37" s="227"/>
      <c r="CJ37" s="227" t="s">
        <v>746</v>
      </c>
      <c r="CK37" s="227"/>
      <c r="CL37" s="227"/>
      <c r="CM37" s="227"/>
      <c r="CN37" s="227"/>
      <c r="CO37" s="234"/>
      <c r="CP37" s="243"/>
      <c r="CQ37" s="227" t="str">
        <f>PROPER(TEXT(Tabela510[[#This Row],[Previsão de Colheita]],"mmm"))</f>
        <v>Fev</v>
      </c>
      <c r="CR37" s="227">
        <f>WEEKDAY(Tabela510[[#This Row],[Previsão de Colheita]],1)</f>
        <v>1</v>
      </c>
      <c r="CS37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37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37" s="239" t="str">
        <f>TEXT(Tabela510[[#This Row],[Inicio Semana]],"dd/mm/aa") &amp; " - " &amp; TEXT(Tabela510[[#This Row],[Fim Semana]],"dd/mm/aa")</f>
        <v>31/12/23 - 06/01/24</v>
      </c>
      <c r="CV37" s="238">
        <f>_xlfn.MAXIFS(Tabela510[Previsão de Colheita],Tabela510[[Fazenda ]],Tabela510[[#This Row],[Fazenda ]],Tabela510[Cultivar],Tabela510[[#This Row],[Cultivar]])</f>
        <v>45333</v>
      </c>
      <c r="CW37" s="238">
        <f>_xlfn.MINIFS(Tabela510[Previsão de Colheita],Tabela510[[Fazenda ]],Tabela510[[#This Row],[Fazenda ]],Tabela510[Cultivar],Tabela510[[#This Row],[Cultivar]])</f>
        <v>45317</v>
      </c>
      <c r="CX37" s="244" t="str" cm="1">
        <f t="array" ref="CX37">IF(OR(Tabela510[[#This Row],[1ª avaliação]:[Inicio Colh.]]="Reprovado"),"Reprovado","Aprovado")</f>
        <v>Reprovado</v>
      </c>
      <c r="CY37" s="221"/>
    </row>
    <row r="38" spans="1:103" s="212" customFormat="1" ht="15.6" x14ac:dyDescent="0.3">
      <c r="A38" s="226" t="s">
        <v>446</v>
      </c>
      <c r="B38" s="227" t="s">
        <v>635</v>
      </c>
      <c r="C38" s="227" t="s">
        <v>55</v>
      </c>
      <c r="D38" s="227" t="s">
        <v>814</v>
      </c>
      <c r="E38" s="227">
        <v>810</v>
      </c>
      <c r="F38" s="240" t="s">
        <v>538</v>
      </c>
      <c r="G38" s="227" t="s">
        <v>173</v>
      </c>
      <c r="H38" s="228">
        <v>74.5</v>
      </c>
      <c r="I38" s="228">
        <v>70</v>
      </c>
      <c r="J38" s="228">
        <v>40</v>
      </c>
      <c r="K38" s="228">
        <f>Tabela510[[#This Row],[Hectares semados]]-J38</f>
        <v>34.5</v>
      </c>
      <c r="L38" s="228">
        <f>Tabela510[[#This Row],[Hectares de aproveitamento de semente]]*20</f>
        <v>800</v>
      </c>
      <c r="M38" s="229">
        <v>45231</v>
      </c>
      <c r="N38" s="229">
        <f t="shared" ca="1" si="2"/>
        <v>45449</v>
      </c>
      <c r="O38" s="249">
        <f ca="1">Tabela510[[#This Row],[hoje]]-Tabela510[[#This Row],[Data da Semeadura ]]</f>
        <v>218</v>
      </c>
      <c r="P38" s="227">
        <v>118</v>
      </c>
      <c r="Q38" s="229">
        <f>Tabela510[[#This Row],[Data da Semeadura ]]+P38</f>
        <v>45349</v>
      </c>
      <c r="R38" s="230" t="s">
        <v>163</v>
      </c>
      <c r="S38" s="240"/>
      <c r="T38" s="227"/>
      <c r="U38" s="227"/>
      <c r="V38" s="227"/>
      <c r="W38" s="234"/>
      <c r="X38" s="234"/>
      <c r="Y38" s="231">
        <f>Tabela510[[#This Row],[Data da Semeadura ]]+10</f>
        <v>45241</v>
      </c>
      <c r="Z38" s="233">
        <v>45224</v>
      </c>
      <c r="AA38" s="233"/>
      <c r="AB38" s="232"/>
      <c r="AC38" s="227"/>
      <c r="AD38" s="234"/>
      <c r="AE38" s="234"/>
      <c r="AF38" s="234"/>
      <c r="AG38" s="234"/>
      <c r="AH38" s="229">
        <f>Tabela510[[#This Row],[Data da Semeadura ]]+35</f>
        <v>45266</v>
      </c>
      <c r="AI38" s="231">
        <v>45247</v>
      </c>
      <c r="AJ38" s="227"/>
      <c r="AK38" s="234"/>
      <c r="AL38" s="234"/>
      <c r="AM38" s="234"/>
      <c r="AN38" s="234"/>
      <c r="AO38" s="234"/>
      <c r="AP38" s="234"/>
      <c r="AQ38" s="234"/>
      <c r="AR38" s="234"/>
      <c r="AS38" s="234"/>
      <c r="AT38" s="229">
        <f>Tabela510[[#This Row],[PREVISÃO   2ª Avaliação ]]+30</f>
        <v>45296</v>
      </c>
      <c r="AU38" s="229"/>
      <c r="AV38" s="229"/>
      <c r="AW38" s="234"/>
      <c r="AX38" s="234"/>
      <c r="AY38" s="234"/>
      <c r="AZ38" s="234"/>
      <c r="BA38" s="234"/>
      <c r="BB38" s="234"/>
      <c r="BC38" s="234"/>
      <c r="BD38" s="234"/>
      <c r="BE38" s="242"/>
      <c r="BF38" s="234"/>
      <c r="BG38" s="234"/>
      <c r="BH38" s="234"/>
      <c r="BI38" s="234"/>
      <c r="BJ38" s="234"/>
      <c r="BK38" s="229">
        <f>Tabela510[[#This Row],[PREVISÃO   3ª Avaliação ]]+20</f>
        <v>45316</v>
      </c>
      <c r="BL38" s="233"/>
      <c r="BM38" s="227"/>
      <c r="BN38" s="234"/>
      <c r="BO38" s="234"/>
      <c r="BP38" s="234"/>
      <c r="BQ38" s="234"/>
      <c r="BR38" s="234"/>
      <c r="BS38" s="234"/>
      <c r="BT38" s="234"/>
      <c r="BU38" s="231"/>
      <c r="BV38" s="227"/>
      <c r="BW38" s="227"/>
      <c r="BX38" s="227"/>
      <c r="BY38" s="227"/>
      <c r="BZ38" s="227"/>
      <c r="CA38" s="227"/>
      <c r="CB38" s="227"/>
      <c r="CC38" s="227"/>
      <c r="CD38" s="227"/>
      <c r="CE38" s="227" t="s">
        <v>749</v>
      </c>
      <c r="CF38" s="227"/>
      <c r="CG38" s="227"/>
      <c r="CH38" s="227"/>
      <c r="CI38" s="227"/>
      <c r="CJ38" s="227" t="s">
        <v>746</v>
      </c>
      <c r="CK38" s="227"/>
      <c r="CL38" s="227"/>
      <c r="CM38" s="227"/>
      <c r="CN38" s="227"/>
      <c r="CO38" s="234"/>
      <c r="CP38" s="243"/>
      <c r="CQ38" s="227" t="str">
        <f>PROPER(TEXT(Tabela510[[#This Row],[Previsão de Colheita]],"mmm"))</f>
        <v>Fev</v>
      </c>
      <c r="CR38" s="227">
        <f>WEEKDAY(Tabela510[[#This Row],[Previsão de Colheita]],1)</f>
        <v>3</v>
      </c>
      <c r="CS38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38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38" s="239" t="str">
        <f>TEXT(Tabela510[[#This Row],[Inicio Semana]],"dd/mm/aa") &amp; " - " &amp; TEXT(Tabela510[[#This Row],[Fim Semana]],"dd/mm/aa")</f>
        <v>14/01/24 - 20/01/24</v>
      </c>
      <c r="CV38" s="238">
        <f>_xlfn.MAXIFS(Tabela510[Previsão de Colheita],Tabela510[[Fazenda ]],Tabela510[[#This Row],[Fazenda ]],Tabela510[Cultivar],Tabela510[[#This Row],[Cultivar]])</f>
        <v>45350</v>
      </c>
      <c r="CW38" s="238">
        <f>_xlfn.MINIFS(Tabela510[Previsão de Colheita],Tabela510[[Fazenda ]],Tabela510[[#This Row],[Fazenda ]],Tabela510[Cultivar],Tabela510[[#This Row],[Cultivar]])</f>
        <v>45349</v>
      </c>
      <c r="CX38" s="244" t="str" cm="1">
        <f t="array" ref="CX38">IF(OR(Tabela510[[#This Row],[1ª avaliação]:[Inicio Colh.]]="Reprovado"),"Reprovado","Aprovado")</f>
        <v>Reprovado</v>
      </c>
      <c r="CY38" s="221"/>
    </row>
    <row r="39" spans="1:103" s="212" customFormat="1" ht="15.6" x14ac:dyDescent="0.3">
      <c r="A39" s="226" t="s">
        <v>446</v>
      </c>
      <c r="B39" s="227" t="s">
        <v>635</v>
      </c>
      <c r="C39" s="227" t="s">
        <v>55</v>
      </c>
      <c r="D39" s="227" t="s">
        <v>814</v>
      </c>
      <c r="E39" s="227">
        <v>806</v>
      </c>
      <c r="F39" s="240" t="s">
        <v>538</v>
      </c>
      <c r="G39" s="227" t="s">
        <v>173</v>
      </c>
      <c r="H39" s="228">
        <v>32</v>
      </c>
      <c r="I39" s="228">
        <v>22</v>
      </c>
      <c r="J39" s="228">
        <v>20</v>
      </c>
      <c r="K39" s="228">
        <f>Tabela510[[#This Row],[Hectares semados]]-J39</f>
        <v>12</v>
      </c>
      <c r="L39" s="228">
        <f>Tabela510[[#This Row],[Hectares de aproveitamento de semente]]*20</f>
        <v>400</v>
      </c>
      <c r="M39" s="229">
        <v>45232</v>
      </c>
      <c r="N39" s="229">
        <f t="shared" ca="1" si="2"/>
        <v>45449</v>
      </c>
      <c r="O39" s="249">
        <f ca="1">Tabela510[[#This Row],[hoje]]-Tabela510[[#This Row],[Data da Semeadura ]]</f>
        <v>217</v>
      </c>
      <c r="P39" s="227">
        <v>118</v>
      </c>
      <c r="Q39" s="229">
        <f>Tabela510[[#This Row],[Data da Semeadura ]]+P39</f>
        <v>45350</v>
      </c>
      <c r="R39" s="230" t="s">
        <v>163</v>
      </c>
      <c r="S39" s="240"/>
      <c r="T39" s="227"/>
      <c r="U39" s="227"/>
      <c r="V39" s="227"/>
      <c r="W39" s="234"/>
      <c r="X39" s="234"/>
      <c r="Y39" s="231">
        <f>Tabela510[[#This Row],[Data da Semeadura ]]+10</f>
        <v>45242</v>
      </c>
      <c r="Z39" s="233"/>
      <c r="AA39" s="233"/>
      <c r="AB39" s="232"/>
      <c r="AC39" s="227"/>
      <c r="AD39" s="234"/>
      <c r="AE39" s="234"/>
      <c r="AF39" s="234"/>
      <c r="AG39" s="234"/>
      <c r="AH39" s="229">
        <f>Tabela510[[#This Row],[Data da Semeadura ]]+35</f>
        <v>45267</v>
      </c>
      <c r="AI39" s="231"/>
      <c r="AJ39" s="227"/>
      <c r="AK39" s="234"/>
      <c r="AL39" s="234"/>
      <c r="AM39" s="234"/>
      <c r="AN39" s="234"/>
      <c r="AO39" s="234"/>
      <c r="AP39" s="234"/>
      <c r="AQ39" s="234"/>
      <c r="AR39" s="234"/>
      <c r="AS39" s="234"/>
      <c r="AT39" s="229">
        <f>Tabela510[[#This Row],[PREVISÃO   2ª Avaliação ]]+30</f>
        <v>45297</v>
      </c>
      <c r="AU39" s="229"/>
      <c r="AV39" s="229"/>
      <c r="AW39" s="234"/>
      <c r="AX39" s="234"/>
      <c r="AY39" s="234"/>
      <c r="AZ39" s="234"/>
      <c r="BA39" s="234"/>
      <c r="BB39" s="234"/>
      <c r="BC39" s="234"/>
      <c r="BD39" s="234"/>
      <c r="BE39" s="242"/>
      <c r="BF39" s="234"/>
      <c r="BG39" s="234"/>
      <c r="BH39" s="234"/>
      <c r="BI39" s="234"/>
      <c r="BJ39" s="234"/>
      <c r="BK39" s="229">
        <f>Tabela510[[#This Row],[PREVISÃO   3ª Avaliação ]]+20</f>
        <v>45317</v>
      </c>
      <c r="BL39" s="227"/>
      <c r="BM39" s="227"/>
      <c r="BN39" s="234"/>
      <c r="BO39" s="234"/>
      <c r="BP39" s="234"/>
      <c r="BQ39" s="234"/>
      <c r="BR39" s="234"/>
      <c r="BS39" s="234"/>
      <c r="BT39" s="234"/>
      <c r="BU39" s="231"/>
      <c r="BV39" s="227"/>
      <c r="BW39" s="227"/>
      <c r="BX39" s="227"/>
      <c r="BY39" s="227"/>
      <c r="BZ39" s="227"/>
      <c r="CA39" s="227"/>
      <c r="CB39" s="227"/>
      <c r="CC39" s="227"/>
      <c r="CD39" s="227"/>
      <c r="CE39" s="227" t="s">
        <v>749</v>
      </c>
      <c r="CF39" s="227"/>
      <c r="CG39" s="227"/>
      <c r="CH39" s="227"/>
      <c r="CI39" s="227"/>
      <c r="CJ39" s="227" t="s">
        <v>746</v>
      </c>
      <c r="CK39" s="227"/>
      <c r="CL39" s="227"/>
      <c r="CM39" s="227"/>
      <c r="CN39" s="227"/>
      <c r="CO39" s="234"/>
      <c r="CP39" s="243"/>
      <c r="CQ39" s="227" t="str">
        <f>PROPER(TEXT(Tabela510[[#This Row],[Previsão de Colheita]],"mmm"))</f>
        <v>Fev</v>
      </c>
      <c r="CR39" s="227">
        <f>WEEKDAY(Tabela510[[#This Row],[Previsão de Colheita]],1)</f>
        <v>4</v>
      </c>
      <c r="CS39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39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39" s="239" t="str">
        <f>TEXT(Tabela510[[#This Row],[Inicio Semana]],"dd/mm/aa") &amp; " - " &amp; TEXT(Tabela510[[#This Row],[Fim Semana]],"dd/mm/aa")</f>
        <v>21/01/24 - 27/01/24</v>
      </c>
      <c r="CV39" s="238">
        <f>_xlfn.MAXIFS(Tabela510[Previsão de Colheita],Tabela510[[Fazenda ]],Tabela510[[#This Row],[Fazenda ]],Tabela510[Cultivar],Tabela510[[#This Row],[Cultivar]])</f>
        <v>45350</v>
      </c>
      <c r="CW39" s="238">
        <f>_xlfn.MINIFS(Tabela510[Previsão de Colheita],Tabela510[[Fazenda ]],Tabela510[[#This Row],[Fazenda ]],Tabela510[Cultivar],Tabela510[[#This Row],[Cultivar]])</f>
        <v>45349</v>
      </c>
      <c r="CX39" s="244" t="str" cm="1">
        <f t="array" ref="CX39">IF(OR(Tabela510[[#This Row],[1ª avaliação]:[Inicio Colh.]]="Reprovado"),"Reprovado","Aprovado")</f>
        <v>Reprovado</v>
      </c>
      <c r="CY39" s="221"/>
    </row>
    <row r="40" spans="1:103" s="212" customFormat="1" ht="15.6" x14ac:dyDescent="0.3">
      <c r="A40" s="226" t="s">
        <v>446</v>
      </c>
      <c r="B40" s="227" t="s">
        <v>635</v>
      </c>
      <c r="C40" s="227" t="s">
        <v>55</v>
      </c>
      <c r="D40" s="227" t="s">
        <v>814</v>
      </c>
      <c r="E40" s="227">
        <v>808</v>
      </c>
      <c r="F40" s="240" t="s">
        <v>538</v>
      </c>
      <c r="G40" s="227" t="s">
        <v>177</v>
      </c>
      <c r="H40" s="228">
        <v>64.3</v>
      </c>
      <c r="I40" s="228">
        <v>64</v>
      </c>
      <c r="J40" s="228">
        <v>36</v>
      </c>
      <c r="K40" s="228">
        <f>Tabela510[[#This Row],[Hectares semados]]-J40</f>
        <v>28.299999999999997</v>
      </c>
      <c r="L40" s="228">
        <f>Tabela510[[#This Row],[Hectares de aproveitamento de semente]]*20</f>
        <v>720</v>
      </c>
      <c r="M40" s="229">
        <v>45239</v>
      </c>
      <c r="N40" s="229">
        <v>45299</v>
      </c>
      <c r="O40" s="227">
        <v>60</v>
      </c>
      <c r="P40" s="227">
        <v>112</v>
      </c>
      <c r="Q40" s="229">
        <f>Tabela510[[#This Row],[Data da Semeadura ]]+P40</f>
        <v>45351</v>
      </c>
      <c r="R40" s="230" t="s">
        <v>163</v>
      </c>
      <c r="S40" s="240"/>
      <c r="T40" s="227"/>
      <c r="U40" s="227"/>
      <c r="V40" s="227"/>
      <c r="W40" s="234"/>
      <c r="X40" s="234"/>
      <c r="Y40" s="231">
        <f>Tabela510[[#This Row],[Data da Semeadura ]]+10</f>
        <v>45249</v>
      </c>
      <c r="Z40" s="233"/>
      <c r="AA40" s="233"/>
      <c r="AB40" s="232"/>
      <c r="AC40" s="227"/>
      <c r="AD40" s="234"/>
      <c r="AE40" s="234"/>
      <c r="AF40" s="234"/>
      <c r="AG40" s="234"/>
      <c r="AH40" s="229">
        <f>Tabela510[[#This Row],[Data da Semeadura ]]+35</f>
        <v>45274</v>
      </c>
      <c r="AI40" s="231"/>
      <c r="AJ40" s="227"/>
      <c r="AK40" s="234"/>
      <c r="AL40" s="234"/>
      <c r="AM40" s="234"/>
      <c r="AN40" s="234"/>
      <c r="AO40" s="234"/>
      <c r="AP40" s="234"/>
      <c r="AQ40" s="234"/>
      <c r="AR40" s="234"/>
      <c r="AS40" s="234"/>
      <c r="AT40" s="229">
        <f>Tabela510[[#This Row],[PREVISÃO   2ª Avaliação ]]+30</f>
        <v>45304</v>
      </c>
      <c r="AU40" s="229"/>
      <c r="AV40" s="229"/>
      <c r="AW40" s="234"/>
      <c r="AX40" s="234"/>
      <c r="AY40" s="234"/>
      <c r="AZ40" s="234"/>
      <c r="BA40" s="234"/>
      <c r="BB40" s="234"/>
      <c r="BC40" s="234"/>
      <c r="BD40" s="234"/>
      <c r="BE40" s="242"/>
      <c r="BF40" s="234"/>
      <c r="BG40" s="234"/>
      <c r="BH40" s="234"/>
      <c r="BI40" s="234"/>
      <c r="BJ40" s="234"/>
      <c r="BK40" s="229">
        <f>Tabela510[[#This Row],[PREVISÃO   3ª Avaliação ]]+20</f>
        <v>45324</v>
      </c>
      <c r="BL40" s="227"/>
      <c r="BM40" s="227"/>
      <c r="BN40" s="234"/>
      <c r="BO40" s="234"/>
      <c r="BP40" s="234"/>
      <c r="BQ40" s="234"/>
      <c r="BR40" s="234"/>
      <c r="BS40" s="234"/>
      <c r="BT40" s="234"/>
      <c r="BU40" s="231"/>
      <c r="BV40" s="227"/>
      <c r="BW40" s="227"/>
      <c r="BX40" s="227"/>
      <c r="BY40" s="227"/>
      <c r="BZ40" s="227"/>
      <c r="CA40" s="227"/>
      <c r="CB40" s="227"/>
      <c r="CC40" s="227"/>
      <c r="CD40" s="227"/>
      <c r="CE40" s="227" t="s">
        <v>803</v>
      </c>
      <c r="CF40" s="227"/>
      <c r="CG40" s="227"/>
      <c r="CH40" s="227"/>
      <c r="CI40" s="227"/>
      <c r="CJ40" s="227" t="s">
        <v>746</v>
      </c>
      <c r="CK40" s="227"/>
      <c r="CL40" s="227"/>
      <c r="CM40" s="227"/>
      <c r="CN40" s="227"/>
      <c r="CO40" s="234"/>
      <c r="CP40" s="243"/>
      <c r="CQ40" s="227" t="str">
        <f>PROPER(TEXT(Tabela510[[#This Row],[Previsão de Colheita]],"mmm"))</f>
        <v>Fev</v>
      </c>
      <c r="CR40" s="227">
        <f>WEEKDAY(Tabela510[[#This Row],[Previsão de Colheita]],1)</f>
        <v>5</v>
      </c>
      <c r="CS40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40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40" s="239" t="str">
        <f>TEXT(Tabela510[[#This Row],[Inicio Semana]],"dd/mm/aa") &amp; " - " &amp; TEXT(Tabela510[[#This Row],[Fim Semana]],"dd/mm/aa")</f>
        <v>28/01/24 - 03/02/24</v>
      </c>
      <c r="CV40" s="238">
        <f>_xlfn.MAXIFS(Tabela510[Previsão de Colheita],Tabela510[[Fazenda ]],Tabela510[[#This Row],[Fazenda ]],Tabela510[Cultivar],Tabela510[[#This Row],[Cultivar]])</f>
        <v>45351</v>
      </c>
      <c r="CW40" s="238">
        <f>_xlfn.MINIFS(Tabela510[Previsão de Colheita],Tabela510[[Fazenda ]],Tabela510[[#This Row],[Fazenda ]],Tabela510[Cultivar],Tabela510[[#This Row],[Cultivar]])</f>
        <v>45348</v>
      </c>
      <c r="CX40" s="244" t="str" cm="1">
        <f t="array" ref="CX40">IF(OR(Tabela510[[#This Row],[1ª avaliação]:[Inicio Colh.]]="Reprovado"),"Reprovado","Aprovado")</f>
        <v>Reprovado</v>
      </c>
      <c r="CY40" s="221"/>
    </row>
    <row r="41" spans="1:103" s="224" customFormat="1" ht="15.6" x14ac:dyDescent="0.3">
      <c r="A41" s="226" t="s">
        <v>446</v>
      </c>
      <c r="B41" s="227" t="s">
        <v>635</v>
      </c>
      <c r="C41" s="227" t="s">
        <v>55</v>
      </c>
      <c r="D41" s="227" t="s">
        <v>814</v>
      </c>
      <c r="E41" s="227">
        <v>807</v>
      </c>
      <c r="F41" s="240" t="s">
        <v>538</v>
      </c>
      <c r="G41" s="227" t="s">
        <v>177</v>
      </c>
      <c r="H41" s="228">
        <v>97.8</v>
      </c>
      <c r="I41" s="228"/>
      <c r="J41" s="228">
        <v>48</v>
      </c>
      <c r="K41" s="228">
        <f>Tabela510[[#This Row],[Hectares semados]]-J41</f>
        <v>49.8</v>
      </c>
      <c r="L41" s="228">
        <f>Tabela510[[#This Row],[Hectares de aproveitamento de semente]]*20</f>
        <v>960</v>
      </c>
      <c r="M41" s="229">
        <v>45236</v>
      </c>
      <c r="N41" s="229">
        <v>45299</v>
      </c>
      <c r="O41" s="227">
        <v>63</v>
      </c>
      <c r="P41" s="227">
        <v>112</v>
      </c>
      <c r="Q41" s="229">
        <f>Tabela510[[#This Row],[Data da Semeadura ]]+P41</f>
        <v>45348</v>
      </c>
      <c r="R41" s="230" t="s">
        <v>164</v>
      </c>
      <c r="S41" s="240"/>
      <c r="T41" s="227"/>
      <c r="U41" s="227"/>
      <c r="V41" s="227"/>
      <c r="W41" s="234"/>
      <c r="X41" s="234"/>
      <c r="Y41" s="231">
        <f>Tabela510[[#This Row],[Data da Semeadura ]]+10</f>
        <v>45246</v>
      </c>
      <c r="Z41" s="233"/>
      <c r="AA41" s="233"/>
      <c r="AB41" s="232"/>
      <c r="AC41" s="227"/>
      <c r="AD41" s="234"/>
      <c r="AE41" s="234"/>
      <c r="AF41" s="234"/>
      <c r="AG41" s="234"/>
      <c r="AH41" s="229">
        <f>Tabela510[[#This Row],[Data da Semeadura ]]+35</f>
        <v>45271</v>
      </c>
      <c r="AI41" s="231"/>
      <c r="AJ41" s="227"/>
      <c r="AK41" s="234"/>
      <c r="AL41" s="234"/>
      <c r="AM41" s="234"/>
      <c r="AN41" s="234"/>
      <c r="AO41" s="234"/>
      <c r="AP41" s="234"/>
      <c r="AQ41" s="234"/>
      <c r="AR41" s="234"/>
      <c r="AS41" s="234"/>
      <c r="AT41" s="229">
        <f>Tabela510[[#This Row],[PREVISÃO   2ª Avaliação ]]+30</f>
        <v>45301</v>
      </c>
      <c r="AU41" s="229"/>
      <c r="AV41" s="229"/>
      <c r="AW41" s="234"/>
      <c r="AX41" s="234"/>
      <c r="AY41" s="234"/>
      <c r="AZ41" s="234"/>
      <c r="BA41" s="234"/>
      <c r="BB41" s="234"/>
      <c r="BC41" s="234"/>
      <c r="BD41" s="234"/>
      <c r="BE41" s="242"/>
      <c r="BF41" s="234"/>
      <c r="BG41" s="234"/>
      <c r="BH41" s="234"/>
      <c r="BI41" s="234"/>
      <c r="BJ41" s="234"/>
      <c r="BK41" s="229">
        <f>Tabela510[[#This Row],[PREVISÃO   3ª Avaliação ]]+20</f>
        <v>45321</v>
      </c>
      <c r="BL41" s="227"/>
      <c r="BM41" s="227"/>
      <c r="BN41" s="234"/>
      <c r="BO41" s="234"/>
      <c r="BP41" s="234"/>
      <c r="BQ41" s="234"/>
      <c r="BR41" s="234"/>
      <c r="BS41" s="234"/>
      <c r="BT41" s="234"/>
      <c r="BU41" s="231"/>
      <c r="BV41" s="227"/>
      <c r="BW41" s="227"/>
      <c r="BX41" s="227"/>
      <c r="BY41" s="227"/>
      <c r="BZ41" s="227"/>
      <c r="CA41" s="227"/>
      <c r="CB41" s="227"/>
      <c r="CC41" s="227"/>
      <c r="CD41" s="227"/>
      <c r="CE41" s="227" t="s">
        <v>749</v>
      </c>
      <c r="CF41" s="227"/>
      <c r="CG41" s="227"/>
      <c r="CH41" s="227"/>
      <c r="CI41" s="227"/>
      <c r="CJ41" s="227" t="s">
        <v>746</v>
      </c>
      <c r="CK41" s="227"/>
      <c r="CL41" s="227"/>
      <c r="CM41" s="227"/>
      <c r="CN41" s="227"/>
      <c r="CO41" s="234"/>
      <c r="CP41" s="243"/>
      <c r="CQ41" s="227" t="str">
        <f>PROPER(TEXT(Tabela510[[#This Row],[Previsão de Colheita]],"mmm"))</f>
        <v>Fev</v>
      </c>
      <c r="CR41" s="227">
        <f>WEEKDAY(Tabela510[[#This Row],[Previsão de Colheita]],1)</f>
        <v>2</v>
      </c>
      <c r="CS41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41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41" s="239" t="str">
        <f>TEXT(Tabela510[[#This Row],[Inicio Semana]],"dd/mm/aa") &amp; " - " &amp; TEXT(Tabela510[[#This Row],[Fim Semana]],"dd/mm/aa")</f>
        <v>07/01/24 - 13/01/24</v>
      </c>
      <c r="CV41" s="238">
        <f>_xlfn.MAXIFS(Tabela510[Previsão de Colheita],Tabela510[[Fazenda ]],Tabela510[[#This Row],[Fazenda ]],Tabela510[Cultivar],Tabela510[[#This Row],[Cultivar]])</f>
        <v>45351</v>
      </c>
      <c r="CW41" s="238">
        <f>_xlfn.MINIFS(Tabela510[Previsão de Colheita],Tabela510[[Fazenda ]],Tabela510[[#This Row],[Fazenda ]],Tabela510[Cultivar],Tabela510[[#This Row],[Cultivar]])</f>
        <v>45348</v>
      </c>
      <c r="CX41" s="244" t="str" cm="1">
        <f t="array" ref="CX41">IF(OR(Tabela510[[#This Row],[1ª avaliação]:[Inicio Colh.]]="Reprovado"),"Reprovado","Aprovado")</f>
        <v>Reprovado</v>
      </c>
      <c r="CY41" s="221"/>
    </row>
    <row r="42" spans="1:103" s="224" customFormat="1" ht="15.6" x14ac:dyDescent="0.3">
      <c r="A42" s="226" t="s">
        <v>40</v>
      </c>
      <c r="B42" s="227" t="s">
        <v>403</v>
      </c>
      <c r="C42" s="227" t="s">
        <v>57</v>
      </c>
      <c r="D42" s="227" t="s">
        <v>812</v>
      </c>
      <c r="E42" s="227">
        <v>28</v>
      </c>
      <c r="F42" s="240" t="s">
        <v>537</v>
      </c>
      <c r="G42" s="227" t="s">
        <v>560</v>
      </c>
      <c r="H42" s="228">
        <v>209.8</v>
      </c>
      <c r="I42" s="228"/>
      <c r="J42" s="228">
        <v>150</v>
      </c>
      <c r="K42" s="228">
        <f>Tabela510[[#This Row],[Hectares semados]]-J42</f>
        <v>59.800000000000011</v>
      </c>
      <c r="L42" s="228">
        <f>Tabela510[[#This Row],[Hectares de aproveitamento de semente]]*20</f>
        <v>3000</v>
      </c>
      <c r="M42" s="229">
        <v>45230</v>
      </c>
      <c r="N42" s="229">
        <f t="shared" ref="N42:N74" ca="1" si="3">TODAY()</f>
        <v>45449</v>
      </c>
      <c r="O42" s="249">
        <f ca="1">Tabela510[[#This Row],[hoje]]-Tabela510[[#This Row],[Data da Semeadura ]]</f>
        <v>219</v>
      </c>
      <c r="P42" s="227">
        <v>115</v>
      </c>
      <c r="Q42" s="229">
        <f>Tabela510[[#This Row],[Data da Semeadura ]]+P42</f>
        <v>45345</v>
      </c>
      <c r="R42" s="230" t="s">
        <v>164</v>
      </c>
      <c r="S42" s="240"/>
      <c r="T42" s="227"/>
      <c r="U42" s="227"/>
      <c r="V42" s="227"/>
      <c r="W42" s="234"/>
      <c r="X42" s="234"/>
      <c r="Y42" s="231">
        <f>Tabela510[[#This Row],[Data da Semeadura ]]+10</f>
        <v>45240</v>
      </c>
      <c r="Z42" s="233">
        <v>45232</v>
      </c>
      <c r="AA42" s="233"/>
      <c r="AB42" s="232"/>
      <c r="AC42" s="227"/>
      <c r="AD42" s="234"/>
      <c r="AE42" s="234"/>
      <c r="AF42" s="234"/>
      <c r="AG42" s="234"/>
      <c r="AH42" s="229">
        <f>Tabela510[[#This Row],[Data da Semeadura ]]+35</f>
        <v>45265</v>
      </c>
      <c r="AI42" s="233"/>
      <c r="AJ42" s="227"/>
      <c r="AK42" s="234"/>
      <c r="AL42" s="234"/>
      <c r="AM42" s="234"/>
      <c r="AN42" s="234"/>
      <c r="AO42" s="234"/>
      <c r="AP42" s="234"/>
      <c r="AQ42" s="234"/>
      <c r="AR42" s="234"/>
      <c r="AS42" s="234"/>
      <c r="AT42" s="229">
        <f>Tabela510[[#This Row],[PREVISÃO   2ª Avaliação ]]+30</f>
        <v>45295</v>
      </c>
      <c r="AU42" s="229"/>
      <c r="AV42" s="229"/>
      <c r="AW42" s="234"/>
      <c r="AX42" s="234"/>
      <c r="AY42" s="234"/>
      <c r="AZ42" s="234"/>
      <c r="BA42" s="234"/>
      <c r="BB42" s="234"/>
      <c r="BC42" s="234"/>
      <c r="BD42" s="234"/>
      <c r="BE42" s="242"/>
      <c r="BF42" s="234"/>
      <c r="BG42" s="234"/>
      <c r="BH42" s="234"/>
      <c r="BI42" s="234"/>
      <c r="BJ42" s="234"/>
      <c r="BK42" s="229">
        <f>Tabela510[[#This Row],[PREVISÃO   3ª Avaliação ]]+20</f>
        <v>45315</v>
      </c>
      <c r="BL42" s="227"/>
      <c r="BM42" s="227"/>
      <c r="BN42" s="234"/>
      <c r="BO42" s="234"/>
      <c r="BP42" s="234"/>
      <c r="BQ42" s="234"/>
      <c r="BR42" s="234"/>
      <c r="BS42" s="234"/>
      <c r="BT42" s="234"/>
      <c r="BU42" s="231"/>
      <c r="BV42" s="227"/>
      <c r="BW42" s="227"/>
      <c r="BX42" s="227"/>
      <c r="BY42" s="227"/>
      <c r="BZ42" s="227"/>
      <c r="CA42" s="227"/>
      <c r="CB42" s="227"/>
      <c r="CC42" s="227"/>
      <c r="CD42" s="227"/>
      <c r="CE42" s="227" t="s">
        <v>748</v>
      </c>
      <c r="CF42" s="227"/>
      <c r="CG42" s="227"/>
      <c r="CH42" s="227"/>
      <c r="CI42" s="227"/>
      <c r="CJ42" s="227" t="s">
        <v>746</v>
      </c>
      <c r="CK42" s="227"/>
      <c r="CL42" s="227"/>
      <c r="CM42" s="227"/>
      <c r="CN42" s="227"/>
      <c r="CO42" s="234"/>
      <c r="CP42" s="243"/>
      <c r="CQ42" s="227" t="str">
        <f>PROPER(TEXT(Tabela510[[#This Row],[Previsão de Colheita]],"mmm"))</f>
        <v>Fev</v>
      </c>
      <c r="CR42" s="227">
        <f>WEEKDAY(Tabela510[[#This Row],[Previsão de Colheita]],1)</f>
        <v>6</v>
      </c>
      <c r="CS42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42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42" s="239" t="str">
        <f>TEXT(Tabela510[[#This Row],[Inicio Semana]],"dd/mm/aa") &amp; " - " &amp; TEXT(Tabela510[[#This Row],[Fim Semana]],"dd/mm/aa")</f>
        <v>04/02/24 - 10/02/24</v>
      </c>
      <c r="CV42" s="238">
        <f>_xlfn.MAXIFS(Tabela510[Previsão de Colheita],Tabela510[[Fazenda ]],Tabela510[[#This Row],[Fazenda ]],Tabela510[Cultivar],Tabela510[[#This Row],[Cultivar]])</f>
        <v>45348</v>
      </c>
      <c r="CW42" s="238">
        <f>_xlfn.MINIFS(Tabela510[Previsão de Colheita],Tabela510[[Fazenda ]],Tabela510[[#This Row],[Fazenda ]],Tabela510[Cultivar],Tabela510[[#This Row],[Cultivar]])</f>
        <v>45345</v>
      </c>
      <c r="CX42" s="244" t="str" cm="1">
        <f t="array" ref="CX42">IF(OR(Tabela510[[#This Row],[1ª avaliação]:[Inicio Colh.]]="Reprovado"),"Reprovado","Aprovado")</f>
        <v>Reprovado</v>
      </c>
      <c r="CY42" s="221"/>
    </row>
    <row r="43" spans="1:103" s="213" customFormat="1" ht="15.6" x14ac:dyDescent="0.3">
      <c r="A43" s="226" t="s">
        <v>40</v>
      </c>
      <c r="B43" s="227" t="s">
        <v>403</v>
      </c>
      <c r="C43" s="227" t="s">
        <v>57</v>
      </c>
      <c r="D43" s="227" t="s">
        <v>812</v>
      </c>
      <c r="E43" s="227">
        <v>29</v>
      </c>
      <c r="F43" s="240" t="s">
        <v>537</v>
      </c>
      <c r="G43" s="227" t="s">
        <v>560</v>
      </c>
      <c r="H43" s="228">
        <v>112.2</v>
      </c>
      <c r="I43" s="228"/>
      <c r="J43" s="228">
        <v>70</v>
      </c>
      <c r="K43" s="228">
        <f>Tabela510[[#This Row],[Hectares semados]]-J43</f>
        <v>42.2</v>
      </c>
      <c r="L43" s="228">
        <f>Tabela510[[#This Row],[Hectares de aproveitamento de semente]]*20</f>
        <v>1400</v>
      </c>
      <c r="M43" s="229">
        <v>45231</v>
      </c>
      <c r="N43" s="229">
        <f t="shared" ca="1" si="3"/>
        <v>45449</v>
      </c>
      <c r="O43" s="249">
        <f ca="1">Tabela510[[#This Row],[hoje]]-Tabela510[[#This Row],[Data da Semeadura ]]</f>
        <v>218</v>
      </c>
      <c r="P43" s="227">
        <v>115</v>
      </c>
      <c r="Q43" s="229">
        <f>Tabela510[[#This Row],[Data da Semeadura ]]+P43</f>
        <v>45346</v>
      </c>
      <c r="R43" s="230" t="s">
        <v>164</v>
      </c>
      <c r="S43" s="240"/>
      <c r="T43" s="227"/>
      <c r="U43" s="227"/>
      <c r="V43" s="227"/>
      <c r="W43" s="234"/>
      <c r="X43" s="234"/>
      <c r="Y43" s="231">
        <f>Tabela510[[#This Row],[Data da Semeadura ]]+10</f>
        <v>45241</v>
      </c>
      <c r="Z43" s="233">
        <v>45232</v>
      </c>
      <c r="AA43" s="233"/>
      <c r="AB43" s="232"/>
      <c r="AC43" s="227"/>
      <c r="AD43" s="234"/>
      <c r="AE43" s="234"/>
      <c r="AF43" s="234"/>
      <c r="AG43" s="234"/>
      <c r="AH43" s="229">
        <f>Tabela510[[#This Row],[Data da Semeadura ]]+35</f>
        <v>45266</v>
      </c>
      <c r="AI43" s="233"/>
      <c r="AJ43" s="227"/>
      <c r="AK43" s="234"/>
      <c r="AL43" s="234"/>
      <c r="AM43" s="234"/>
      <c r="AN43" s="234"/>
      <c r="AO43" s="234"/>
      <c r="AP43" s="234"/>
      <c r="AQ43" s="234"/>
      <c r="AR43" s="234"/>
      <c r="AS43" s="234"/>
      <c r="AT43" s="229">
        <f>Tabela510[[#This Row],[PREVISÃO   2ª Avaliação ]]+30</f>
        <v>45296</v>
      </c>
      <c r="AU43" s="229"/>
      <c r="AV43" s="229"/>
      <c r="AW43" s="234"/>
      <c r="AX43" s="234"/>
      <c r="AY43" s="234"/>
      <c r="AZ43" s="234"/>
      <c r="BA43" s="234"/>
      <c r="BB43" s="234"/>
      <c r="BC43" s="234"/>
      <c r="BD43" s="234"/>
      <c r="BE43" s="242"/>
      <c r="BF43" s="234"/>
      <c r="BG43" s="234"/>
      <c r="BH43" s="234"/>
      <c r="BI43" s="234"/>
      <c r="BJ43" s="234"/>
      <c r="BK43" s="229">
        <f>Tabela510[[#This Row],[PREVISÃO   3ª Avaliação ]]+20</f>
        <v>45316</v>
      </c>
      <c r="BL43" s="227"/>
      <c r="BM43" s="227"/>
      <c r="BN43" s="234"/>
      <c r="BO43" s="234"/>
      <c r="BP43" s="234"/>
      <c r="BQ43" s="234"/>
      <c r="BR43" s="234"/>
      <c r="BS43" s="234"/>
      <c r="BT43" s="234"/>
      <c r="BU43" s="231"/>
      <c r="BV43" s="227"/>
      <c r="BW43" s="227"/>
      <c r="BX43" s="227"/>
      <c r="BY43" s="227"/>
      <c r="BZ43" s="227"/>
      <c r="CA43" s="227"/>
      <c r="CB43" s="227"/>
      <c r="CC43" s="227"/>
      <c r="CD43" s="227"/>
      <c r="CE43" s="227" t="s">
        <v>796</v>
      </c>
      <c r="CF43" s="227"/>
      <c r="CG43" s="227"/>
      <c r="CH43" s="227"/>
      <c r="CI43" s="227"/>
      <c r="CJ43" s="227" t="s">
        <v>746</v>
      </c>
      <c r="CK43" s="227"/>
      <c r="CL43" s="227"/>
      <c r="CM43" s="227"/>
      <c r="CN43" s="227"/>
      <c r="CO43" s="234"/>
      <c r="CP43" s="243"/>
      <c r="CQ43" s="227" t="str">
        <f>PROPER(TEXT(Tabela510[[#This Row],[Previsão de Colheita]],"mmm"))</f>
        <v>Fev</v>
      </c>
      <c r="CR43" s="227">
        <f>WEEKDAY(Tabela510[[#This Row],[Previsão de Colheita]],1)</f>
        <v>7</v>
      </c>
      <c r="CS43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43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43" s="239" t="str">
        <f>TEXT(Tabela510[[#This Row],[Inicio Semana]],"dd/mm/aa") &amp; " - " &amp; TEXT(Tabela510[[#This Row],[Fim Semana]],"dd/mm/aa")</f>
        <v>11/02/24 - 17/02/24</v>
      </c>
      <c r="CV43" s="238">
        <f>_xlfn.MAXIFS(Tabela510[Previsão de Colheita],Tabela510[[Fazenda ]],Tabela510[[#This Row],[Fazenda ]],Tabela510[Cultivar],Tabela510[[#This Row],[Cultivar]])</f>
        <v>45348</v>
      </c>
      <c r="CW43" s="238">
        <f>_xlfn.MINIFS(Tabela510[Previsão de Colheita],Tabela510[[Fazenda ]],Tabela510[[#This Row],[Fazenda ]],Tabela510[Cultivar],Tabela510[[#This Row],[Cultivar]])</f>
        <v>45345</v>
      </c>
      <c r="CX43" s="244" t="str" cm="1">
        <f t="array" ref="CX43">IF(OR(Tabela510[[#This Row],[1ª avaliação]:[Inicio Colh.]]="Reprovado"),"Reprovado","Aprovado")</f>
        <v>Reprovado</v>
      </c>
      <c r="CY43" s="221"/>
    </row>
    <row r="44" spans="1:103" s="213" customFormat="1" ht="15.6" x14ac:dyDescent="0.3">
      <c r="A44" s="226" t="s">
        <v>40</v>
      </c>
      <c r="B44" s="227" t="s">
        <v>403</v>
      </c>
      <c r="C44" s="227" t="s">
        <v>57</v>
      </c>
      <c r="D44" s="227" t="s">
        <v>812</v>
      </c>
      <c r="E44" s="227">
        <v>4</v>
      </c>
      <c r="F44" s="240" t="s">
        <v>537</v>
      </c>
      <c r="G44" s="227" t="s">
        <v>560</v>
      </c>
      <c r="H44" s="228">
        <v>83.4</v>
      </c>
      <c r="I44" s="228"/>
      <c r="J44" s="228">
        <v>60</v>
      </c>
      <c r="K44" s="228">
        <f>Tabela510[[#This Row],[Hectares semados]]-J44</f>
        <v>23.400000000000006</v>
      </c>
      <c r="L44" s="228">
        <f>Tabela510[[#This Row],[Hectares de aproveitamento de semente]]*20</f>
        <v>1200</v>
      </c>
      <c r="M44" s="229">
        <v>45230</v>
      </c>
      <c r="N44" s="229">
        <f t="shared" ca="1" si="3"/>
        <v>45449</v>
      </c>
      <c r="O44" s="249">
        <f ca="1">Tabela510[[#This Row],[hoje]]-Tabela510[[#This Row],[Data da Semeadura ]]</f>
        <v>219</v>
      </c>
      <c r="P44" s="227">
        <v>118</v>
      </c>
      <c r="Q44" s="229">
        <f>Tabela510[[#This Row],[Data da Semeadura ]]+P44</f>
        <v>45348</v>
      </c>
      <c r="R44" s="230" t="s">
        <v>164</v>
      </c>
      <c r="S44" s="240"/>
      <c r="T44" s="227"/>
      <c r="U44" s="227"/>
      <c r="V44" s="227"/>
      <c r="W44" s="234"/>
      <c r="X44" s="234"/>
      <c r="Y44" s="231">
        <f>Tabela510[[#This Row],[Data da Semeadura ]]+10</f>
        <v>45240</v>
      </c>
      <c r="Z44" s="233"/>
      <c r="AA44" s="233"/>
      <c r="AB44" s="232"/>
      <c r="AC44" s="227"/>
      <c r="AD44" s="234"/>
      <c r="AE44" s="234"/>
      <c r="AF44" s="234"/>
      <c r="AG44" s="234"/>
      <c r="AH44" s="229">
        <f>Tabela510[[#This Row],[Data da Semeadura ]]+35</f>
        <v>45265</v>
      </c>
      <c r="AI44" s="233"/>
      <c r="AJ44" s="227"/>
      <c r="AK44" s="234"/>
      <c r="AL44" s="234"/>
      <c r="AM44" s="234"/>
      <c r="AN44" s="234"/>
      <c r="AO44" s="234"/>
      <c r="AP44" s="234"/>
      <c r="AQ44" s="234"/>
      <c r="AR44" s="234"/>
      <c r="AS44" s="234"/>
      <c r="AT44" s="229">
        <f>Tabela510[[#This Row],[PREVISÃO   2ª Avaliação ]]+30</f>
        <v>45295</v>
      </c>
      <c r="AU44" s="229"/>
      <c r="AV44" s="229"/>
      <c r="AW44" s="234"/>
      <c r="AX44" s="234"/>
      <c r="AY44" s="234"/>
      <c r="AZ44" s="234"/>
      <c r="BA44" s="234"/>
      <c r="BB44" s="234"/>
      <c r="BC44" s="234"/>
      <c r="BD44" s="234"/>
      <c r="BE44" s="242"/>
      <c r="BF44" s="234"/>
      <c r="BG44" s="234"/>
      <c r="BH44" s="234"/>
      <c r="BI44" s="234"/>
      <c r="BJ44" s="234"/>
      <c r="BK44" s="229">
        <f>Tabela510[[#This Row],[PREVISÃO   3ª Avaliação ]]+20</f>
        <v>45315</v>
      </c>
      <c r="BL44" s="227"/>
      <c r="BM44" s="227"/>
      <c r="BN44" s="234"/>
      <c r="BO44" s="234"/>
      <c r="BP44" s="234"/>
      <c r="BQ44" s="234"/>
      <c r="BR44" s="234"/>
      <c r="BS44" s="234"/>
      <c r="BT44" s="234"/>
      <c r="BU44" s="231"/>
      <c r="BV44" s="227"/>
      <c r="BW44" s="227"/>
      <c r="BX44" s="227"/>
      <c r="BY44" s="227"/>
      <c r="BZ44" s="227"/>
      <c r="CA44" s="227"/>
      <c r="CB44" s="227"/>
      <c r="CC44" s="227"/>
      <c r="CD44" s="227"/>
      <c r="CE44" s="227" t="s">
        <v>799</v>
      </c>
      <c r="CF44" s="227"/>
      <c r="CG44" s="227"/>
      <c r="CH44" s="227"/>
      <c r="CI44" s="227"/>
      <c r="CJ44" s="227" t="s">
        <v>746</v>
      </c>
      <c r="CK44" s="227"/>
      <c r="CL44" s="227"/>
      <c r="CM44" s="227"/>
      <c r="CN44" s="227"/>
      <c r="CO44" s="234"/>
      <c r="CP44" s="243"/>
      <c r="CQ44" s="227" t="str">
        <f>PROPER(TEXT(Tabela510[[#This Row],[Previsão de Colheita]],"mmm"))</f>
        <v>Fev</v>
      </c>
      <c r="CR44" s="227">
        <f>WEEKDAY(Tabela510[[#This Row],[Previsão de Colheita]],1)</f>
        <v>2</v>
      </c>
      <c r="CS44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44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44" s="239" t="str">
        <f>TEXT(Tabela510[[#This Row],[Inicio Semana]],"dd/mm/aa") &amp; " - " &amp; TEXT(Tabela510[[#This Row],[Fim Semana]],"dd/mm/aa")</f>
        <v>07/01/24 - 13/01/24</v>
      </c>
      <c r="CV44" s="238">
        <f>_xlfn.MAXIFS(Tabela510[Previsão de Colheita],Tabela510[[Fazenda ]],Tabela510[[#This Row],[Fazenda ]],Tabela510[Cultivar],Tabela510[[#This Row],[Cultivar]])</f>
        <v>45348</v>
      </c>
      <c r="CW44" s="238">
        <f>_xlfn.MINIFS(Tabela510[Previsão de Colheita],Tabela510[[Fazenda ]],Tabela510[[#This Row],[Fazenda ]],Tabela510[Cultivar],Tabela510[[#This Row],[Cultivar]])</f>
        <v>45345</v>
      </c>
      <c r="CX44" s="244" t="str" cm="1">
        <f t="array" ref="CX44">IF(OR(Tabela510[[#This Row],[1ª avaliação]:[Inicio Colh.]]="Reprovado"),"Reprovado","Aprovado")</f>
        <v>Reprovado</v>
      </c>
      <c r="CY44" s="221"/>
    </row>
    <row r="45" spans="1:103" s="213" customFormat="1" ht="15.6" x14ac:dyDescent="0.3">
      <c r="A45" s="226" t="s">
        <v>40</v>
      </c>
      <c r="B45" s="227" t="s">
        <v>403</v>
      </c>
      <c r="C45" s="227" t="s">
        <v>57</v>
      </c>
      <c r="D45" s="227" t="s">
        <v>812</v>
      </c>
      <c r="E45" s="227" t="s">
        <v>697</v>
      </c>
      <c r="F45" s="240" t="s">
        <v>538</v>
      </c>
      <c r="G45" s="227" t="s">
        <v>560</v>
      </c>
      <c r="H45" s="228">
        <v>20.9</v>
      </c>
      <c r="I45" s="228"/>
      <c r="J45" s="228">
        <f>Tabela510[[#This Row],[Hectares semados]]</f>
        <v>20.9</v>
      </c>
      <c r="K45" s="228">
        <f>Tabela510[[#This Row],[Hectares semados]]-J45</f>
        <v>0</v>
      </c>
      <c r="L45" s="228">
        <f>Tabela510[[#This Row],[Hectares de aproveitamento de semente]]*20</f>
        <v>418</v>
      </c>
      <c r="M45" s="229">
        <v>45231</v>
      </c>
      <c r="N45" s="229">
        <f t="shared" ca="1" si="3"/>
        <v>45449</v>
      </c>
      <c r="O45" s="249">
        <f ca="1">Tabela510[[#This Row],[hoje]]-Tabela510[[#This Row],[Data da Semeadura ]]</f>
        <v>218</v>
      </c>
      <c r="P45" s="227">
        <v>115</v>
      </c>
      <c r="Q45" s="229">
        <f>Tabela510[[#This Row],[Data da Semeadura ]]+P45</f>
        <v>45346</v>
      </c>
      <c r="R45" s="230" t="s">
        <v>164</v>
      </c>
      <c r="S45" s="240"/>
      <c r="T45" s="227"/>
      <c r="U45" s="227"/>
      <c r="V45" s="227"/>
      <c r="W45" s="234"/>
      <c r="X45" s="234"/>
      <c r="Y45" s="231">
        <f>Tabela510[[#This Row],[Data da Semeadura ]]+10</f>
        <v>45241</v>
      </c>
      <c r="Z45" s="233"/>
      <c r="AA45" s="233"/>
      <c r="AB45" s="232"/>
      <c r="AC45" s="227"/>
      <c r="AD45" s="234"/>
      <c r="AE45" s="234"/>
      <c r="AF45" s="234"/>
      <c r="AG45" s="234" t="s">
        <v>512</v>
      </c>
      <c r="AH45" s="229">
        <f>Tabela510[[#This Row],[Data da Semeadura ]]+35</f>
        <v>45266</v>
      </c>
      <c r="AI45" s="233"/>
      <c r="AJ45" s="227"/>
      <c r="AK45" s="234"/>
      <c r="AL45" s="234"/>
      <c r="AM45" s="234"/>
      <c r="AN45" s="234"/>
      <c r="AO45" s="234"/>
      <c r="AP45" s="234"/>
      <c r="AQ45" s="234"/>
      <c r="AR45" s="234"/>
      <c r="AS45" s="234"/>
      <c r="AT45" s="229">
        <f>Tabela510[[#This Row],[PREVISÃO   2ª Avaliação ]]+30</f>
        <v>45296</v>
      </c>
      <c r="AU45" s="229"/>
      <c r="AV45" s="229"/>
      <c r="AW45" s="234"/>
      <c r="AX45" s="234"/>
      <c r="AY45" s="234"/>
      <c r="AZ45" s="234"/>
      <c r="BA45" s="234"/>
      <c r="BB45" s="234"/>
      <c r="BC45" s="234"/>
      <c r="BD45" s="234"/>
      <c r="BE45" s="242"/>
      <c r="BF45" s="234"/>
      <c r="BG45" s="234"/>
      <c r="BH45" s="234"/>
      <c r="BI45" s="234"/>
      <c r="BJ45" s="234"/>
      <c r="BK45" s="229">
        <f>Tabela510[[#This Row],[PREVISÃO   3ª Avaliação ]]+20</f>
        <v>45316</v>
      </c>
      <c r="BL45" s="227"/>
      <c r="BM45" s="227"/>
      <c r="BN45" s="234"/>
      <c r="BO45" s="234"/>
      <c r="BP45" s="234"/>
      <c r="BQ45" s="234"/>
      <c r="BR45" s="234"/>
      <c r="BS45" s="234"/>
      <c r="BT45" s="234"/>
      <c r="BU45" s="231"/>
      <c r="BV45" s="227"/>
      <c r="BW45" s="227"/>
      <c r="BX45" s="227"/>
      <c r="BY45" s="227"/>
      <c r="BZ45" s="227"/>
      <c r="CA45" s="227"/>
      <c r="CB45" s="227"/>
      <c r="CC45" s="227"/>
      <c r="CD45" s="227"/>
      <c r="CE45" s="235" t="s">
        <v>794</v>
      </c>
      <c r="CF45" s="227"/>
      <c r="CG45" s="227"/>
      <c r="CH45" s="227"/>
      <c r="CI45" s="227"/>
      <c r="CJ45" s="227" t="s">
        <v>746</v>
      </c>
      <c r="CK45" s="227"/>
      <c r="CL45" s="227"/>
      <c r="CM45" s="227"/>
      <c r="CN45" s="227"/>
      <c r="CO45" s="234"/>
      <c r="CP45" s="243"/>
      <c r="CQ45" s="227" t="str">
        <f>PROPER(TEXT(Tabela510[[#This Row],[Previsão de Colheita]],"mmm"))</f>
        <v>Fev</v>
      </c>
      <c r="CR45" s="227">
        <f>WEEKDAY(Tabela510[[#This Row],[Previsão de Colheita]],1)</f>
        <v>7</v>
      </c>
      <c r="CS45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45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45" s="239" t="str">
        <f>TEXT(Tabela510[[#This Row],[Inicio Semana]],"dd/mm/aa") &amp; " - " &amp; TEXT(Tabela510[[#This Row],[Fim Semana]],"dd/mm/aa")</f>
        <v>11/02/24 - 17/02/24</v>
      </c>
      <c r="CV45" s="238">
        <f>_xlfn.MAXIFS(Tabela510[Previsão de Colheita],Tabela510[[Fazenda ]],Tabela510[[#This Row],[Fazenda ]],Tabela510[Cultivar],Tabela510[[#This Row],[Cultivar]])</f>
        <v>45348</v>
      </c>
      <c r="CW45" s="238">
        <f>_xlfn.MINIFS(Tabela510[Previsão de Colheita],Tabela510[[Fazenda ]],Tabela510[[#This Row],[Fazenda ]],Tabela510[Cultivar],Tabela510[[#This Row],[Cultivar]])</f>
        <v>45345</v>
      </c>
      <c r="CX45" s="244" t="str" cm="1">
        <f t="array" ref="CX45">IF(OR(Tabela510[[#This Row],[1ª avaliação]:[Inicio Colh.]]="Reprovado"),"Reprovado","Aprovado")</f>
        <v>Reprovado</v>
      </c>
      <c r="CY45" s="221"/>
    </row>
    <row r="46" spans="1:103" s="213" customFormat="1" ht="15.6" x14ac:dyDescent="0.3">
      <c r="A46" s="226" t="s">
        <v>40</v>
      </c>
      <c r="B46" s="227" t="s">
        <v>403</v>
      </c>
      <c r="C46" s="227" t="s">
        <v>57</v>
      </c>
      <c r="D46" s="227" t="s">
        <v>812</v>
      </c>
      <c r="E46" s="227">
        <v>9</v>
      </c>
      <c r="F46" s="240" t="s">
        <v>537</v>
      </c>
      <c r="G46" s="227" t="s">
        <v>177</v>
      </c>
      <c r="H46" s="228">
        <v>114.4</v>
      </c>
      <c r="I46" s="228"/>
      <c r="J46" s="228">
        <v>100</v>
      </c>
      <c r="K46" s="228">
        <f>Tabela510[[#This Row],[Hectares semados]]-J46</f>
        <v>14.400000000000006</v>
      </c>
      <c r="L46" s="228">
        <f>Tabela510[[#This Row],[Hectares de aproveitamento de semente]]*20</f>
        <v>2000</v>
      </c>
      <c r="M46" s="229">
        <v>45233</v>
      </c>
      <c r="N46" s="229">
        <f t="shared" ca="1" si="3"/>
        <v>45449</v>
      </c>
      <c r="O46" s="249">
        <f ca="1">Tabela510[[#This Row],[hoje]]-Tabela510[[#This Row],[Data da Semeadura ]]</f>
        <v>216</v>
      </c>
      <c r="P46" s="227">
        <v>118</v>
      </c>
      <c r="Q46" s="229">
        <f>Tabela510[[#This Row],[Data da Semeadura ]]+P46</f>
        <v>45351</v>
      </c>
      <c r="R46" s="230" t="s">
        <v>164</v>
      </c>
      <c r="S46" s="240"/>
      <c r="T46" s="227"/>
      <c r="U46" s="227"/>
      <c r="V46" s="227"/>
      <c r="W46" s="234"/>
      <c r="X46" s="234"/>
      <c r="Y46" s="231">
        <f>Tabela510[[#This Row],[Data da Semeadura ]]+10</f>
        <v>45243</v>
      </c>
      <c r="Z46" s="233"/>
      <c r="AA46" s="233"/>
      <c r="AB46" s="232"/>
      <c r="AC46" s="227"/>
      <c r="AD46" s="234"/>
      <c r="AE46" s="234"/>
      <c r="AF46" s="234"/>
      <c r="AG46" s="234"/>
      <c r="AH46" s="229">
        <f>Tabela510[[#This Row],[Data da Semeadura ]]+35</f>
        <v>45268</v>
      </c>
      <c r="AI46" s="233"/>
      <c r="AJ46" s="227"/>
      <c r="AK46" s="234"/>
      <c r="AL46" s="234"/>
      <c r="AM46" s="234"/>
      <c r="AN46" s="234"/>
      <c r="AO46" s="234"/>
      <c r="AP46" s="234"/>
      <c r="AQ46" s="234"/>
      <c r="AR46" s="234"/>
      <c r="AS46" s="234"/>
      <c r="AT46" s="229">
        <f>Tabela510[[#This Row],[PREVISÃO   2ª Avaliação ]]+30</f>
        <v>45298</v>
      </c>
      <c r="AU46" s="229"/>
      <c r="AV46" s="229"/>
      <c r="AW46" s="234"/>
      <c r="AX46" s="234"/>
      <c r="AY46" s="234"/>
      <c r="AZ46" s="234"/>
      <c r="BA46" s="234"/>
      <c r="BB46" s="234"/>
      <c r="BC46" s="234"/>
      <c r="BD46" s="234"/>
      <c r="BE46" s="242"/>
      <c r="BF46" s="234"/>
      <c r="BG46" s="234"/>
      <c r="BH46" s="234"/>
      <c r="BI46" s="234"/>
      <c r="BJ46" s="234"/>
      <c r="BK46" s="229">
        <f>Tabela510[[#This Row],[PREVISÃO   3ª Avaliação ]]+20</f>
        <v>45318</v>
      </c>
      <c r="BL46" s="227"/>
      <c r="BM46" s="227"/>
      <c r="BN46" s="234"/>
      <c r="BO46" s="234"/>
      <c r="BP46" s="234"/>
      <c r="BQ46" s="234"/>
      <c r="BR46" s="234"/>
      <c r="BS46" s="234"/>
      <c r="BT46" s="234"/>
      <c r="BU46" s="231"/>
      <c r="BV46" s="227"/>
      <c r="BW46" s="227"/>
      <c r="BX46" s="227"/>
      <c r="BY46" s="227"/>
      <c r="BZ46" s="227"/>
      <c r="CA46" s="227"/>
      <c r="CB46" s="227"/>
      <c r="CC46" s="227"/>
      <c r="CD46" s="227"/>
      <c r="CE46" s="227" t="s">
        <v>804</v>
      </c>
      <c r="CF46" s="227"/>
      <c r="CG46" s="227"/>
      <c r="CH46" s="227"/>
      <c r="CI46" s="227"/>
      <c r="CJ46" s="227" t="s">
        <v>746</v>
      </c>
      <c r="CK46" s="227"/>
      <c r="CL46" s="227"/>
      <c r="CM46" s="227"/>
      <c r="CN46" s="227"/>
      <c r="CO46" s="234"/>
      <c r="CP46" s="243"/>
      <c r="CQ46" s="227" t="str">
        <f>PROPER(TEXT(Tabela510[[#This Row],[Previsão de Colheita]],"mmm"))</f>
        <v>Fev</v>
      </c>
      <c r="CR46" s="227">
        <f>WEEKDAY(Tabela510[[#This Row],[Previsão de Colheita]],1)</f>
        <v>5</v>
      </c>
      <c r="CS46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46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46" s="239" t="str">
        <f>TEXT(Tabela510[[#This Row],[Inicio Semana]],"dd/mm/aa") &amp; " - " &amp; TEXT(Tabela510[[#This Row],[Fim Semana]],"dd/mm/aa")</f>
        <v>28/01/24 - 03/02/24</v>
      </c>
      <c r="CV46" s="238">
        <f>_xlfn.MAXIFS(Tabela510[Previsão de Colheita],Tabela510[[Fazenda ]],Tabela510[[#This Row],[Fazenda ]],Tabela510[Cultivar],Tabela510[[#This Row],[Cultivar]])</f>
        <v>45355</v>
      </c>
      <c r="CW46" s="238">
        <f>_xlfn.MINIFS(Tabela510[Previsão de Colheita],Tabela510[[Fazenda ]],Tabela510[[#This Row],[Fazenda ]],Tabela510[Cultivar],Tabela510[[#This Row],[Cultivar]])</f>
        <v>45351</v>
      </c>
      <c r="CX46" s="244" t="str" cm="1">
        <f t="array" ref="CX46">IF(OR(Tabela510[[#This Row],[1ª avaliação]:[Inicio Colh.]]="Reprovado"),"Reprovado","Aprovado")</f>
        <v>Reprovado</v>
      </c>
      <c r="CY46" s="221"/>
    </row>
    <row r="47" spans="1:103" s="224" customFormat="1" ht="15.6" x14ac:dyDescent="0.3">
      <c r="A47" s="226" t="s">
        <v>40</v>
      </c>
      <c r="B47" s="227" t="s">
        <v>403</v>
      </c>
      <c r="C47" s="227" t="s">
        <v>57</v>
      </c>
      <c r="D47" s="227" t="s">
        <v>812</v>
      </c>
      <c r="E47" s="227">
        <v>10</v>
      </c>
      <c r="F47" s="240" t="s">
        <v>537</v>
      </c>
      <c r="G47" s="227" t="s">
        <v>177</v>
      </c>
      <c r="H47" s="228">
        <v>182.6</v>
      </c>
      <c r="I47" s="228">
        <v>100</v>
      </c>
      <c r="J47" s="228">
        <v>160</v>
      </c>
      <c r="K47" s="228">
        <f>Tabela510[[#This Row],[Hectares semados]]-J47</f>
        <v>22.599999999999994</v>
      </c>
      <c r="L47" s="228">
        <f>Tabela510[[#This Row],[Hectares de aproveitamento de semente]]*20</f>
        <v>3200</v>
      </c>
      <c r="M47" s="229">
        <v>45233</v>
      </c>
      <c r="N47" s="229">
        <f t="shared" ca="1" si="3"/>
        <v>45449</v>
      </c>
      <c r="O47" s="249">
        <f ca="1">Tabela510[[#This Row],[hoje]]-Tabela510[[#This Row],[Data da Semeadura ]]</f>
        <v>216</v>
      </c>
      <c r="P47" s="227">
        <v>118</v>
      </c>
      <c r="Q47" s="229">
        <f>Tabela510[[#This Row],[Data da Semeadura ]]+P47</f>
        <v>45351</v>
      </c>
      <c r="R47" s="230" t="s">
        <v>163</v>
      </c>
      <c r="S47" s="240"/>
      <c r="T47" s="227"/>
      <c r="U47" s="227"/>
      <c r="V47" s="227"/>
      <c r="W47" s="234"/>
      <c r="X47" s="234"/>
      <c r="Y47" s="231">
        <f>Tabela510[[#This Row],[Data da Semeadura ]]+10</f>
        <v>45243</v>
      </c>
      <c r="Z47" s="233"/>
      <c r="AA47" s="233"/>
      <c r="AB47" s="232"/>
      <c r="AC47" s="227"/>
      <c r="AD47" s="234"/>
      <c r="AE47" s="234"/>
      <c r="AF47" s="234"/>
      <c r="AG47" s="234"/>
      <c r="AH47" s="229">
        <f>Tabela510[[#This Row],[Data da Semeadura ]]+35</f>
        <v>45268</v>
      </c>
      <c r="AI47" s="233"/>
      <c r="AJ47" s="227"/>
      <c r="AK47" s="234"/>
      <c r="AL47" s="234"/>
      <c r="AM47" s="234"/>
      <c r="AN47" s="234"/>
      <c r="AO47" s="234"/>
      <c r="AP47" s="234"/>
      <c r="AQ47" s="234"/>
      <c r="AR47" s="234"/>
      <c r="AS47" s="234"/>
      <c r="AT47" s="229">
        <f>Tabela510[[#This Row],[PREVISÃO   2ª Avaliação ]]+30</f>
        <v>45298</v>
      </c>
      <c r="AU47" s="229"/>
      <c r="AV47" s="229"/>
      <c r="AW47" s="234"/>
      <c r="AX47" s="234"/>
      <c r="AY47" s="234"/>
      <c r="AZ47" s="234"/>
      <c r="BA47" s="234"/>
      <c r="BB47" s="234"/>
      <c r="BC47" s="234"/>
      <c r="BD47" s="234"/>
      <c r="BE47" s="242"/>
      <c r="BF47" s="234"/>
      <c r="BG47" s="234"/>
      <c r="BH47" s="234"/>
      <c r="BI47" s="234"/>
      <c r="BJ47" s="234"/>
      <c r="BK47" s="229">
        <f>Tabela510[[#This Row],[PREVISÃO   3ª Avaliação ]]+20</f>
        <v>45318</v>
      </c>
      <c r="BL47" s="227"/>
      <c r="BM47" s="227"/>
      <c r="BN47" s="234"/>
      <c r="BO47" s="234"/>
      <c r="BP47" s="234"/>
      <c r="BQ47" s="234"/>
      <c r="BR47" s="234"/>
      <c r="BS47" s="234"/>
      <c r="BT47" s="234"/>
      <c r="BU47" s="231"/>
      <c r="BV47" s="227"/>
      <c r="BW47" s="227"/>
      <c r="BX47" s="227"/>
      <c r="BY47" s="227"/>
      <c r="BZ47" s="227"/>
      <c r="CA47" s="227"/>
      <c r="CB47" s="227"/>
      <c r="CC47" s="227"/>
      <c r="CD47" s="227"/>
      <c r="CE47" s="227" t="s">
        <v>749</v>
      </c>
      <c r="CF47" s="227"/>
      <c r="CG47" s="227"/>
      <c r="CH47" s="227"/>
      <c r="CI47" s="227"/>
      <c r="CJ47" s="227" t="s">
        <v>746</v>
      </c>
      <c r="CK47" s="227"/>
      <c r="CL47" s="227"/>
      <c r="CM47" s="227"/>
      <c r="CN47" s="227"/>
      <c r="CO47" s="234"/>
      <c r="CP47" s="243"/>
      <c r="CQ47" s="227" t="str">
        <f>PROPER(TEXT(Tabela510[[#This Row],[Previsão de Colheita]],"mmm"))</f>
        <v>Fev</v>
      </c>
      <c r="CR47" s="227">
        <f>WEEKDAY(Tabela510[[#This Row],[Previsão de Colheita]],1)</f>
        <v>5</v>
      </c>
      <c r="CS47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47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47" s="239" t="str">
        <f>TEXT(Tabela510[[#This Row],[Inicio Semana]],"dd/mm/aa") &amp; " - " &amp; TEXT(Tabela510[[#This Row],[Fim Semana]],"dd/mm/aa")</f>
        <v>28/01/24 - 03/02/24</v>
      </c>
      <c r="CV47" s="238">
        <f>_xlfn.MAXIFS(Tabela510[Previsão de Colheita],Tabela510[[Fazenda ]],Tabela510[[#This Row],[Fazenda ]],Tabela510[Cultivar],Tabela510[[#This Row],[Cultivar]])</f>
        <v>45355</v>
      </c>
      <c r="CW47" s="238">
        <f>_xlfn.MINIFS(Tabela510[Previsão de Colheita],Tabela510[[Fazenda ]],Tabela510[[#This Row],[Fazenda ]],Tabela510[Cultivar],Tabela510[[#This Row],[Cultivar]])</f>
        <v>45351</v>
      </c>
      <c r="CX47" s="244" t="str" cm="1">
        <f t="array" ref="CX47">IF(OR(Tabela510[[#This Row],[1ª avaliação]:[Inicio Colh.]]="Reprovado"),"Reprovado","Aprovado")</f>
        <v>Reprovado</v>
      </c>
      <c r="CY47" s="221"/>
    </row>
    <row r="48" spans="1:103" s="211" customFormat="1" ht="15.6" x14ac:dyDescent="0.3">
      <c r="A48" s="226" t="s">
        <v>40</v>
      </c>
      <c r="B48" s="227" t="s">
        <v>403</v>
      </c>
      <c r="C48" s="227" t="s">
        <v>57</v>
      </c>
      <c r="D48" s="227" t="s">
        <v>812</v>
      </c>
      <c r="E48" s="227">
        <v>18</v>
      </c>
      <c r="F48" s="240" t="s">
        <v>537</v>
      </c>
      <c r="G48" s="227" t="s">
        <v>177</v>
      </c>
      <c r="H48" s="228">
        <v>137.69999999999999</v>
      </c>
      <c r="I48" s="228"/>
      <c r="J48" s="228">
        <v>120</v>
      </c>
      <c r="K48" s="228">
        <f>Tabela510[[#This Row],[Hectares semados]]-J48</f>
        <v>17.699999999999989</v>
      </c>
      <c r="L48" s="228">
        <f>Tabela510[[#This Row],[Hectares de aproveitamento de semente]]*20</f>
        <v>2400</v>
      </c>
      <c r="M48" s="229">
        <v>45236</v>
      </c>
      <c r="N48" s="229">
        <f t="shared" ca="1" si="3"/>
        <v>45449</v>
      </c>
      <c r="O48" s="249">
        <f ca="1">Tabela510[[#This Row],[hoje]]-Tabela510[[#This Row],[Data da Semeadura ]]</f>
        <v>213</v>
      </c>
      <c r="P48" s="227">
        <v>118</v>
      </c>
      <c r="Q48" s="229">
        <f>Tabela510[[#This Row],[Data da Semeadura ]]+P48</f>
        <v>45354</v>
      </c>
      <c r="R48" s="230" t="s">
        <v>164</v>
      </c>
      <c r="S48" s="240"/>
      <c r="T48" s="227"/>
      <c r="U48" s="227"/>
      <c r="V48" s="227"/>
      <c r="W48" s="234"/>
      <c r="X48" s="234"/>
      <c r="Y48" s="231">
        <f>Tabela510[[#This Row],[Data da Semeadura ]]+10</f>
        <v>45246</v>
      </c>
      <c r="Z48" s="233"/>
      <c r="AA48" s="233"/>
      <c r="AB48" s="232"/>
      <c r="AC48" s="227"/>
      <c r="AD48" s="234"/>
      <c r="AE48" s="234"/>
      <c r="AF48" s="234"/>
      <c r="AG48" s="234"/>
      <c r="AH48" s="229">
        <f>Tabela510[[#This Row],[Data da Semeadura ]]+35</f>
        <v>45271</v>
      </c>
      <c r="AI48" s="233"/>
      <c r="AJ48" s="227"/>
      <c r="AK48" s="234"/>
      <c r="AL48" s="234"/>
      <c r="AM48" s="234"/>
      <c r="AN48" s="234"/>
      <c r="AO48" s="234"/>
      <c r="AP48" s="234"/>
      <c r="AQ48" s="234"/>
      <c r="AR48" s="234"/>
      <c r="AS48" s="234"/>
      <c r="AT48" s="229">
        <f>Tabela510[[#This Row],[PREVISÃO   2ª Avaliação ]]+30</f>
        <v>45301</v>
      </c>
      <c r="AU48" s="229"/>
      <c r="AV48" s="229"/>
      <c r="AW48" s="234"/>
      <c r="AX48" s="234"/>
      <c r="AY48" s="234"/>
      <c r="AZ48" s="234"/>
      <c r="BA48" s="234"/>
      <c r="BB48" s="234"/>
      <c r="BC48" s="234"/>
      <c r="BD48" s="234"/>
      <c r="BE48" s="242"/>
      <c r="BF48" s="234"/>
      <c r="BG48" s="234"/>
      <c r="BH48" s="234"/>
      <c r="BI48" s="234"/>
      <c r="BJ48" s="234"/>
      <c r="BK48" s="229">
        <f>Tabela510[[#This Row],[PREVISÃO   3ª Avaliação ]]+20</f>
        <v>45321</v>
      </c>
      <c r="BL48" s="227"/>
      <c r="BM48" s="227"/>
      <c r="BN48" s="234"/>
      <c r="BO48" s="234"/>
      <c r="BP48" s="234"/>
      <c r="BQ48" s="234"/>
      <c r="BR48" s="234"/>
      <c r="BS48" s="234"/>
      <c r="BT48" s="234"/>
      <c r="BU48" s="231"/>
      <c r="BV48" s="227"/>
      <c r="BW48" s="227"/>
      <c r="BX48" s="227"/>
      <c r="BY48" s="227"/>
      <c r="BZ48" s="227"/>
      <c r="CA48" s="227"/>
      <c r="CB48" s="227"/>
      <c r="CC48" s="227"/>
      <c r="CD48" s="227"/>
      <c r="CE48" s="227" t="s">
        <v>804</v>
      </c>
      <c r="CF48" s="227"/>
      <c r="CG48" s="227"/>
      <c r="CH48" s="227"/>
      <c r="CI48" s="227"/>
      <c r="CJ48" s="227" t="s">
        <v>746</v>
      </c>
      <c r="CK48" s="227"/>
      <c r="CL48" s="227"/>
      <c r="CM48" s="227"/>
      <c r="CN48" s="227"/>
      <c r="CO48" s="234"/>
      <c r="CP48" s="243"/>
      <c r="CQ48" s="227" t="str">
        <f>PROPER(TEXT(Tabela510[[#This Row],[Previsão de Colheita]],"mmm"))</f>
        <v>Mar</v>
      </c>
      <c r="CR48" s="227">
        <f>WEEKDAY(Tabela510[[#This Row],[Previsão de Colheita]],1)</f>
        <v>1</v>
      </c>
      <c r="CS48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48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48" s="239" t="str">
        <f>TEXT(Tabela510[[#This Row],[Inicio Semana]],"dd/mm/aa") &amp; " - " &amp; TEXT(Tabela510[[#This Row],[Fim Semana]],"dd/mm/aa")</f>
        <v>31/12/23 - 06/01/24</v>
      </c>
      <c r="CV48" s="238">
        <f>_xlfn.MAXIFS(Tabela510[Previsão de Colheita],Tabela510[[Fazenda ]],Tabela510[[#This Row],[Fazenda ]],Tabela510[Cultivar],Tabela510[[#This Row],[Cultivar]])</f>
        <v>45355</v>
      </c>
      <c r="CW48" s="238">
        <f>_xlfn.MINIFS(Tabela510[Previsão de Colheita],Tabela510[[Fazenda ]],Tabela510[[#This Row],[Fazenda ]],Tabela510[Cultivar],Tabela510[[#This Row],[Cultivar]])</f>
        <v>45351</v>
      </c>
      <c r="CX48" s="244" t="str" cm="1">
        <f t="array" ref="CX48">IF(OR(Tabela510[[#This Row],[1ª avaliação]:[Inicio Colh.]]="Reprovado"),"Reprovado","Aprovado")</f>
        <v>Reprovado</v>
      </c>
      <c r="CY48" s="221"/>
    </row>
    <row r="49" spans="1:103" s="211" customFormat="1" ht="15.6" x14ac:dyDescent="0.3">
      <c r="A49" s="226" t="s">
        <v>40</v>
      </c>
      <c r="B49" s="227" t="s">
        <v>403</v>
      </c>
      <c r="C49" s="227" t="s">
        <v>57</v>
      </c>
      <c r="D49" s="227" t="s">
        <v>812</v>
      </c>
      <c r="E49" s="227">
        <v>19</v>
      </c>
      <c r="F49" s="240" t="s">
        <v>537</v>
      </c>
      <c r="G49" s="227" t="s">
        <v>177</v>
      </c>
      <c r="H49" s="228">
        <v>143.9</v>
      </c>
      <c r="I49" s="228"/>
      <c r="J49" s="228">
        <v>125</v>
      </c>
      <c r="K49" s="228">
        <f>Tabela510[[#This Row],[Hectares semados]]-J49</f>
        <v>18.900000000000006</v>
      </c>
      <c r="L49" s="228">
        <f>Tabela510[[#This Row],[Hectares de aproveitamento de semente]]*20</f>
        <v>2500</v>
      </c>
      <c r="M49" s="229">
        <v>45237</v>
      </c>
      <c r="N49" s="229">
        <f t="shared" ca="1" si="3"/>
        <v>45449</v>
      </c>
      <c r="O49" s="249">
        <f ca="1">Tabela510[[#This Row],[hoje]]-Tabela510[[#This Row],[Data da Semeadura ]]</f>
        <v>212</v>
      </c>
      <c r="P49" s="227">
        <v>118</v>
      </c>
      <c r="Q49" s="229">
        <f>Tabela510[[#This Row],[Data da Semeadura ]]+P49</f>
        <v>45355</v>
      </c>
      <c r="R49" s="230" t="s">
        <v>164</v>
      </c>
      <c r="S49" s="240"/>
      <c r="T49" s="227"/>
      <c r="U49" s="227"/>
      <c r="V49" s="227"/>
      <c r="W49" s="234"/>
      <c r="X49" s="234"/>
      <c r="Y49" s="231">
        <f>Tabela510[[#This Row],[Data da Semeadura ]]+10</f>
        <v>45247</v>
      </c>
      <c r="Z49" s="233"/>
      <c r="AA49" s="233"/>
      <c r="AB49" s="232"/>
      <c r="AC49" s="227"/>
      <c r="AD49" s="234"/>
      <c r="AE49" s="234"/>
      <c r="AF49" s="234"/>
      <c r="AG49" s="234"/>
      <c r="AH49" s="229">
        <f>Tabela510[[#This Row],[Data da Semeadura ]]+35</f>
        <v>45272</v>
      </c>
      <c r="AI49" s="233"/>
      <c r="AJ49" s="227"/>
      <c r="AK49" s="234"/>
      <c r="AL49" s="234"/>
      <c r="AM49" s="234"/>
      <c r="AN49" s="234"/>
      <c r="AO49" s="234"/>
      <c r="AP49" s="234"/>
      <c r="AQ49" s="234"/>
      <c r="AR49" s="234"/>
      <c r="AS49" s="234"/>
      <c r="AT49" s="229">
        <f>Tabela510[[#This Row],[PREVISÃO   2ª Avaliação ]]+30</f>
        <v>45302</v>
      </c>
      <c r="AU49" s="229"/>
      <c r="AV49" s="229"/>
      <c r="AW49" s="234"/>
      <c r="AX49" s="234"/>
      <c r="AY49" s="234"/>
      <c r="AZ49" s="234"/>
      <c r="BA49" s="234"/>
      <c r="BB49" s="234"/>
      <c r="BC49" s="234"/>
      <c r="BD49" s="234"/>
      <c r="BE49" s="242"/>
      <c r="BF49" s="234"/>
      <c r="BG49" s="234"/>
      <c r="BH49" s="234"/>
      <c r="BI49" s="234"/>
      <c r="BJ49" s="234"/>
      <c r="BK49" s="229">
        <f>Tabela510[[#This Row],[PREVISÃO   3ª Avaliação ]]+20</f>
        <v>45322</v>
      </c>
      <c r="BL49" s="227"/>
      <c r="BM49" s="227"/>
      <c r="BN49" s="234"/>
      <c r="BO49" s="234"/>
      <c r="BP49" s="234"/>
      <c r="BQ49" s="234"/>
      <c r="BR49" s="234"/>
      <c r="BS49" s="234"/>
      <c r="BT49" s="234"/>
      <c r="BU49" s="231"/>
      <c r="BV49" s="227"/>
      <c r="BW49" s="227"/>
      <c r="BX49" s="227"/>
      <c r="BY49" s="227"/>
      <c r="BZ49" s="227"/>
      <c r="CA49" s="227"/>
      <c r="CB49" s="227"/>
      <c r="CC49" s="227"/>
      <c r="CD49" s="227"/>
      <c r="CE49" s="227" t="s">
        <v>804</v>
      </c>
      <c r="CF49" s="227"/>
      <c r="CG49" s="227"/>
      <c r="CH49" s="227"/>
      <c r="CI49" s="227"/>
      <c r="CJ49" s="227" t="s">
        <v>746</v>
      </c>
      <c r="CK49" s="227"/>
      <c r="CL49" s="227"/>
      <c r="CM49" s="227"/>
      <c r="CN49" s="227"/>
      <c r="CO49" s="234"/>
      <c r="CP49" s="243"/>
      <c r="CQ49" s="227" t="str">
        <f>PROPER(TEXT(Tabela510[[#This Row],[Previsão de Colheita]],"mmm"))</f>
        <v>Mar</v>
      </c>
      <c r="CR49" s="227">
        <f>WEEKDAY(Tabela510[[#This Row],[Previsão de Colheita]],1)</f>
        <v>2</v>
      </c>
      <c r="CS49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49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49" s="239" t="str">
        <f>TEXT(Tabela510[[#This Row],[Inicio Semana]],"dd/mm/aa") &amp; " - " &amp; TEXT(Tabela510[[#This Row],[Fim Semana]],"dd/mm/aa")</f>
        <v>07/01/24 - 13/01/24</v>
      </c>
      <c r="CV49" s="238">
        <f>_xlfn.MAXIFS(Tabela510[Previsão de Colheita],Tabela510[[Fazenda ]],Tabela510[[#This Row],[Fazenda ]],Tabela510[Cultivar],Tabela510[[#This Row],[Cultivar]])</f>
        <v>45355</v>
      </c>
      <c r="CW49" s="238">
        <f>_xlfn.MINIFS(Tabela510[Previsão de Colheita],Tabela510[[Fazenda ]],Tabela510[[#This Row],[Fazenda ]],Tabela510[Cultivar],Tabela510[[#This Row],[Cultivar]])</f>
        <v>45351</v>
      </c>
      <c r="CX49" s="244" t="str" cm="1">
        <f t="array" ref="CX49">IF(OR(Tabela510[[#This Row],[1ª avaliação]:[Inicio Colh.]]="Reprovado"),"Reprovado","Aprovado")</f>
        <v>Reprovado</v>
      </c>
      <c r="CY49" s="221"/>
    </row>
    <row r="50" spans="1:103" s="224" customFormat="1" ht="15.6" x14ac:dyDescent="0.3">
      <c r="A50" s="226" t="s">
        <v>40</v>
      </c>
      <c r="B50" s="227" t="s">
        <v>403</v>
      </c>
      <c r="C50" s="227" t="s">
        <v>57</v>
      </c>
      <c r="D50" s="227" t="s">
        <v>812</v>
      </c>
      <c r="E50" s="227" t="s">
        <v>698</v>
      </c>
      <c r="F50" s="240" t="s">
        <v>538</v>
      </c>
      <c r="G50" s="227" t="s">
        <v>177</v>
      </c>
      <c r="H50" s="228">
        <v>21.3</v>
      </c>
      <c r="I50" s="228"/>
      <c r="J50" s="228">
        <v>15</v>
      </c>
      <c r="K50" s="228">
        <f>Tabela510[[#This Row],[Hectares semados]]-J50</f>
        <v>6.3000000000000007</v>
      </c>
      <c r="L50" s="228">
        <f>Tabela510[[#This Row],[Hectares de aproveitamento de semente]]*20</f>
        <v>300</v>
      </c>
      <c r="M50" s="229">
        <v>45237</v>
      </c>
      <c r="N50" s="229">
        <f t="shared" ca="1" si="3"/>
        <v>45449</v>
      </c>
      <c r="O50" s="249">
        <f ca="1">Tabela510[[#This Row],[hoje]]-Tabela510[[#This Row],[Data da Semeadura ]]</f>
        <v>212</v>
      </c>
      <c r="P50" s="227">
        <v>118</v>
      </c>
      <c r="Q50" s="229">
        <f>Tabela510[[#This Row],[Data da Semeadura ]]+P50</f>
        <v>45355</v>
      </c>
      <c r="R50" s="230" t="s">
        <v>164</v>
      </c>
      <c r="S50" s="240"/>
      <c r="T50" s="227"/>
      <c r="U50" s="227"/>
      <c r="V50" s="227"/>
      <c r="W50" s="234"/>
      <c r="X50" s="234"/>
      <c r="Y50" s="231">
        <f>Tabela510[[#This Row],[Data da Semeadura ]]+10</f>
        <v>45247</v>
      </c>
      <c r="Z50" s="233"/>
      <c r="AA50" s="233"/>
      <c r="AB50" s="232"/>
      <c r="AC50" s="227"/>
      <c r="AD50" s="234"/>
      <c r="AE50" s="234"/>
      <c r="AF50" s="234"/>
      <c r="AG50" s="234"/>
      <c r="AH50" s="229">
        <f>Tabela510[[#This Row],[Data da Semeadura ]]+35</f>
        <v>45272</v>
      </c>
      <c r="AI50" s="233"/>
      <c r="AJ50" s="227"/>
      <c r="AK50" s="234"/>
      <c r="AL50" s="234"/>
      <c r="AM50" s="234"/>
      <c r="AN50" s="234"/>
      <c r="AO50" s="234"/>
      <c r="AP50" s="234"/>
      <c r="AQ50" s="234"/>
      <c r="AR50" s="234"/>
      <c r="AS50" s="234"/>
      <c r="AT50" s="229">
        <f>Tabela510[[#This Row],[PREVISÃO   2ª Avaliação ]]+30</f>
        <v>45302</v>
      </c>
      <c r="AU50" s="229"/>
      <c r="AV50" s="229"/>
      <c r="AW50" s="234"/>
      <c r="AX50" s="234"/>
      <c r="AY50" s="234"/>
      <c r="AZ50" s="234"/>
      <c r="BA50" s="234"/>
      <c r="BB50" s="234"/>
      <c r="BC50" s="234"/>
      <c r="BD50" s="234"/>
      <c r="BE50" s="242"/>
      <c r="BF50" s="234"/>
      <c r="BG50" s="234"/>
      <c r="BH50" s="234"/>
      <c r="BI50" s="234"/>
      <c r="BJ50" s="234"/>
      <c r="BK50" s="229">
        <f>Tabela510[[#This Row],[PREVISÃO   3ª Avaliação ]]+20</f>
        <v>45322</v>
      </c>
      <c r="BL50" s="227"/>
      <c r="BM50" s="227"/>
      <c r="BN50" s="234"/>
      <c r="BO50" s="234"/>
      <c r="BP50" s="234"/>
      <c r="BQ50" s="234"/>
      <c r="BR50" s="234"/>
      <c r="BS50" s="234"/>
      <c r="BT50" s="234"/>
      <c r="BU50" s="231"/>
      <c r="BV50" s="227"/>
      <c r="BW50" s="227"/>
      <c r="BX50" s="227"/>
      <c r="BY50" s="227"/>
      <c r="BZ50" s="227"/>
      <c r="CA50" s="227"/>
      <c r="CB50" s="227"/>
      <c r="CC50" s="227"/>
      <c r="CD50" s="227"/>
      <c r="CE50" s="227" t="s">
        <v>804</v>
      </c>
      <c r="CF50" s="227"/>
      <c r="CG50" s="227"/>
      <c r="CH50" s="227"/>
      <c r="CI50" s="227"/>
      <c r="CJ50" s="227" t="s">
        <v>746</v>
      </c>
      <c r="CK50" s="227"/>
      <c r="CL50" s="227"/>
      <c r="CM50" s="227"/>
      <c r="CN50" s="227"/>
      <c r="CO50" s="234"/>
      <c r="CP50" s="243"/>
      <c r="CQ50" s="227" t="str">
        <f>PROPER(TEXT(Tabela510[[#This Row],[Previsão de Colheita]],"mmm"))</f>
        <v>Mar</v>
      </c>
      <c r="CR50" s="227">
        <f>WEEKDAY(Tabela510[[#This Row],[Previsão de Colheita]],1)</f>
        <v>2</v>
      </c>
      <c r="CS50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50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50" s="239" t="str">
        <f>TEXT(Tabela510[[#This Row],[Inicio Semana]],"dd/mm/aa") &amp; " - " &amp; TEXT(Tabela510[[#This Row],[Fim Semana]],"dd/mm/aa")</f>
        <v>07/01/24 - 13/01/24</v>
      </c>
      <c r="CV50" s="238">
        <f>_xlfn.MAXIFS(Tabela510[Previsão de Colheita],Tabela510[[Fazenda ]],Tabela510[[#This Row],[Fazenda ]],Tabela510[Cultivar],Tabela510[[#This Row],[Cultivar]])</f>
        <v>45355</v>
      </c>
      <c r="CW50" s="238">
        <f>_xlfn.MINIFS(Tabela510[Previsão de Colheita],Tabela510[[Fazenda ]],Tabela510[[#This Row],[Fazenda ]],Tabela510[Cultivar],Tabela510[[#This Row],[Cultivar]])</f>
        <v>45351</v>
      </c>
      <c r="CX50" s="244" t="str" cm="1">
        <f t="array" ref="CX50">IF(OR(Tabela510[[#This Row],[1ª avaliação]:[Inicio Colh.]]="Reprovado"),"Reprovado","Aprovado")</f>
        <v>Reprovado</v>
      </c>
      <c r="CY50" s="221"/>
    </row>
    <row r="51" spans="1:103" s="224" customFormat="1" ht="15.6" x14ac:dyDescent="0.3">
      <c r="A51" s="226" t="s">
        <v>40</v>
      </c>
      <c r="B51" s="227" t="s">
        <v>403</v>
      </c>
      <c r="C51" s="227" t="s">
        <v>57</v>
      </c>
      <c r="D51" s="227" t="s">
        <v>812</v>
      </c>
      <c r="E51" s="227">
        <v>12</v>
      </c>
      <c r="F51" s="240" t="s">
        <v>537</v>
      </c>
      <c r="G51" s="227" t="s">
        <v>168</v>
      </c>
      <c r="H51" s="228">
        <v>90.3</v>
      </c>
      <c r="I51" s="228"/>
      <c r="J51" s="228">
        <v>60</v>
      </c>
      <c r="K51" s="228">
        <f>Tabela510[[#This Row],[Hectares semados]]-J51</f>
        <v>30.299999999999997</v>
      </c>
      <c r="L51" s="228">
        <f>Tabela510[[#This Row],[Hectares de aproveitamento de semente]]*20</f>
        <v>1200</v>
      </c>
      <c r="M51" s="229">
        <v>45239</v>
      </c>
      <c r="N51" s="229">
        <f t="shared" ca="1" si="3"/>
        <v>45449</v>
      </c>
      <c r="O51" s="249">
        <f ca="1">Tabela510[[#This Row],[hoje]]-Tabela510[[#This Row],[Data da Semeadura ]]</f>
        <v>210</v>
      </c>
      <c r="P51" s="227">
        <v>118</v>
      </c>
      <c r="Q51" s="229">
        <f>Tabela510[[#This Row],[Data da Semeadura ]]+P51</f>
        <v>45357</v>
      </c>
      <c r="R51" s="230" t="s">
        <v>164</v>
      </c>
      <c r="S51" s="240"/>
      <c r="T51" s="227"/>
      <c r="U51" s="227"/>
      <c r="V51" s="227"/>
      <c r="W51" s="234"/>
      <c r="X51" s="234"/>
      <c r="Y51" s="231">
        <f>Tabela510[[#This Row],[Data da Semeadura ]]+10</f>
        <v>45249</v>
      </c>
      <c r="Z51" s="233"/>
      <c r="AA51" s="233"/>
      <c r="AB51" s="232"/>
      <c r="AC51" s="227"/>
      <c r="AD51" s="234"/>
      <c r="AE51" s="234"/>
      <c r="AF51" s="234"/>
      <c r="AG51" s="234"/>
      <c r="AH51" s="229">
        <f>Tabela510[[#This Row],[Data da Semeadura ]]+35</f>
        <v>45274</v>
      </c>
      <c r="AI51" s="233"/>
      <c r="AJ51" s="227"/>
      <c r="AK51" s="234"/>
      <c r="AL51" s="234"/>
      <c r="AM51" s="234"/>
      <c r="AN51" s="234"/>
      <c r="AO51" s="234"/>
      <c r="AP51" s="234"/>
      <c r="AQ51" s="234"/>
      <c r="AR51" s="234"/>
      <c r="AS51" s="234"/>
      <c r="AT51" s="229">
        <f>Tabela510[[#This Row],[PREVISÃO   2ª Avaliação ]]+30</f>
        <v>45304</v>
      </c>
      <c r="AU51" s="229"/>
      <c r="AV51" s="229"/>
      <c r="AW51" s="234"/>
      <c r="AX51" s="234"/>
      <c r="AY51" s="234"/>
      <c r="AZ51" s="234"/>
      <c r="BA51" s="234"/>
      <c r="BB51" s="234"/>
      <c r="BC51" s="234"/>
      <c r="BD51" s="234"/>
      <c r="BE51" s="242"/>
      <c r="BF51" s="234"/>
      <c r="BG51" s="234"/>
      <c r="BH51" s="234"/>
      <c r="BI51" s="234"/>
      <c r="BJ51" s="234"/>
      <c r="BK51" s="229">
        <f>Tabela510[[#This Row],[PREVISÃO   3ª Avaliação ]]+20</f>
        <v>45324</v>
      </c>
      <c r="BL51" s="227"/>
      <c r="BM51" s="227"/>
      <c r="BN51" s="234"/>
      <c r="BO51" s="234"/>
      <c r="BP51" s="234"/>
      <c r="BQ51" s="234"/>
      <c r="BR51" s="234"/>
      <c r="BS51" s="234"/>
      <c r="BT51" s="234"/>
      <c r="BU51" s="231"/>
      <c r="BV51" s="227"/>
      <c r="BW51" s="227"/>
      <c r="BX51" s="227"/>
      <c r="BY51" s="227"/>
      <c r="BZ51" s="227"/>
      <c r="CA51" s="227"/>
      <c r="CB51" s="227"/>
      <c r="CC51" s="227"/>
      <c r="CD51" s="227"/>
      <c r="CE51" s="227" t="s">
        <v>748</v>
      </c>
      <c r="CF51" s="227"/>
      <c r="CG51" s="227"/>
      <c r="CH51" s="227"/>
      <c r="CI51" s="227"/>
      <c r="CJ51" s="227" t="s">
        <v>746</v>
      </c>
      <c r="CK51" s="227"/>
      <c r="CL51" s="227"/>
      <c r="CM51" s="227"/>
      <c r="CN51" s="227"/>
      <c r="CO51" s="234"/>
      <c r="CP51" s="243"/>
      <c r="CQ51" s="227" t="str">
        <f>PROPER(TEXT(Tabela510[[#This Row],[Previsão de Colheita]],"mmm"))</f>
        <v>Mar</v>
      </c>
      <c r="CR51" s="227">
        <f>WEEKDAY(Tabela510[[#This Row],[Previsão de Colheita]],1)</f>
        <v>4</v>
      </c>
      <c r="CS51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51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51" s="239" t="str">
        <f>TEXT(Tabela510[[#This Row],[Inicio Semana]],"dd/mm/aa") &amp; " - " &amp; TEXT(Tabela510[[#This Row],[Fim Semana]],"dd/mm/aa")</f>
        <v>21/01/24 - 27/01/24</v>
      </c>
      <c r="CV51" s="238">
        <f>_xlfn.MAXIFS(Tabela510[Previsão de Colheita],Tabela510[[Fazenda ]],Tabela510[[#This Row],[Fazenda ]],Tabela510[Cultivar],Tabela510[[#This Row],[Cultivar]])</f>
        <v>45363</v>
      </c>
      <c r="CW51" s="238">
        <f>_xlfn.MINIFS(Tabela510[Previsão de Colheita],Tabela510[[Fazenda ]],Tabela510[[#This Row],[Fazenda ]],Tabela510[Cultivar],Tabela510[[#This Row],[Cultivar]])</f>
        <v>45336</v>
      </c>
      <c r="CX51" s="244" t="str" cm="1">
        <f t="array" ref="CX51">IF(OR(Tabela510[[#This Row],[1ª avaliação]:[Inicio Colh.]]="Reprovado"),"Reprovado","Aprovado")</f>
        <v>Reprovado</v>
      </c>
      <c r="CY51" s="221"/>
    </row>
    <row r="52" spans="1:103" s="211" customFormat="1" ht="15.6" x14ac:dyDescent="0.3">
      <c r="A52" s="226" t="s">
        <v>40</v>
      </c>
      <c r="B52" s="227" t="s">
        <v>403</v>
      </c>
      <c r="C52" s="227" t="s">
        <v>57</v>
      </c>
      <c r="D52" s="227" t="s">
        <v>812</v>
      </c>
      <c r="E52" s="227">
        <v>13</v>
      </c>
      <c r="F52" s="240" t="s">
        <v>537</v>
      </c>
      <c r="G52" s="227" t="s">
        <v>168</v>
      </c>
      <c r="H52" s="228">
        <v>119.5</v>
      </c>
      <c r="I52" s="228"/>
      <c r="J52" s="228">
        <f>Tabela510[[#This Row],[Hectares semados]]</f>
        <v>119.5</v>
      </c>
      <c r="K52" s="228">
        <f>Tabela510[[#This Row],[Hectares semados]]-J52</f>
        <v>0</v>
      </c>
      <c r="L52" s="228">
        <f>Tabela510[[#This Row],[Hectares de aproveitamento de semente]]*20</f>
        <v>2390</v>
      </c>
      <c r="M52" s="229">
        <v>45239</v>
      </c>
      <c r="N52" s="229">
        <f t="shared" ca="1" si="3"/>
        <v>45449</v>
      </c>
      <c r="O52" s="249">
        <f ca="1">Tabela510[[#This Row],[hoje]]-Tabela510[[#This Row],[Data da Semeadura ]]</f>
        <v>210</v>
      </c>
      <c r="P52" s="227">
        <v>118</v>
      </c>
      <c r="Q52" s="229">
        <f>Tabela510[[#This Row],[Data da Semeadura ]]+P52</f>
        <v>45357</v>
      </c>
      <c r="R52" s="230" t="s">
        <v>164</v>
      </c>
      <c r="S52" s="240"/>
      <c r="T52" s="227"/>
      <c r="U52" s="227"/>
      <c r="V52" s="227"/>
      <c r="W52" s="234"/>
      <c r="X52" s="234"/>
      <c r="Y52" s="231">
        <f>Tabela510[[#This Row],[Data da Semeadura ]]+10</f>
        <v>45249</v>
      </c>
      <c r="Z52" s="233"/>
      <c r="AA52" s="233"/>
      <c r="AB52" s="232"/>
      <c r="AC52" s="227"/>
      <c r="AD52" s="234"/>
      <c r="AE52" s="234"/>
      <c r="AF52" s="234"/>
      <c r="AG52" s="234"/>
      <c r="AH52" s="229">
        <f>Tabela510[[#This Row],[Data da Semeadura ]]+35</f>
        <v>45274</v>
      </c>
      <c r="AI52" s="233"/>
      <c r="AJ52" s="227"/>
      <c r="AK52" s="234"/>
      <c r="AL52" s="234"/>
      <c r="AM52" s="234"/>
      <c r="AN52" s="234"/>
      <c r="AO52" s="234"/>
      <c r="AP52" s="234"/>
      <c r="AQ52" s="234"/>
      <c r="AR52" s="234"/>
      <c r="AS52" s="234"/>
      <c r="AT52" s="229">
        <f>Tabela510[[#This Row],[PREVISÃO   2ª Avaliação ]]+30</f>
        <v>45304</v>
      </c>
      <c r="AU52" s="229"/>
      <c r="AV52" s="229"/>
      <c r="AW52" s="234"/>
      <c r="AX52" s="234"/>
      <c r="AY52" s="234"/>
      <c r="AZ52" s="234"/>
      <c r="BA52" s="234"/>
      <c r="BB52" s="234"/>
      <c r="BC52" s="234"/>
      <c r="BD52" s="234"/>
      <c r="BE52" s="242"/>
      <c r="BF52" s="234"/>
      <c r="BG52" s="234"/>
      <c r="BH52" s="234"/>
      <c r="BI52" s="234"/>
      <c r="BJ52" s="234"/>
      <c r="BK52" s="229">
        <f>Tabela510[[#This Row],[PREVISÃO   3ª Avaliação ]]+20</f>
        <v>45324</v>
      </c>
      <c r="BL52" s="227"/>
      <c r="BM52" s="227"/>
      <c r="BN52" s="234"/>
      <c r="BO52" s="234"/>
      <c r="BP52" s="234"/>
      <c r="BQ52" s="234"/>
      <c r="BR52" s="234"/>
      <c r="BS52" s="234"/>
      <c r="BT52" s="234"/>
      <c r="BU52" s="231"/>
      <c r="BV52" s="227"/>
      <c r="BW52" s="227"/>
      <c r="BX52" s="227"/>
      <c r="BY52" s="227"/>
      <c r="BZ52" s="227"/>
      <c r="CA52" s="227"/>
      <c r="CB52" s="227"/>
      <c r="CC52" s="227"/>
      <c r="CD52" s="227"/>
      <c r="CE52" s="227" t="s">
        <v>794</v>
      </c>
      <c r="CF52" s="227"/>
      <c r="CG52" s="227"/>
      <c r="CH52" s="227"/>
      <c r="CI52" s="227"/>
      <c r="CJ52" s="227" t="s">
        <v>746</v>
      </c>
      <c r="CK52" s="227"/>
      <c r="CL52" s="227"/>
      <c r="CM52" s="227"/>
      <c r="CN52" s="227"/>
      <c r="CO52" s="234"/>
      <c r="CP52" s="243"/>
      <c r="CQ52" s="227" t="str">
        <f>PROPER(TEXT(Tabela510[[#This Row],[Previsão de Colheita]],"mmm"))</f>
        <v>Mar</v>
      </c>
      <c r="CR52" s="227">
        <f>WEEKDAY(Tabela510[[#This Row],[Previsão de Colheita]],1)</f>
        <v>4</v>
      </c>
      <c r="CS52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52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52" s="239" t="str">
        <f>TEXT(Tabela510[[#This Row],[Inicio Semana]],"dd/mm/aa") &amp; " - " &amp; TEXT(Tabela510[[#This Row],[Fim Semana]],"dd/mm/aa")</f>
        <v>21/01/24 - 27/01/24</v>
      </c>
      <c r="CV52" s="238">
        <f>_xlfn.MAXIFS(Tabela510[Previsão de Colheita],Tabela510[[Fazenda ]],Tabela510[[#This Row],[Fazenda ]],Tabela510[Cultivar],Tabela510[[#This Row],[Cultivar]])</f>
        <v>45363</v>
      </c>
      <c r="CW52" s="238">
        <f>_xlfn.MINIFS(Tabela510[Previsão de Colheita],Tabela510[[Fazenda ]],Tabela510[[#This Row],[Fazenda ]],Tabela510[Cultivar],Tabela510[[#This Row],[Cultivar]])</f>
        <v>45336</v>
      </c>
      <c r="CX52" s="244" t="str" cm="1">
        <f t="array" ref="CX52">IF(OR(Tabela510[[#This Row],[1ª avaliação]:[Inicio Colh.]]="Reprovado"),"Reprovado","Aprovado")</f>
        <v>Reprovado</v>
      </c>
      <c r="CY52" s="221"/>
    </row>
    <row r="53" spans="1:103" s="211" customFormat="1" ht="15.6" x14ac:dyDescent="0.3">
      <c r="A53" s="226" t="s">
        <v>40</v>
      </c>
      <c r="B53" s="227" t="s">
        <v>403</v>
      </c>
      <c r="C53" s="227" t="s">
        <v>57</v>
      </c>
      <c r="D53" s="227" t="s">
        <v>812</v>
      </c>
      <c r="E53" s="227">
        <v>49</v>
      </c>
      <c r="F53" s="240" t="s">
        <v>537</v>
      </c>
      <c r="G53" s="227" t="s">
        <v>168</v>
      </c>
      <c r="H53" s="228">
        <v>45.6</v>
      </c>
      <c r="I53" s="228"/>
      <c r="J53" s="228">
        <f>Tabela510[[#This Row],[Hectares semados]]</f>
        <v>45.6</v>
      </c>
      <c r="K53" s="228">
        <f>Tabela510[[#This Row],[Hectares semados]]-J53</f>
        <v>0</v>
      </c>
      <c r="L53" s="228">
        <f>Tabela510[[#This Row],[Hectares de aproveitamento de semente]]*20</f>
        <v>912</v>
      </c>
      <c r="M53" s="229">
        <v>45240</v>
      </c>
      <c r="N53" s="229">
        <f t="shared" ca="1" si="3"/>
        <v>45449</v>
      </c>
      <c r="O53" s="249">
        <f ca="1">Tabela510[[#This Row],[hoje]]-Tabela510[[#This Row],[Data da Semeadura ]]</f>
        <v>209</v>
      </c>
      <c r="P53" s="227">
        <v>118</v>
      </c>
      <c r="Q53" s="229">
        <f>Tabela510[[#This Row],[Data da Semeadura ]]+P53</f>
        <v>45358</v>
      </c>
      <c r="R53" s="230" t="s">
        <v>164</v>
      </c>
      <c r="S53" s="240"/>
      <c r="T53" s="227"/>
      <c r="U53" s="227"/>
      <c r="V53" s="227"/>
      <c r="W53" s="234"/>
      <c r="X53" s="234"/>
      <c r="Y53" s="231">
        <f>Tabela510[[#This Row],[Data da Semeadura ]]+10</f>
        <v>45250</v>
      </c>
      <c r="Z53" s="233"/>
      <c r="AA53" s="233"/>
      <c r="AB53" s="232"/>
      <c r="AC53" s="227"/>
      <c r="AD53" s="234"/>
      <c r="AE53" s="234"/>
      <c r="AF53" s="234"/>
      <c r="AG53" s="234"/>
      <c r="AH53" s="229">
        <f>Tabela510[[#This Row],[Data da Semeadura ]]+35</f>
        <v>45275</v>
      </c>
      <c r="AI53" s="233"/>
      <c r="AJ53" s="227"/>
      <c r="AK53" s="234"/>
      <c r="AL53" s="234"/>
      <c r="AM53" s="234"/>
      <c r="AN53" s="234"/>
      <c r="AO53" s="234"/>
      <c r="AP53" s="234"/>
      <c r="AQ53" s="234"/>
      <c r="AR53" s="234"/>
      <c r="AS53" s="234"/>
      <c r="AT53" s="229">
        <f>Tabela510[[#This Row],[PREVISÃO   2ª Avaliação ]]+30</f>
        <v>45305</v>
      </c>
      <c r="AU53" s="229"/>
      <c r="AV53" s="229"/>
      <c r="AW53" s="234"/>
      <c r="AX53" s="234"/>
      <c r="AY53" s="234"/>
      <c r="AZ53" s="234"/>
      <c r="BA53" s="234"/>
      <c r="BB53" s="234"/>
      <c r="BC53" s="234"/>
      <c r="BD53" s="234"/>
      <c r="BE53" s="242"/>
      <c r="BF53" s="234"/>
      <c r="BG53" s="234"/>
      <c r="BH53" s="234"/>
      <c r="BI53" s="234"/>
      <c r="BJ53" s="234"/>
      <c r="BK53" s="229">
        <f>Tabela510[[#This Row],[PREVISÃO   3ª Avaliação ]]+20</f>
        <v>45325</v>
      </c>
      <c r="BL53" s="227"/>
      <c r="BM53" s="227"/>
      <c r="BN53" s="234"/>
      <c r="BO53" s="234"/>
      <c r="BP53" s="234"/>
      <c r="BQ53" s="234"/>
      <c r="BR53" s="234"/>
      <c r="BS53" s="234"/>
      <c r="BT53" s="234"/>
      <c r="BU53" s="231"/>
      <c r="BV53" s="227"/>
      <c r="BW53" s="227"/>
      <c r="BX53" s="227"/>
      <c r="BY53" s="227"/>
      <c r="BZ53" s="227"/>
      <c r="CA53" s="227"/>
      <c r="CB53" s="227"/>
      <c r="CC53" s="227"/>
      <c r="CD53" s="227"/>
      <c r="CE53" s="227" t="s">
        <v>794</v>
      </c>
      <c r="CF53" s="227"/>
      <c r="CG53" s="227"/>
      <c r="CH53" s="227"/>
      <c r="CI53" s="227"/>
      <c r="CJ53" s="227" t="s">
        <v>746</v>
      </c>
      <c r="CK53" s="227"/>
      <c r="CL53" s="227"/>
      <c r="CM53" s="227"/>
      <c r="CN53" s="227"/>
      <c r="CO53" s="234"/>
      <c r="CP53" s="243"/>
      <c r="CQ53" s="227" t="str">
        <f>PROPER(TEXT(Tabela510[[#This Row],[Previsão de Colheita]],"mmm"))</f>
        <v>Mar</v>
      </c>
      <c r="CR53" s="227">
        <f>WEEKDAY(Tabela510[[#This Row],[Previsão de Colheita]],1)</f>
        <v>5</v>
      </c>
      <c r="CS53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53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53" s="239" t="str">
        <f>TEXT(Tabela510[[#This Row],[Inicio Semana]],"dd/mm/aa") &amp; " - " &amp; TEXT(Tabela510[[#This Row],[Fim Semana]],"dd/mm/aa")</f>
        <v>28/01/24 - 03/02/24</v>
      </c>
      <c r="CV53" s="238">
        <f>_xlfn.MAXIFS(Tabela510[Previsão de Colheita],Tabela510[[Fazenda ]],Tabela510[[#This Row],[Fazenda ]],Tabela510[Cultivar],Tabela510[[#This Row],[Cultivar]])</f>
        <v>45363</v>
      </c>
      <c r="CW53" s="238">
        <f>_xlfn.MINIFS(Tabela510[Previsão de Colheita],Tabela510[[Fazenda ]],Tabela510[[#This Row],[Fazenda ]],Tabela510[Cultivar],Tabela510[[#This Row],[Cultivar]])</f>
        <v>45336</v>
      </c>
      <c r="CX53" s="244" t="str" cm="1">
        <f t="array" ref="CX53">IF(OR(Tabela510[[#This Row],[1ª avaliação]:[Inicio Colh.]]="Reprovado"),"Reprovado","Aprovado")</f>
        <v>Reprovado</v>
      </c>
      <c r="CY53" s="221"/>
    </row>
    <row r="54" spans="1:103" s="211" customFormat="1" ht="15.6" x14ac:dyDescent="0.3">
      <c r="A54" s="226" t="s">
        <v>40</v>
      </c>
      <c r="B54" s="227" t="s">
        <v>403</v>
      </c>
      <c r="C54" s="227" t="s">
        <v>57</v>
      </c>
      <c r="D54" s="227" t="s">
        <v>812</v>
      </c>
      <c r="E54" s="227">
        <v>50</v>
      </c>
      <c r="F54" s="240" t="s">
        <v>537</v>
      </c>
      <c r="G54" s="227" t="s">
        <v>178</v>
      </c>
      <c r="H54" s="228">
        <v>127.6</v>
      </c>
      <c r="I54" s="228">
        <v>120</v>
      </c>
      <c r="J54" s="228">
        <v>80</v>
      </c>
      <c r="K54" s="228">
        <f>Tabela510[[#This Row],[Hectares semados]]-J54</f>
        <v>47.599999999999994</v>
      </c>
      <c r="L54" s="228">
        <f>Tabela510[[#This Row],[Hectares de aproveitamento de semente]]*20</f>
        <v>1600</v>
      </c>
      <c r="M54" s="229">
        <v>45240</v>
      </c>
      <c r="N54" s="229">
        <f t="shared" ca="1" si="3"/>
        <v>45449</v>
      </c>
      <c r="O54" s="249">
        <f ca="1">Tabela510[[#This Row],[hoje]]-Tabela510[[#This Row],[Data da Semeadura ]]</f>
        <v>209</v>
      </c>
      <c r="P54" s="227">
        <v>125</v>
      </c>
      <c r="Q54" s="229">
        <f>Tabela510[[#This Row],[Data da Semeadura ]]+P54</f>
        <v>45365</v>
      </c>
      <c r="R54" s="230" t="s">
        <v>163</v>
      </c>
      <c r="S54" s="240"/>
      <c r="T54" s="227"/>
      <c r="U54" s="227"/>
      <c r="V54" s="227"/>
      <c r="W54" s="234"/>
      <c r="X54" s="234"/>
      <c r="Y54" s="231">
        <f>Tabela510[[#This Row],[Data da Semeadura ]]+10</f>
        <v>45250</v>
      </c>
      <c r="Z54" s="233"/>
      <c r="AA54" s="233"/>
      <c r="AB54" s="232"/>
      <c r="AC54" s="227"/>
      <c r="AD54" s="234"/>
      <c r="AE54" s="234"/>
      <c r="AF54" s="234"/>
      <c r="AG54" s="234"/>
      <c r="AH54" s="229">
        <f>Tabela510[[#This Row],[Data da Semeadura ]]+35</f>
        <v>45275</v>
      </c>
      <c r="AI54" s="233"/>
      <c r="AJ54" s="227"/>
      <c r="AK54" s="234"/>
      <c r="AL54" s="234"/>
      <c r="AM54" s="234"/>
      <c r="AN54" s="234"/>
      <c r="AO54" s="234"/>
      <c r="AP54" s="234"/>
      <c r="AQ54" s="234"/>
      <c r="AR54" s="234"/>
      <c r="AS54" s="234"/>
      <c r="AT54" s="229">
        <f>Tabela510[[#This Row],[PREVISÃO   2ª Avaliação ]]+30</f>
        <v>45305</v>
      </c>
      <c r="AU54" s="229"/>
      <c r="AV54" s="229"/>
      <c r="AW54" s="234"/>
      <c r="AX54" s="234"/>
      <c r="AY54" s="234"/>
      <c r="AZ54" s="234"/>
      <c r="BA54" s="234"/>
      <c r="BB54" s="234"/>
      <c r="BC54" s="234"/>
      <c r="BD54" s="234"/>
      <c r="BE54" s="242"/>
      <c r="BF54" s="234"/>
      <c r="BG54" s="234"/>
      <c r="BH54" s="234"/>
      <c r="BI54" s="234"/>
      <c r="BJ54" s="234"/>
      <c r="BK54" s="229">
        <f>Tabela510[[#This Row],[PREVISÃO   3ª Avaliação ]]+20</f>
        <v>45325</v>
      </c>
      <c r="BL54" s="227"/>
      <c r="BM54" s="227"/>
      <c r="BN54" s="234"/>
      <c r="BO54" s="234"/>
      <c r="BP54" s="234"/>
      <c r="BQ54" s="234"/>
      <c r="BR54" s="234"/>
      <c r="BS54" s="234"/>
      <c r="BT54" s="234"/>
      <c r="BU54" s="231"/>
      <c r="BV54" s="227"/>
      <c r="BW54" s="227"/>
      <c r="BX54" s="227"/>
      <c r="BY54" s="227"/>
      <c r="BZ54" s="227"/>
      <c r="CA54" s="227"/>
      <c r="CB54" s="227"/>
      <c r="CC54" s="227"/>
      <c r="CD54" s="227"/>
      <c r="CE54" s="227" t="s">
        <v>804</v>
      </c>
      <c r="CF54" s="227"/>
      <c r="CG54" s="227"/>
      <c r="CH54" s="227"/>
      <c r="CI54" s="227"/>
      <c r="CJ54" s="227" t="s">
        <v>746</v>
      </c>
      <c r="CK54" s="227"/>
      <c r="CL54" s="227"/>
      <c r="CM54" s="227"/>
      <c r="CN54" s="227"/>
      <c r="CO54" s="234"/>
      <c r="CP54" s="243"/>
      <c r="CQ54" s="227" t="str">
        <f>PROPER(TEXT(Tabela510[[#This Row],[Previsão de Colheita]],"mmm"))</f>
        <v>Mar</v>
      </c>
      <c r="CR54" s="227">
        <f>WEEKDAY(Tabela510[[#This Row],[Previsão de Colheita]],1)</f>
        <v>5</v>
      </c>
      <c r="CS54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54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54" s="239" t="str">
        <f>TEXT(Tabela510[[#This Row],[Inicio Semana]],"dd/mm/aa") &amp; " - " &amp; TEXT(Tabela510[[#This Row],[Fim Semana]],"dd/mm/aa")</f>
        <v>28/01/24 - 03/02/24</v>
      </c>
      <c r="CV54" s="238">
        <f>_xlfn.MAXIFS(Tabela510[Previsão de Colheita],Tabela510[[Fazenda ]],Tabela510[[#This Row],[Fazenda ]],Tabela510[Cultivar],Tabela510[[#This Row],[Cultivar]])</f>
        <v>45370</v>
      </c>
      <c r="CW54" s="238">
        <f>_xlfn.MINIFS(Tabela510[Previsão de Colheita],Tabela510[[Fazenda ]],Tabela510[[#This Row],[Fazenda ]],Tabela510[Cultivar],Tabela510[[#This Row],[Cultivar]])</f>
        <v>45365</v>
      </c>
      <c r="CX54" s="244" t="str" cm="1">
        <f t="array" ref="CX54">IF(OR(Tabela510[[#This Row],[1ª avaliação]:[Inicio Colh.]]="Reprovado"),"Reprovado","Aprovado")</f>
        <v>Reprovado</v>
      </c>
      <c r="CY54" s="221"/>
    </row>
    <row r="55" spans="1:103" s="224" customFormat="1" ht="15.6" x14ac:dyDescent="0.3">
      <c r="A55" s="226" t="s">
        <v>40</v>
      </c>
      <c r="B55" s="227" t="s">
        <v>403</v>
      </c>
      <c r="C55" s="227" t="s">
        <v>57</v>
      </c>
      <c r="D55" s="227" t="s">
        <v>812</v>
      </c>
      <c r="E55" s="227">
        <v>53</v>
      </c>
      <c r="F55" s="240" t="s">
        <v>537</v>
      </c>
      <c r="G55" s="227" t="s">
        <v>178</v>
      </c>
      <c r="H55" s="228">
        <v>76.400000000000006</v>
      </c>
      <c r="I55" s="228">
        <v>50</v>
      </c>
      <c r="J55" s="228">
        <v>30</v>
      </c>
      <c r="K55" s="228">
        <f>Tabela510[[#This Row],[Hectares semados]]-J55</f>
        <v>46.400000000000006</v>
      </c>
      <c r="L55" s="228">
        <f>Tabela510[[#This Row],[Hectares de aproveitamento de semente]]*20</f>
        <v>600</v>
      </c>
      <c r="M55" s="229">
        <v>45244</v>
      </c>
      <c r="N55" s="229">
        <f t="shared" ca="1" si="3"/>
        <v>45449</v>
      </c>
      <c r="O55" s="249">
        <f ca="1">Tabela510[[#This Row],[hoje]]-Tabela510[[#This Row],[Data da Semeadura ]]</f>
        <v>205</v>
      </c>
      <c r="P55" s="227">
        <v>125</v>
      </c>
      <c r="Q55" s="229">
        <f>Tabela510[[#This Row],[Data da Semeadura ]]+P55</f>
        <v>45369</v>
      </c>
      <c r="R55" s="230" t="s">
        <v>163</v>
      </c>
      <c r="S55" s="240"/>
      <c r="T55" s="227"/>
      <c r="U55" s="227"/>
      <c r="V55" s="227"/>
      <c r="W55" s="234"/>
      <c r="X55" s="234"/>
      <c r="Y55" s="231">
        <f>Tabela510[[#This Row],[Data da Semeadura ]]+10</f>
        <v>45254</v>
      </c>
      <c r="Z55" s="233"/>
      <c r="AA55" s="233"/>
      <c r="AB55" s="232"/>
      <c r="AC55" s="227"/>
      <c r="AD55" s="234"/>
      <c r="AE55" s="234"/>
      <c r="AF55" s="234"/>
      <c r="AG55" s="234"/>
      <c r="AH55" s="229">
        <f>Tabela510[[#This Row],[Data da Semeadura ]]+35</f>
        <v>45279</v>
      </c>
      <c r="AI55" s="233"/>
      <c r="AJ55" s="227"/>
      <c r="AK55" s="234"/>
      <c r="AL55" s="234"/>
      <c r="AM55" s="234"/>
      <c r="AN55" s="234"/>
      <c r="AO55" s="234"/>
      <c r="AP55" s="234"/>
      <c r="AQ55" s="234"/>
      <c r="AR55" s="234"/>
      <c r="AS55" s="234"/>
      <c r="AT55" s="229">
        <f>Tabela510[[#This Row],[PREVISÃO   2ª Avaliação ]]+30</f>
        <v>45309</v>
      </c>
      <c r="AU55" s="229"/>
      <c r="AV55" s="229"/>
      <c r="AW55" s="234"/>
      <c r="AX55" s="234"/>
      <c r="AY55" s="234"/>
      <c r="AZ55" s="234"/>
      <c r="BA55" s="234"/>
      <c r="BB55" s="234"/>
      <c r="BC55" s="234"/>
      <c r="BD55" s="234"/>
      <c r="BE55" s="242"/>
      <c r="BF55" s="234"/>
      <c r="BG55" s="234"/>
      <c r="BH55" s="234"/>
      <c r="BI55" s="234"/>
      <c r="BJ55" s="234"/>
      <c r="BK55" s="229">
        <f>Tabela510[[#This Row],[PREVISÃO   3ª Avaliação ]]+20</f>
        <v>45329</v>
      </c>
      <c r="BL55" s="227"/>
      <c r="BM55" s="227"/>
      <c r="BN55" s="234"/>
      <c r="BO55" s="234"/>
      <c r="BP55" s="234"/>
      <c r="BQ55" s="234"/>
      <c r="BR55" s="234"/>
      <c r="BS55" s="234"/>
      <c r="BT55" s="234"/>
      <c r="BU55" s="231"/>
      <c r="BV55" s="227"/>
      <c r="BW55" s="227"/>
      <c r="BX55" s="227"/>
      <c r="BY55" s="227"/>
      <c r="BZ55" s="227"/>
      <c r="CA55" s="227"/>
      <c r="CB55" s="227"/>
      <c r="CC55" s="227"/>
      <c r="CD55" s="227"/>
      <c r="CE55" s="227" t="s">
        <v>749</v>
      </c>
      <c r="CF55" s="227"/>
      <c r="CG55" s="227"/>
      <c r="CH55" s="227"/>
      <c r="CI55" s="227"/>
      <c r="CJ55" s="227" t="s">
        <v>746</v>
      </c>
      <c r="CK55" s="227"/>
      <c r="CL55" s="227"/>
      <c r="CM55" s="227"/>
      <c r="CN55" s="227"/>
      <c r="CO55" s="234"/>
      <c r="CP55" s="243"/>
      <c r="CQ55" s="227" t="str">
        <f>PROPER(TEXT(Tabela510[[#This Row],[Previsão de Colheita]],"mmm"))</f>
        <v>Mar</v>
      </c>
      <c r="CR55" s="227">
        <f>WEEKDAY(Tabela510[[#This Row],[Previsão de Colheita]],1)</f>
        <v>2</v>
      </c>
      <c r="CS55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55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55" s="239" t="str">
        <f>TEXT(Tabela510[[#This Row],[Inicio Semana]],"dd/mm/aa") &amp; " - " &amp; TEXT(Tabela510[[#This Row],[Fim Semana]],"dd/mm/aa")</f>
        <v>07/01/24 - 13/01/24</v>
      </c>
      <c r="CV55" s="238">
        <f>_xlfn.MAXIFS(Tabela510[Previsão de Colheita],Tabela510[[Fazenda ]],Tabela510[[#This Row],[Fazenda ]],Tabela510[Cultivar],Tabela510[[#This Row],[Cultivar]])</f>
        <v>45370</v>
      </c>
      <c r="CW55" s="238">
        <f>_xlfn.MINIFS(Tabela510[Previsão de Colheita],Tabela510[[Fazenda ]],Tabela510[[#This Row],[Fazenda ]],Tabela510[Cultivar],Tabela510[[#This Row],[Cultivar]])</f>
        <v>45365</v>
      </c>
      <c r="CX55" s="244" t="str" cm="1">
        <f t="array" ref="CX55">IF(OR(Tabela510[[#This Row],[1ª avaliação]:[Inicio Colh.]]="Reprovado"),"Reprovado","Aprovado")</f>
        <v>Reprovado</v>
      </c>
      <c r="CY55" s="221"/>
    </row>
    <row r="56" spans="1:103" s="224" customFormat="1" ht="15.6" x14ac:dyDescent="0.3">
      <c r="A56" s="226" t="s">
        <v>40</v>
      </c>
      <c r="B56" s="227" t="s">
        <v>403</v>
      </c>
      <c r="C56" s="227"/>
      <c r="D56" s="227" t="s">
        <v>812</v>
      </c>
      <c r="E56" s="227">
        <v>52</v>
      </c>
      <c r="F56" s="240"/>
      <c r="G56" s="227" t="s">
        <v>178</v>
      </c>
      <c r="H56" s="228">
        <v>43</v>
      </c>
      <c r="I56" s="228">
        <v>43</v>
      </c>
      <c r="J56" s="228">
        <v>20</v>
      </c>
      <c r="K56" s="228">
        <f>Tabela510[[#This Row],[Hectares semados]]-J56</f>
        <v>23</v>
      </c>
      <c r="L56" s="228">
        <f>Tabela510[[#This Row],[Hectares de aproveitamento de semente]]*20</f>
        <v>400</v>
      </c>
      <c r="M56" s="229">
        <v>45245</v>
      </c>
      <c r="N56" s="229">
        <f t="shared" ca="1" si="3"/>
        <v>45449</v>
      </c>
      <c r="O56" s="249">
        <f ca="1">Tabela510[[#This Row],[hoje]]-Tabela510[[#This Row],[Data da Semeadura ]]</f>
        <v>204</v>
      </c>
      <c r="P56" s="227">
        <v>125</v>
      </c>
      <c r="Q56" s="229">
        <f>Tabela510[[#This Row],[Data da Semeadura ]]+P56</f>
        <v>45370</v>
      </c>
      <c r="R56" s="230" t="s">
        <v>163</v>
      </c>
      <c r="S56" s="227"/>
      <c r="T56" s="231"/>
      <c r="U56" s="227"/>
      <c r="V56" s="233"/>
      <c r="W56" s="232"/>
      <c r="X56" s="234"/>
      <c r="Y56" s="231">
        <f>Tabela510[[#This Row],[Data da Semeadura ]]+10</f>
        <v>45255</v>
      </c>
      <c r="Z56" s="233"/>
      <c r="AA56" s="233"/>
      <c r="AB56" s="232"/>
      <c r="AC56" s="229"/>
      <c r="AD56" s="234"/>
      <c r="AE56" s="234"/>
      <c r="AF56" s="234"/>
      <c r="AG56" s="234"/>
      <c r="AH56" s="229">
        <f>Tabela510[[#This Row],[Data da Semeadura ]]+35</f>
        <v>45280</v>
      </c>
      <c r="AI56" s="233"/>
      <c r="AJ56" s="227"/>
      <c r="AK56" s="234"/>
      <c r="AL56" s="234"/>
      <c r="AM56" s="234"/>
      <c r="AN56" s="234"/>
      <c r="AO56" s="229"/>
      <c r="AP56" s="229"/>
      <c r="AQ56" s="229"/>
      <c r="AR56" s="234"/>
      <c r="AS56" s="234"/>
      <c r="AT56" s="229"/>
      <c r="AU56" s="229"/>
      <c r="AV56" s="229"/>
      <c r="AW56" s="234"/>
      <c r="AX56" s="234"/>
      <c r="AY56" s="234"/>
      <c r="AZ56" s="242"/>
      <c r="BA56" s="234"/>
      <c r="BB56" s="234"/>
      <c r="BC56" s="234"/>
      <c r="BD56" s="234"/>
      <c r="BE56" s="234"/>
      <c r="BF56" s="229"/>
      <c r="BG56" s="234"/>
      <c r="BH56" s="234"/>
      <c r="BI56" s="234"/>
      <c r="BJ56" s="234"/>
      <c r="BK56" s="227">
        <f>Tabela510[[#This Row],[PREVISÃO   3ª Avaliação ]]+20</f>
        <v>20</v>
      </c>
      <c r="BL56" s="227"/>
      <c r="BM56" s="227"/>
      <c r="BN56" s="234"/>
      <c r="BO56" s="234"/>
      <c r="BP56" s="234"/>
      <c r="BQ56" s="234"/>
      <c r="BR56" s="234"/>
      <c r="BS56" s="234"/>
      <c r="BT56" s="234"/>
      <c r="BU56" s="231"/>
      <c r="BV56" s="227"/>
      <c r="BW56" s="227"/>
      <c r="BX56" s="227"/>
      <c r="BY56" s="227"/>
      <c r="BZ56" s="235"/>
      <c r="CA56" s="227"/>
      <c r="CB56" s="227"/>
      <c r="CC56" s="227"/>
      <c r="CD56" s="227"/>
      <c r="CE56" s="227" t="s">
        <v>804</v>
      </c>
      <c r="CF56" s="227"/>
      <c r="CG56" s="227"/>
      <c r="CH56" s="227"/>
      <c r="CI56" s="227"/>
      <c r="CJ56" s="227" t="s">
        <v>746</v>
      </c>
      <c r="CK56" s="237"/>
      <c r="CL56" s="227"/>
      <c r="CM56" s="227"/>
      <c r="CN56" s="231"/>
      <c r="CO56" s="231"/>
      <c r="CP56" s="243"/>
      <c r="CQ56" s="231"/>
      <c r="CR56" s="231"/>
      <c r="CS56" s="238"/>
      <c r="CT56" s="287"/>
      <c r="CU56" s="239"/>
      <c r="CV56" s="238"/>
      <c r="CW56" s="238"/>
      <c r="CX56" s="244" t="str" cm="1">
        <f t="array" ref="CX56">IF(OR(Tabela510[[#This Row],[1ª avaliação]:[Inicio Colh.]]="Reprovado"),"Reprovado","Aprovado")</f>
        <v>Reprovado</v>
      </c>
      <c r="CY56" s="221"/>
    </row>
    <row r="57" spans="1:103" s="224" customFormat="1" ht="15.6" x14ac:dyDescent="0.3">
      <c r="A57" s="226" t="s">
        <v>40</v>
      </c>
      <c r="B57" s="227" t="s">
        <v>403</v>
      </c>
      <c r="C57" s="227" t="s">
        <v>57</v>
      </c>
      <c r="D57" s="227" t="s">
        <v>812</v>
      </c>
      <c r="E57" s="227">
        <v>51</v>
      </c>
      <c r="F57" s="240" t="s">
        <v>538</v>
      </c>
      <c r="G57" s="227" t="s">
        <v>178</v>
      </c>
      <c r="H57" s="228">
        <v>60</v>
      </c>
      <c r="I57" s="228">
        <v>60</v>
      </c>
      <c r="J57" s="228">
        <v>30</v>
      </c>
      <c r="K57" s="228">
        <f>Tabela510[[#This Row],[Hectares semados]]-J57</f>
        <v>30</v>
      </c>
      <c r="L57" s="228">
        <f>Tabela510[[#This Row],[Hectares de aproveitamento de semente]]*20</f>
        <v>600</v>
      </c>
      <c r="M57" s="229">
        <v>45245</v>
      </c>
      <c r="N57" s="229">
        <f t="shared" ca="1" si="3"/>
        <v>45449</v>
      </c>
      <c r="O57" s="249">
        <f ca="1">Tabela510[[#This Row],[hoje]]-Tabela510[[#This Row],[Data da Semeadura ]]</f>
        <v>204</v>
      </c>
      <c r="P57" s="227">
        <v>125</v>
      </c>
      <c r="Q57" s="229">
        <f>Tabela510[[#This Row],[Data da Semeadura ]]+P57</f>
        <v>45370</v>
      </c>
      <c r="R57" s="230" t="s">
        <v>163</v>
      </c>
      <c r="S57" s="240"/>
      <c r="T57" s="227"/>
      <c r="U57" s="227"/>
      <c r="V57" s="227"/>
      <c r="W57" s="234"/>
      <c r="X57" s="234"/>
      <c r="Y57" s="231">
        <f>Tabela510[[#This Row],[Data da Semeadura ]]+10</f>
        <v>45255</v>
      </c>
      <c r="Z57" s="233"/>
      <c r="AA57" s="233"/>
      <c r="AB57" s="232"/>
      <c r="AC57" s="227"/>
      <c r="AD57" s="234"/>
      <c r="AE57" s="234"/>
      <c r="AF57" s="234"/>
      <c r="AG57" s="234"/>
      <c r="AH57" s="229">
        <f>Tabela510[[#This Row],[Data da Semeadura ]]+35</f>
        <v>45280</v>
      </c>
      <c r="AI57" s="233"/>
      <c r="AJ57" s="227"/>
      <c r="AK57" s="234"/>
      <c r="AL57" s="234"/>
      <c r="AM57" s="234"/>
      <c r="AN57" s="234"/>
      <c r="AO57" s="234"/>
      <c r="AP57" s="234"/>
      <c r="AQ57" s="234"/>
      <c r="AR57" s="234"/>
      <c r="AS57" s="234"/>
      <c r="AT57" s="229">
        <f>Tabela510[[#This Row],[PREVISÃO   2ª Avaliação ]]+30</f>
        <v>45310</v>
      </c>
      <c r="AU57" s="229"/>
      <c r="AV57" s="229"/>
      <c r="AW57" s="234"/>
      <c r="AX57" s="234"/>
      <c r="AY57" s="234"/>
      <c r="AZ57" s="234"/>
      <c r="BA57" s="234"/>
      <c r="BB57" s="234"/>
      <c r="BC57" s="234"/>
      <c r="BD57" s="234"/>
      <c r="BE57" s="242"/>
      <c r="BF57" s="234"/>
      <c r="BG57" s="234"/>
      <c r="BH57" s="234"/>
      <c r="BI57" s="234"/>
      <c r="BJ57" s="234"/>
      <c r="BK57" s="229">
        <f>Tabela510[[#This Row],[PREVISÃO   3ª Avaliação ]]+20</f>
        <v>45330</v>
      </c>
      <c r="BL57" s="227"/>
      <c r="BM57" s="227"/>
      <c r="BN57" s="234"/>
      <c r="BO57" s="234"/>
      <c r="BP57" s="234"/>
      <c r="BQ57" s="234"/>
      <c r="BR57" s="234"/>
      <c r="BS57" s="234"/>
      <c r="BT57" s="234"/>
      <c r="BU57" s="231"/>
      <c r="BV57" s="227"/>
      <c r="BW57" s="227"/>
      <c r="BX57" s="227"/>
      <c r="BY57" s="227"/>
      <c r="BZ57" s="227"/>
      <c r="CA57" s="227"/>
      <c r="CB57" s="227"/>
      <c r="CC57" s="227"/>
      <c r="CD57" s="227"/>
      <c r="CE57" s="227" t="s">
        <v>804</v>
      </c>
      <c r="CF57" s="227"/>
      <c r="CG57" s="227"/>
      <c r="CH57" s="227"/>
      <c r="CI57" s="227"/>
      <c r="CJ57" s="227" t="s">
        <v>746</v>
      </c>
      <c r="CK57" s="227"/>
      <c r="CL57" s="227"/>
      <c r="CM57" s="227"/>
      <c r="CN57" s="227"/>
      <c r="CO57" s="234"/>
      <c r="CP57" s="243"/>
      <c r="CQ57" s="227" t="str">
        <f>PROPER(TEXT(Tabela510[[#This Row],[Previsão de Colheita]],"mmm"))</f>
        <v>Mar</v>
      </c>
      <c r="CR57" s="227">
        <f>WEEKDAY(Tabela510[[#This Row],[Previsão de Colheita]],1)</f>
        <v>3</v>
      </c>
      <c r="CS57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57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57" s="239" t="str">
        <f>TEXT(Tabela510[[#This Row],[Inicio Semana]],"dd/mm/aa") &amp; " - " &amp; TEXT(Tabela510[[#This Row],[Fim Semana]],"dd/mm/aa")</f>
        <v>14/01/24 - 20/01/24</v>
      </c>
      <c r="CV57" s="238">
        <f>_xlfn.MAXIFS(Tabela510[Previsão de Colheita],Tabela510[[Fazenda ]],Tabela510[[#This Row],[Fazenda ]],Tabela510[Cultivar],Tabela510[[#This Row],[Cultivar]])</f>
        <v>45370</v>
      </c>
      <c r="CW57" s="238">
        <f>_xlfn.MINIFS(Tabela510[Previsão de Colheita],Tabela510[[Fazenda ]],Tabela510[[#This Row],[Fazenda ]],Tabela510[Cultivar],Tabela510[[#This Row],[Cultivar]])</f>
        <v>45365</v>
      </c>
      <c r="CX57" s="244" t="str" cm="1">
        <f t="array" ref="CX57">IF(OR(Tabela510[[#This Row],[1ª avaliação]:[Inicio Colh.]]="Reprovado"),"Reprovado","Aprovado")</f>
        <v>Reprovado</v>
      </c>
      <c r="CY57" s="221"/>
    </row>
    <row r="58" spans="1:103" s="213" customFormat="1" ht="15.6" x14ac:dyDescent="0.3">
      <c r="A58" s="226" t="s">
        <v>40</v>
      </c>
      <c r="B58" s="227" t="s">
        <v>403</v>
      </c>
      <c r="C58" s="227" t="s">
        <v>57</v>
      </c>
      <c r="D58" s="227" t="s">
        <v>812</v>
      </c>
      <c r="E58" s="227">
        <v>54</v>
      </c>
      <c r="F58" s="240" t="s">
        <v>537</v>
      </c>
      <c r="G58" s="227" t="s">
        <v>178</v>
      </c>
      <c r="H58" s="228">
        <v>77</v>
      </c>
      <c r="I58" s="228">
        <v>77</v>
      </c>
      <c r="J58" s="228">
        <v>30</v>
      </c>
      <c r="K58" s="228">
        <f>Tabela510[[#This Row],[Hectares semados]]-J58</f>
        <v>47</v>
      </c>
      <c r="L58" s="228">
        <f>Tabela510[[#This Row],[Hectares de aproveitamento de semente]]*20</f>
        <v>600</v>
      </c>
      <c r="M58" s="229">
        <v>45245</v>
      </c>
      <c r="N58" s="229">
        <f t="shared" ca="1" si="3"/>
        <v>45449</v>
      </c>
      <c r="O58" s="249">
        <f ca="1">Tabela510[[#This Row],[hoje]]-Tabela510[[#This Row],[Data da Semeadura ]]</f>
        <v>204</v>
      </c>
      <c r="P58" s="227">
        <v>125</v>
      </c>
      <c r="Q58" s="229">
        <f>Tabela510[[#This Row],[Data da Semeadura ]]+P58</f>
        <v>45370</v>
      </c>
      <c r="R58" s="230" t="s">
        <v>163</v>
      </c>
      <c r="S58" s="240"/>
      <c r="T58" s="227"/>
      <c r="U58" s="227"/>
      <c r="V58" s="227"/>
      <c r="W58" s="234"/>
      <c r="X58" s="234"/>
      <c r="Y58" s="231">
        <f>Tabela510[[#This Row],[Data da Semeadura ]]+10</f>
        <v>45255</v>
      </c>
      <c r="Z58" s="233"/>
      <c r="AA58" s="233"/>
      <c r="AB58" s="232"/>
      <c r="AC58" s="227"/>
      <c r="AD58" s="234"/>
      <c r="AE58" s="234"/>
      <c r="AF58" s="234"/>
      <c r="AG58" s="234"/>
      <c r="AH58" s="229">
        <f>Tabela510[[#This Row],[Data da Semeadura ]]+35</f>
        <v>45280</v>
      </c>
      <c r="AI58" s="233"/>
      <c r="AJ58" s="227"/>
      <c r="AK58" s="234"/>
      <c r="AL58" s="234"/>
      <c r="AM58" s="234"/>
      <c r="AN58" s="234"/>
      <c r="AO58" s="234"/>
      <c r="AP58" s="234"/>
      <c r="AQ58" s="234"/>
      <c r="AR58" s="234"/>
      <c r="AS58" s="234"/>
      <c r="AT58" s="229">
        <f>Tabela510[[#This Row],[PREVISÃO   2ª Avaliação ]]+30</f>
        <v>45310</v>
      </c>
      <c r="AU58" s="229"/>
      <c r="AV58" s="229"/>
      <c r="AW58" s="234"/>
      <c r="AX58" s="234"/>
      <c r="AY58" s="234"/>
      <c r="AZ58" s="234"/>
      <c r="BA58" s="234"/>
      <c r="BB58" s="234"/>
      <c r="BC58" s="234"/>
      <c r="BD58" s="234"/>
      <c r="BE58" s="242"/>
      <c r="BF58" s="234"/>
      <c r="BG58" s="234"/>
      <c r="BH58" s="234"/>
      <c r="BI58" s="234"/>
      <c r="BJ58" s="234"/>
      <c r="BK58" s="229">
        <f>Tabela510[[#This Row],[PREVISÃO   3ª Avaliação ]]+20</f>
        <v>45330</v>
      </c>
      <c r="BL58" s="227"/>
      <c r="BM58" s="227"/>
      <c r="BN58" s="234"/>
      <c r="BO58" s="234"/>
      <c r="BP58" s="234"/>
      <c r="BQ58" s="234"/>
      <c r="BR58" s="234"/>
      <c r="BS58" s="234"/>
      <c r="BT58" s="234"/>
      <c r="BU58" s="231"/>
      <c r="BV58" s="227"/>
      <c r="BW58" s="227"/>
      <c r="BX58" s="227"/>
      <c r="BY58" s="227"/>
      <c r="BZ58" s="227"/>
      <c r="CA58" s="227"/>
      <c r="CB58" s="227"/>
      <c r="CC58" s="227"/>
      <c r="CD58" s="227"/>
      <c r="CE58" s="227" t="s">
        <v>804</v>
      </c>
      <c r="CF58" s="227"/>
      <c r="CG58" s="227"/>
      <c r="CH58" s="227"/>
      <c r="CI58" s="227"/>
      <c r="CJ58" s="227" t="s">
        <v>746</v>
      </c>
      <c r="CK58" s="227"/>
      <c r="CL58" s="227"/>
      <c r="CM58" s="227"/>
      <c r="CN58" s="227"/>
      <c r="CO58" s="234"/>
      <c r="CP58" s="243"/>
      <c r="CQ58" s="227" t="str">
        <f>PROPER(TEXT(Tabela510[[#This Row],[Previsão de Colheita]],"mmm"))</f>
        <v>Mar</v>
      </c>
      <c r="CR58" s="227">
        <f>WEEKDAY(Tabela510[[#This Row],[Previsão de Colheita]],1)</f>
        <v>3</v>
      </c>
      <c r="CS58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58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58" s="239" t="str">
        <f>TEXT(Tabela510[[#This Row],[Inicio Semana]],"dd/mm/aa") &amp; " - " &amp; TEXT(Tabela510[[#This Row],[Fim Semana]],"dd/mm/aa")</f>
        <v>14/01/24 - 20/01/24</v>
      </c>
      <c r="CV58" s="238">
        <f>_xlfn.MAXIFS(Tabela510[Previsão de Colheita],Tabela510[[Fazenda ]],Tabela510[[#This Row],[Fazenda ]],Tabela510[Cultivar],Tabela510[[#This Row],[Cultivar]])</f>
        <v>45370</v>
      </c>
      <c r="CW58" s="238">
        <f>_xlfn.MINIFS(Tabela510[Previsão de Colheita],Tabela510[[Fazenda ]],Tabela510[[#This Row],[Fazenda ]],Tabela510[Cultivar],Tabela510[[#This Row],[Cultivar]])</f>
        <v>45365</v>
      </c>
      <c r="CX58" s="244" t="str" cm="1">
        <f t="array" ref="CX58">IF(OR(Tabela510[[#This Row],[1ª avaliação]:[Inicio Colh.]]="Reprovado"),"Reprovado","Aprovado")</f>
        <v>Reprovado</v>
      </c>
      <c r="CY58" s="221"/>
    </row>
    <row r="59" spans="1:103" s="213" customFormat="1" ht="15.6" x14ac:dyDescent="0.3">
      <c r="A59" s="226" t="s">
        <v>40</v>
      </c>
      <c r="B59" s="227" t="s">
        <v>403</v>
      </c>
      <c r="C59" s="227" t="s">
        <v>57</v>
      </c>
      <c r="D59" s="227" t="s">
        <v>812</v>
      </c>
      <c r="E59" s="227" t="s">
        <v>699</v>
      </c>
      <c r="F59" s="240" t="s">
        <v>537</v>
      </c>
      <c r="G59" s="227" t="s">
        <v>168</v>
      </c>
      <c r="H59" s="228">
        <v>23</v>
      </c>
      <c r="I59" s="228"/>
      <c r="J59" s="228">
        <f>Tabela510[[#This Row],[Hectares semados]]</f>
        <v>23</v>
      </c>
      <c r="K59" s="228">
        <f>Tabela510[[#This Row],[Hectares semados]]-J59</f>
        <v>0</v>
      </c>
      <c r="L59" s="228">
        <f>Tabela510[[#This Row],[Hectares de aproveitamento de semente]]*20</f>
        <v>460</v>
      </c>
      <c r="M59" s="229">
        <v>45245</v>
      </c>
      <c r="N59" s="229">
        <f t="shared" ca="1" si="3"/>
        <v>45449</v>
      </c>
      <c r="O59" s="249">
        <f ca="1">Tabela510[[#This Row],[hoje]]-Tabela510[[#This Row],[Data da Semeadura ]]</f>
        <v>204</v>
      </c>
      <c r="P59" s="227">
        <v>118</v>
      </c>
      <c r="Q59" s="229">
        <f>Tabela510[[#This Row],[Data da Semeadura ]]+P59</f>
        <v>45363</v>
      </c>
      <c r="R59" s="230" t="s">
        <v>164</v>
      </c>
      <c r="S59" s="240"/>
      <c r="T59" s="227"/>
      <c r="U59" s="227"/>
      <c r="V59" s="227"/>
      <c r="W59" s="234"/>
      <c r="X59" s="234"/>
      <c r="Y59" s="231">
        <f>Tabela510[[#This Row],[Data da Semeadura ]]+10</f>
        <v>45255</v>
      </c>
      <c r="Z59" s="233"/>
      <c r="AA59" s="233"/>
      <c r="AB59" s="232"/>
      <c r="AC59" s="227"/>
      <c r="AD59" s="234"/>
      <c r="AE59" s="234"/>
      <c r="AF59" s="234"/>
      <c r="AG59" s="234"/>
      <c r="AH59" s="229">
        <f>Tabela510[[#This Row],[Data da Semeadura ]]+35</f>
        <v>45280</v>
      </c>
      <c r="AI59" s="233"/>
      <c r="AJ59" s="227"/>
      <c r="AK59" s="234"/>
      <c r="AL59" s="234"/>
      <c r="AM59" s="234"/>
      <c r="AN59" s="234"/>
      <c r="AO59" s="234"/>
      <c r="AP59" s="234"/>
      <c r="AQ59" s="234"/>
      <c r="AR59" s="234"/>
      <c r="AS59" s="234"/>
      <c r="AT59" s="229">
        <f>Tabela510[[#This Row],[PREVISÃO   2ª Avaliação ]]+30</f>
        <v>45310</v>
      </c>
      <c r="AU59" s="229"/>
      <c r="AV59" s="229"/>
      <c r="AW59" s="234"/>
      <c r="AX59" s="234"/>
      <c r="AY59" s="234"/>
      <c r="AZ59" s="234"/>
      <c r="BA59" s="234"/>
      <c r="BB59" s="234"/>
      <c r="BC59" s="234"/>
      <c r="BD59" s="234"/>
      <c r="BE59" s="242"/>
      <c r="BF59" s="234"/>
      <c r="BG59" s="234"/>
      <c r="BH59" s="234"/>
      <c r="BI59" s="234"/>
      <c r="BJ59" s="234"/>
      <c r="BK59" s="229">
        <f>Tabela510[[#This Row],[PREVISÃO   3ª Avaliação ]]+20</f>
        <v>45330</v>
      </c>
      <c r="BL59" s="227"/>
      <c r="BM59" s="227"/>
      <c r="BN59" s="234"/>
      <c r="BO59" s="234"/>
      <c r="BP59" s="234"/>
      <c r="BQ59" s="234"/>
      <c r="BR59" s="234"/>
      <c r="BS59" s="234"/>
      <c r="BT59" s="234"/>
      <c r="BU59" s="231"/>
      <c r="BV59" s="227"/>
      <c r="BW59" s="227"/>
      <c r="BX59" s="227"/>
      <c r="BY59" s="227"/>
      <c r="BZ59" s="227"/>
      <c r="CA59" s="227"/>
      <c r="CB59" s="227"/>
      <c r="CC59" s="227"/>
      <c r="CD59" s="227"/>
      <c r="CE59" s="227" t="s">
        <v>794</v>
      </c>
      <c r="CF59" s="227"/>
      <c r="CG59" s="227"/>
      <c r="CH59" s="227"/>
      <c r="CI59" s="227"/>
      <c r="CJ59" s="227" t="s">
        <v>746</v>
      </c>
      <c r="CK59" s="227"/>
      <c r="CL59" s="227"/>
      <c r="CM59" s="227"/>
      <c r="CN59" s="227"/>
      <c r="CO59" s="234"/>
      <c r="CP59" s="243"/>
      <c r="CQ59" s="227" t="str">
        <f>PROPER(TEXT(Tabela510[[#This Row],[Previsão de Colheita]],"mmm"))</f>
        <v>Mar</v>
      </c>
      <c r="CR59" s="227">
        <f>WEEKDAY(Tabela510[[#This Row],[Previsão de Colheita]],1)</f>
        <v>3</v>
      </c>
      <c r="CS59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59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59" s="239" t="str">
        <f>TEXT(Tabela510[[#This Row],[Inicio Semana]],"dd/mm/aa") &amp; " - " &amp; TEXT(Tabela510[[#This Row],[Fim Semana]],"dd/mm/aa")</f>
        <v>14/01/24 - 20/01/24</v>
      </c>
      <c r="CV59" s="238">
        <f>_xlfn.MAXIFS(Tabela510[Previsão de Colheita],Tabela510[[Fazenda ]],Tabela510[[#This Row],[Fazenda ]],Tabela510[Cultivar],Tabela510[[#This Row],[Cultivar]])</f>
        <v>45363</v>
      </c>
      <c r="CW59" s="238">
        <f>_xlfn.MINIFS(Tabela510[Previsão de Colheita],Tabela510[[Fazenda ]],Tabela510[[#This Row],[Fazenda ]],Tabela510[Cultivar],Tabela510[[#This Row],[Cultivar]])</f>
        <v>45336</v>
      </c>
      <c r="CX59" s="244" t="str" cm="1">
        <f t="array" ref="CX59">IF(OR(Tabela510[[#This Row],[1ª avaliação]:[Inicio Colh.]]="Reprovado"),"Reprovado","Aprovado")</f>
        <v>Reprovado</v>
      </c>
      <c r="CY59" s="221"/>
    </row>
    <row r="60" spans="1:103" s="213" customFormat="1" ht="15.6" x14ac:dyDescent="0.3">
      <c r="A60" s="226" t="s">
        <v>40</v>
      </c>
      <c r="B60" s="227" t="s">
        <v>403</v>
      </c>
      <c r="C60" s="227" t="s">
        <v>57</v>
      </c>
      <c r="D60" s="227" t="s">
        <v>812</v>
      </c>
      <c r="E60" s="227">
        <v>39</v>
      </c>
      <c r="F60" s="240" t="s">
        <v>538</v>
      </c>
      <c r="G60" s="227" t="s">
        <v>168</v>
      </c>
      <c r="H60" s="228">
        <v>213.6</v>
      </c>
      <c r="I60" s="228"/>
      <c r="J60" s="228">
        <f>Tabela510[[#This Row],[Hectares semados]]</f>
        <v>213.6</v>
      </c>
      <c r="K60" s="228">
        <f>Tabela510[[#This Row],[Hectares semados]]-J60</f>
        <v>0</v>
      </c>
      <c r="L60" s="228">
        <f>Tabela510[[#This Row],[Hectares de aproveitamento de semente]]*20</f>
        <v>4272</v>
      </c>
      <c r="M60" s="229">
        <v>45245</v>
      </c>
      <c r="N60" s="229">
        <f t="shared" ca="1" si="3"/>
        <v>45449</v>
      </c>
      <c r="O60" s="249">
        <f ca="1">Tabela510[[#This Row],[hoje]]-Tabela510[[#This Row],[Data da Semeadura ]]</f>
        <v>204</v>
      </c>
      <c r="P60" s="227">
        <v>118</v>
      </c>
      <c r="Q60" s="229">
        <f>Tabela510[[#This Row],[Data da Semeadura ]]+P60</f>
        <v>45363</v>
      </c>
      <c r="R60" s="230" t="s">
        <v>164</v>
      </c>
      <c r="S60" s="240"/>
      <c r="T60" s="227"/>
      <c r="U60" s="227"/>
      <c r="V60" s="227"/>
      <c r="W60" s="234"/>
      <c r="X60" s="234"/>
      <c r="Y60" s="231">
        <f>Tabela510[[#This Row],[Data da Semeadura ]]+10</f>
        <v>45255</v>
      </c>
      <c r="Z60" s="233"/>
      <c r="AA60" s="233"/>
      <c r="AB60" s="232"/>
      <c r="AC60" s="227"/>
      <c r="AD60" s="234"/>
      <c r="AE60" s="234"/>
      <c r="AF60" s="234"/>
      <c r="AG60" s="234"/>
      <c r="AH60" s="229">
        <f>Tabela510[[#This Row],[Data da Semeadura ]]+35</f>
        <v>45280</v>
      </c>
      <c r="AI60" s="233"/>
      <c r="AJ60" s="227"/>
      <c r="AK60" s="234"/>
      <c r="AL60" s="234"/>
      <c r="AM60" s="234"/>
      <c r="AN60" s="234"/>
      <c r="AO60" s="234"/>
      <c r="AP60" s="234"/>
      <c r="AQ60" s="234"/>
      <c r="AR60" s="234"/>
      <c r="AS60" s="234"/>
      <c r="AT60" s="229">
        <f>Tabela510[[#This Row],[PREVISÃO   2ª Avaliação ]]+30</f>
        <v>45310</v>
      </c>
      <c r="AU60" s="229"/>
      <c r="AV60" s="229"/>
      <c r="AW60" s="234"/>
      <c r="AX60" s="234"/>
      <c r="AY60" s="234"/>
      <c r="AZ60" s="234"/>
      <c r="BA60" s="234"/>
      <c r="BB60" s="234"/>
      <c r="BC60" s="234"/>
      <c r="BD60" s="234"/>
      <c r="BE60" s="242"/>
      <c r="BF60" s="234"/>
      <c r="BG60" s="234"/>
      <c r="BH60" s="234"/>
      <c r="BI60" s="234"/>
      <c r="BJ60" s="234"/>
      <c r="BK60" s="229">
        <f>Tabela510[[#This Row],[PREVISÃO   3ª Avaliação ]]+20</f>
        <v>45330</v>
      </c>
      <c r="BL60" s="227"/>
      <c r="BM60" s="227"/>
      <c r="BN60" s="234"/>
      <c r="BO60" s="234"/>
      <c r="BP60" s="234"/>
      <c r="BQ60" s="234"/>
      <c r="BR60" s="234"/>
      <c r="BS60" s="234"/>
      <c r="BT60" s="234"/>
      <c r="BU60" s="231"/>
      <c r="BV60" s="227"/>
      <c r="BW60" s="227"/>
      <c r="BX60" s="227"/>
      <c r="BY60" s="227"/>
      <c r="BZ60" s="227"/>
      <c r="CA60" s="227"/>
      <c r="CB60" s="227"/>
      <c r="CC60" s="227"/>
      <c r="CD60" s="227"/>
      <c r="CE60" s="227" t="s">
        <v>794</v>
      </c>
      <c r="CF60" s="227"/>
      <c r="CG60" s="227"/>
      <c r="CH60" s="227"/>
      <c r="CI60" s="227"/>
      <c r="CJ60" s="227" t="s">
        <v>746</v>
      </c>
      <c r="CK60" s="227"/>
      <c r="CL60" s="227"/>
      <c r="CM60" s="227"/>
      <c r="CN60" s="227"/>
      <c r="CO60" s="234"/>
      <c r="CP60" s="243"/>
      <c r="CQ60" s="227" t="str">
        <f>PROPER(TEXT(Tabela510[[#This Row],[Previsão de Colheita]],"mmm"))</f>
        <v>Mar</v>
      </c>
      <c r="CR60" s="227">
        <f>WEEKDAY(Tabela510[[#This Row],[Previsão de Colheita]],1)</f>
        <v>3</v>
      </c>
      <c r="CS60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60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60" s="239" t="str">
        <f>TEXT(Tabela510[[#This Row],[Inicio Semana]],"dd/mm/aa") &amp; " - " &amp; TEXT(Tabela510[[#This Row],[Fim Semana]],"dd/mm/aa")</f>
        <v>14/01/24 - 20/01/24</v>
      </c>
      <c r="CV60" s="238">
        <f>_xlfn.MAXIFS(Tabela510[Previsão de Colheita],Tabela510[[Fazenda ]],Tabela510[[#This Row],[Fazenda ]],Tabela510[Cultivar],Tabela510[[#This Row],[Cultivar]])</f>
        <v>45363</v>
      </c>
      <c r="CW60" s="238">
        <f>_xlfn.MINIFS(Tabela510[Previsão de Colheita],Tabela510[[Fazenda ]],Tabela510[[#This Row],[Fazenda ]],Tabela510[Cultivar],Tabela510[[#This Row],[Cultivar]])</f>
        <v>45336</v>
      </c>
      <c r="CX60" s="244" t="str" cm="1">
        <f t="array" ref="CX60">IF(OR(Tabela510[[#This Row],[1ª avaliação]:[Inicio Colh.]]="Reprovado"),"Reprovado","Aprovado")</f>
        <v>Reprovado</v>
      </c>
      <c r="CY60" s="221"/>
    </row>
    <row r="61" spans="1:103" s="212" customFormat="1" ht="15.6" x14ac:dyDescent="0.3">
      <c r="A61" s="226" t="s">
        <v>41</v>
      </c>
      <c r="B61" s="227" t="s">
        <v>402</v>
      </c>
      <c r="C61" s="227" t="s">
        <v>63</v>
      </c>
      <c r="D61" s="227" t="s">
        <v>812</v>
      </c>
      <c r="E61" s="227" t="s">
        <v>750</v>
      </c>
      <c r="F61" s="240" t="s">
        <v>536</v>
      </c>
      <c r="G61" s="227" t="s">
        <v>560</v>
      </c>
      <c r="H61" s="228">
        <v>132</v>
      </c>
      <c r="I61" s="228">
        <v>132</v>
      </c>
      <c r="J61" s="228">
        <v>125</v>
      </c>
      <c r="K61" s="228">
        <f>Tabela510[[#This Row],[Hectares semados]]-J61</f>
        <v>7</v>
      </c>
      <c r="L61" s="228">
        <f>Tabela510[[#This Row],[Hectares de aproveitamento de semente]]*20</f>
        <v>2500</v>
      </c>
      <c r="M61" s="229">
        <v>45232</v>
      </c>
      <c r="N61" s="229">
        <f t="shared" ca="1" si="3"/>
        <v>45449</v>
      </c>
      <c r="O61" s="249">
        <f ca="1">Tabela510[[#This Row],[hoje]]-Tabela510[[#This Row],[Data da Semeadura ]]</f>
        <v>217</v>
      </c>
      <c r="P61" s="227">
        <v>115</v>
      </c>
      <c r="Q61" s="229">
        <f>Tabela510[[#This Row],[Data da Semeadura ]]+P61</f>
        <v>45347</v>
      </c>
      <c r="R61" s="230" t="s">
        <v>163</v>
      </c>
      <c r="S61" s="240"/>
      <c r="T61" s="227"/>
      <c r="U61" s="227"/>
      <c r="V61" s="227"/>
      <c r="W61" s="234"/>
      <c r="X61" s="234"/>
      <c r="Y61" s="231">
        <f>Tabela510[[#This Row],[Data da Semeadura ]]+10</f>
        <v>45242</v>
      </c>
      <c r="Z61" s="233"/>
      <c r="AA61" s="233"/>
      <c r="AB61" s="232"/>
      <c r="AC61" s="227"/>
      <c r="AD61" s="234"/>
      <c r="AE61" s="234"/>
      <c r="AF61" s="234"/>
      <c r="AG61" s="234"/>
      <c r="AH61" s="229">
        <f>Tabela510[[#This Row],[Data da Semeadura ]]+35</f>
        <v>45267</v>
      </c>
      <c r="AI61" s="233"/>
      <c r="AJ61" s="227"/>
      <c r="AK61" s="234"/>
      <c r="AL61" s="234"/>
      <c r="AM61" s="234"/>
      <c r="AN61" s="234"/>
      <c r="AO61" s="234"/>
      <c r="AP61" s="234"/>
      <c r="AQ61" s="234"/>
      <c r="AR61" s="234"/>
      <c r="AS61" s="234"/>
      <c r="AT61" s="229">
        <f>Tabela510[[#This Row],[PREVISÃO   2ª Avaliação ]]+30</f>
        <v>45297</v>
      </c>
      <c r="AU61" s="229"/>
      <c r="AV61" s="229"/>
      <c r="AW61" s="234"/>
      <c r="AX61" s="234"/>
      <c r="AY61" s="234"/>
      <c r="AZ61" s="234"/>
      <c r="BA61" s="234"/>
      <c r="BB61" s="234"/>
      <c r="BC61" s="234"/>
      <c r="BD61" s="234"/>
      <c r="BE61" s="242"/>
      <c r="BF61" s="234"/>
      <c r="BG61" s="234"/>
      <c r="BH61" s="234"/>
      <c r="BI61" s="234"/>
      <c r="BJ61" s="234"/>
      <c r="BK61" s="229">
        <f>Tabela510[[#This Row],[PREVISÃO   3ª Avaliação ]]+20</f>
        <v>45317</v>
      </c>
      <c r="BL61" s="227"/>
      <c r="BM61" s="227"/>
      <c r="BN61" s="234"/>
      <c r="BO61" s="234"/>
      <c r="BP61" s="234"/>
      <c r="BQ61" s="234"/>
      <c r="BR61" s="234"/>
      <c r="BS61" s="234"/>
      <c r="BT61" s="234"/>
      <c r="BU61" s="231"/>
      <c r="BV61" s="227"/>
      <c r="BW61" s="227"/>
      <c r="BX61" s="227"/>
      <c r="BY61" s="227"/>
      <c r="BZ61" s="227"/>
      <c r="CA61" s="227"/>
      <c r="CB61" s="227"/>
      <c r="CC61" s="227"/>
      <c r="CD61" s="227"/>
      <c r="CE61" s="227" t="s">
        <v>799</v>
      </c>
      <c r="CF61" s="227"/>
      <c r="CG61" s="227"/>
      <c r="CH61" s="227"/>
      <c r="CI61" s="227"/>
      <c r="CJ61" s="227" t="s">
        <v>746</v>
      </c>
      <c r="CK61" s="227"/>
      <c r="CL61" s="227"/>
      <c r="CM61" s="227"/>
      <c r="CN61" s="227"/>
      <c r="CO61" s="234"/>
      <c r="CP61" s="243"/>
      <c r="CQ61" s="227" t="str">
        <f>PROPER(TEXT(Tabela510[[#This Row],[Previsão de Colheita]],"mmm"))</f>
        <v>Fev</v>
      </c>
      <c r="CR61" s="227">
        <f>WEEKDAY(Tabela510[[#This Row],[Previsão de Colheita]],1)</f>
        <v>1</v>
      </c>
      <c r="CS61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61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61" s="239" t="str">
        <f>TEXT(Tabela510[[#This Row],[Inicio Semana]],"dd/mm/aa") &amp; " - " &amp; TEXT(Tabela510[[#This Row],[Fim Semana]],"dd/mm/aa")</f>
        <v>31/12/23 - 06/01/24</v>
      </c>
      <c r="CV61" s="238">
        <f>_xlfn.MAXIFS(Tabela510[Previsão de Colheita],Tabela510[[Fazenda ]],Tabela510[[#This Row],[Fazenda ]],Tabela510[Cultivar],Tabela510[[#This Row],[Cultivar]])</f>
        <v>45366</v>
      </c>
      <c r="CW61" s="238">
        <f>_xlfn.MINIFS(Tabela510[Previsão de Colheita],Tabela510[[Fazenda ]],Tabela510[[#This Row],[Fazenda ]],Tabela510[Cultivar],Tabela510[[#This Row],[Cultivar]])</f>
        <v>45347</v>
      </c>
      <c r="CX61" s="244" t="str" cm="1">
        <f t="array" ref="CX61">IF(OR(Tabela510[[#This Row],[1ª avaliação]:[Inicio Colh.]]="Reprovado"),"Reprovado","Aprovado")</f>
        <v>Reprovado</v>
      </c>
      <c r="CY61" s="221"/>
    </row>
    <row r="62" spans="1:103" s="213" customFormat="1" ht="15.6" x14ac:dyDescent="0.3">
      <c r="A62" s="226" t="s">
        <v>41</v>
      </c>
      <c r="B62" s="227" t="s">
        <v>402</v>
      </c>
      <c r="C62" s="227" t="s">
        <v>63</v>
      </c>
      <c r="D62" s="227" t="s">
        <v>812</v>
      </c>
      <c r="E62" s="227" t="s">
        <v>751</v>
      </c>
      <c r="F62" s="240" t="s">
        <v>536</v>
      </c>
      <c r="G62" s="227" t="s">
        <v>560</v>
      </c>
      <c r="H62" s="228">
        <v>60</v>
      </c>
      <c r="I62" s="228">
        <v>60</v>
      </c>
      <c r="J62" s="228">
        <v>52</v>
      </c>
      <c r="K62" s="228">
        <f>Tabela510[[#This Row],[Hectares semados]]-J62</f>
        <v>8</v>
      </c>
      <c r="L62" s="228">
        <f>Tabela510[[#This Row],[Hectares de aproveitamento de semente]]*20</f>
        <v>1040</v>
      </c>
      <c r="M62" s="229">
        <v>45232</v>
      </c>
      <c r="N62" s="229">
        <f t="shared" ca="1" si="3"/>
        <v>45449</v>
      </c>
      <c r="O62" s="249">
        <f ca="1">Tabela510[[#This Row],[hoje]]-Tabela510[[#This Row],[Data da Semeadura ]]</f>
        <v>217</v>
      </c>
      <c r="P62" s="227">
        <v>115</v>
      </c>
      <c r="Q62" s="229">
        <f>Tabela510[[#This Row],[Data da Semeadura ]]+P62</f>
        <v>45347</v>
      </c>
      <c r="R62" s="230" t="s">
        <v>163</v>
      </c>
      <c r="S62" s="240"/>
      <c r="T62" s="227"/>
      <c r="U62" s="227"/>
      <c r="V62" s="227"/>
      <c r="W62" s="234"/>
      <c r="X62" s="234"/>
      <c r="Y62" s="231">
        <f>Tabela510[[#This Row],[Data da Semeadura ]]+10</f>
        <v>45242</v>
      </c>
      <c r="Z62" s="233"/>
      <c r="AA62" s="233"/>
      <c r="AB62" s="232"/>
      <c r="AC62" s="227"/>
      <c r="AD62" s="234"/>
      <c r="AE62" s="234"/>
      <c r="AF62" s="234"/>
      <c r="AG62" s="234"/>
      <c r="AH62" s="229">
        <f>Tabela510[[#This Row],[Data da Semeadura ]]+35</f>
        <v>45267</v>
      </c>
      <c r="AI62" s="233"/>
      <c r="AJ62" s="227"/>
      <c r="AK62" s="234"/>
      <c r="AL62" s="234"/>
      <c r="AM62" s="234"/>
      <c r="AN62" s="234"/>
      <c r="AO62" s="234"/>
      <c r="AP62" s="234"/>
      <c r="AQ62" s="234"/>
      <c r="AR62" s="234"/>
      <c r="AS62" s="234"/>
      <c r="AT62" s="229">
        <f>Tabela510[[#This Row],[PREVISÃO   2ª Avaliação ]]+30</f>
        <v>45297</v>
      </c>
      <c r="AU62" s="229"/>
      <c r="AV62" s="229"/>
      <c r="AW62" s="234"/>
      <c r="AX62" s="234"/>
      <c r="AY62" s="234"/>
      <c r="AZ62" s="234"/>
      <c r="BA62" s="234"/>
      <c r="BB62" s="234"/>
      <c r="BC62" s="234"/>
      <c r="BD62" s="234"/>
      <c r="BE62" s="242"/>
      <c r="BF62" s="234"/>
      <c r="BG62" s="234"/>
      <c r="BH62" s="234"/>
      <c r="BI62" s="234"/>
      <c r="BJ62" s="234"/>
      <c r="BK62" s="229">
        <f>Tabela510[[#This Row],[PREVISÃO   3ª Avaliação ]]+20</f>
        <v>45317</v>
      </c>
      <c r="BL62" s="227"/>
      <c r="BM62" s="227"/>
      <c r="BN62" s="234"/>
      <c r="BO62" s="234"/>
      <c r="BP62" s="234"/>
      <c r="BQ62" s="234"/>
      <c r="BR62" s="234"/>
      <c r="BS62" s="234"/>
      <c r="BT62" s="234"/>
      <c r="BU62" s="231"/>
      <c r="BV62" s="227"/>
      <c r="BW62" s="227"/>
      <c r="BX62" s="227"/>
      <c r="BY62" s="227"/>
      <c r="BZ62" s="227"/>
      <c r="CA62" s="227"/>
      <c r="CB62" s="227"/>
      <c r="CC62" s="227"/>
      <c r="CD62" s="227"/>
      <c r="CE62" s="227" t="s">
        <v>799</v>
      </c>
      <c r="CF62" s="227"/>
      <c r="CG62" s="227"/>
      <c r="CH62" s="227"/>
      <c r="CI62" s="227"/>
      <c r="CJ62" s="227" t="s">
        <v>746</v>
      </c>
      <c r="CK62" s="227"/>
      <c r="CL62" s="227"/>
      <c r="CM62" s="227"/>
      <c r="CN62" s="227"/>
      <c r="CO62" s="234"/>
      <c r="CP62" s="243"/>
      <c r="CQ62" s="227" t="str">
        <f>PROPER(TEXT(Tabela510[[#This Row],[Previsão de Colheita]],"mmm"))</f>
        <v>Fev</v>
      </c>
      <c r="CR62" s="227">
        <f>WEEKDAY(Tabela510[[#This Row],[Previsão de Colheita]],1)</f>
        <v>1</v>
      </c>
      <c r="CS62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62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62" s="239" t="str">
        <f>TEXT(Tabela510[[#This Row],[Inicio Semana]],"dd/mm/aa") &amp; " - " &amp; TEXT(Tabela510[[#This Row],[Fim Semana]],"dd/mm/aa")</f>
        <v>31/12/23 - 06/01/24</v>
      </c>
      <c r="CV62" s="238">
        <f>_xlfn.MAXIFS(Tabela510[Previsão de Colheita],Tabela510[[Fazenda ]],Tabela510[[#This Row],[Fazenda ]],Tabela510[Cultivar],Tabela510[[#This Row],[Cultivar]])</f>
        <v>45366</v>
      </c>
      <c r="CW62" s="238">
        <f>_xlfn.MINIFS(Tabela510[Previsão de Colheita],Tabela510[[Fazenda ]],Tabela510[[#This Row],[Fazenda ]],Tabela510[Cultivar],Tabela510[[#This Row],[Cultivar]])</f>
        <v>45347</v>
      </c>
      <c r="CX62" s="244" t="str" cm="1">
        <f t="array" ref="CX62">IF(OR(Tabela510[[#This Row],[1ª avaliação]:[Inicio Colh.]]="Reprovado"),"Reprovado","Aprovado")</f>
        <v>Reprovado</v>
      </c>
      <c r="CY62" s="221"/>
    </row>
    <row r="63" spans="1:103" s="213" customFormat="1" ht="15.6" x14ac:dyDescent="0.3">
      <c r="A63" s="226" t="s">
        <v>644</v>
      </c>
      <c r="B63" s="227" t="s">
        <v>645</v>
      </c>
      <c r="C63" s="227" t="s">
        <v>57</v>
      </c>
      <c r="D63" s="227" t="s">
        <v>812</v>
      </c>
      <c r="E63" s="227" t="s">
        <v>760</v>
      </c>
      <c r="F63" s="240" t="s">
        <v>536</v>
      </c>
      <c r="G63" s="227" t="s">
        <v>177</v>
      </c>
      <c r="H63" s="228">
        <v>286</v>
      </c>
      <c r="I63" s="228">
        <v>210</v>
      </c>
      <c r="J63" s="228">
        <v>50</v>
      </c>
      <c r="K63" s="228">
        <f>Tabela510[[#This Row],[Hectares semados]]-J63</f>
        <v>236</v>
      </c>
      <c r="L63" s="228">
        <f>Tabela510[[#This Row],[Hectares de aproveitamento de semente]]*20</f>
        <v>1000</v>
      </c>
      <c r="M63" s="229">
        <v>45204</v>
      </c>
      <c r="N63" s="229">
        <f t="shared" ca="1" si="3"/>
        <v>45449</v>
      </c>
      <c r="O63" s="249">
        <f ca="1">Tabela510[[#This Row],[hoje]]-Tabela510[[#This Row],[Data da Semeadura ]]</f>
        <v>245</v>
      </c>
      <c r="P63" s="227">
        <v>120</v>
      </c>
      <c r="Q63" s="229">
        <f>Tabela510[[#This Row],[Data da Semeadura ]]+P63</f>
        <v>45324</v>
      </c>
      <c r="R63" s="230" t="s">
        <v>163</v>
      </c>
      <c r="S63" s="240"/>
      <c r="T63" s="227"/>
      <c r="U63" s="227"/>
      <c r="V63" s="227"/>
      <c r="W63" s="234"/>
      <c r="X63" s="234"/>
      <c r="Y63" s="231">
        <f>Tabela510[[#This Row],[Data da Semeadura ]]+10</f>
        <v>45214</v>
      </c>
      <c r="Z63" s="233">
        <v>45223</v>
      </c>
      <c r="AA63" s="233"/>
      <c r="AB63" s="232"/>
      <c r="AC63" s="227"/>
      <c r="AD63" s="234"/>
      <c r="AE63" s="234"/>
      <c r="AF63" s="234"/>
      <c r="AG63" s="234"/>
      <c r="AH63" s="229">
        <f>Tabela510[[#This Row],[Data da Semeadura ]]+35</f>
        <v>45239</v>
      </c>
      <c r="AI63" s="233"/>
      <c r="AJ63" s="227"/>
      <c r="AK63" s="234"/>
      <c r="AL63" s="234"/>
      <c r="AM63" s="234"/>
      <c r="AN63" s="234"/>
      <c r="AO63" s="234"/>
      <c r="AP63" s="234"/>
      <c r="AQ63" s="234"/>
      <c r="AR63" s="234"/>
      <c r="AS63" s="234"/>
      <c r="AT63" s="229">
        <f>Tabela510[[#This Row],[PREVISÃO   2ª Avaliação ]]+30</f>
        <v>45269</v>
      </c>
      <c r="AU63" s="229"/>
      <c r="AV63" s="229"/>
      <c r="AW63" s="234"/>
      <c r="AX63" s="234"/>
      <c r="AY63" s="234"/>
      <c r="AZ63" s="234"/>
      <c r="BA63" s="234"/>
      <c r="BB63" s="234"/>
      <c r="BC63" s="234"/>
      <c r="BD63" s="234"/>
      <c r="BE63" s="242"/>
      <c r="BF63" s="234"/>
      <c r="BG63" s="234"/>
      <c r="BH63" s="234"/>
      <c r="BI63" s="234"/>
      <c r="BJ63" s="234"/>
      <c r="BK63" s="229">
        <f>Tabela510[[#This Row],[PREVISÃO   3ª Avaliação ]]+20</f>
        <v>45289</v>
      </c>
      <c r="BL63" s="227"/>
      <c r="BM63" s="227"/>
      <c r="BN63" s="234"/>
      <c r="BO63" s="234"/>
      <c r="BP63" s="234"/>
      <c r="BQ63" s="234"/>
      <c r="BR63" s="234"/>
      <c r="BS63" s="234"/>
      <c r="BT63" s="234"/>
      <c r="BU63" s="231"/>
      <c r="BV63" s="227"/>
      <c r="BW63" s="227"/>
      <c r="BX63" s="227"/>
      <c r="BY63" s="227"/>
      <c r="BZ63" s="227"/>
      <c r="CA63" s="227"/>
      <c r="CB63" s="227"/>
      <c r="CC63" s="227"/>
      <c r="CD63" s="227"/>
      <c r="CE63" s="235" t="s">
        <v>798</v>
      </c>
      <c r="CF63" s="227"/>
      <c r="CG63" s="227"/>
      <c r="CH63" s="227"/>
      <c r="CI63" s="227"/>
      <c r="CJ63" s="227" t="s">
        <v>747</v>
      </c>
      <c r="CK63" s="227"/>
      <c r="CL63" s="227"/>
      <c r="CM63" s="227"/>
      <c r="CN63" s="227"/>
      <c r="CO63" s="234"/>
      <c r="CP63" s="243"/>
      <c r="CQ63" s="227" t="str">
        <f>PROPER(TEXT(Tabela510[[#This Row],[Previsão de Colheita]],"mmm"))</f>
        <v>Fev</v>
      </c>
      <c r="CR63" s="227">
        <f>WEEKDAY(Tabela510[[#This Row],[Previsão de Colheita]],1)</f>
        <v>6</v>
      </c>
      <c r="CS63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63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63" s="239" t="str">
        <f>TEXT(Tabela510[[#This Row],[Inicio Semana]],"dd/mm/aa") &amp; " - " &amp; TEXT(Tabela510[[#This Row],[Fim Semana]],"dd/mm/aa")</f>
        <v>04/02/24 - 10/02/24</v>
      </c>
      <c r="CV63" s="238">
        <f>_xlfn.MAXIFS(Tabela510[Previsão de Colheita],Tabela510[[Fazenda ]],Tabela510[[#This Row],[Fazenda ]],Tabela510[Cultivar],Tabela510[[#This Row],[Cultivar]])</f>
        <v>45324</v>
      </c>
      <c r="CW63" s="238">
        <f>_xlfn.MINIFS(Tabela510[Previsão de Colheita],Tabela510[[Fazenda ]],Tabela510[[#This Row],[Fazenda ]],Tabela510[Cultivar],Tabela510[[#This Row],[Cultivar]])</f>
        <v>45321</v>
      </c>
      <c r="CX63" s="244" t="str" cm="1">
        <f t="array" ref="CX63">IF(OR(Tabela510[[#This Row],[1ª avaliação]:[Inicio Colh.]]="Reprovado"),"Reprovado","Aprovado")</f>
        <v>Aprovado</v>
      </c>
      <c r="CY63" s="221"/>
    </row>
    <row r="64" spans="1:103" s="213" customFormat="1" ht="15.6" x14ac:dyDescent="0.3">
      <c r="A64" s="226" t="s">
        <v>644</v>
      </c>
      <c r="B64" s="227" t="s">
        <v>645</v>
      </c>
      <c r="C64" s="227" t="s">
        <v>57</v>
      </c>
      <c r="D64" s="227" t="s">
        <v>812</v>
      </c>
      <c r="E64" s="227" t="s">
        <v>761</v>
      </c>
      <c r="F64" s="240" t="s">
        <v>536</v>
      </c>
      <c r="G64" s="227" t="s">
        <v>175</v>
      </c>
      <c r="H64" s="228">
        <v>170</v>
      </c>
      <c r="I64" s="228">
        <v>100</v>
      </c>
      <c r="J64" s="228">
        <v>70</v>
      </c>
      <c r="K64" s="228">
        <f>Tabela510[[#This Row],[Hectares semados]]-J64</f>
        <v>100</v>
      </c>
      <c r="L64" s="228">
        <f>Tabela510[[#This Row],[Hectares de aproveitamento de semente]]*20</f>
        <v>1400</v>
      </c>
      <c r="M64" s="229">
        <v>45206</v>
      </c>
      <c r="N64" s="229">
        <f t="shared" ca="1" si="3"/>
        <v>45449</v>
      </c>
      <c r="O64" s="249">
        <f ca="1">Tabela510[[#This Row],[hoje]]-Tabela510[[#This Row],[Data da Semeadura ]]</f>
        <v>243</v>
      </c>
      <c r="P64" s="227">
        <v>103</v>
      </c>
      <c r="Q64" s="229">
        <f>Tabela510[[#This Row],[Data da Semeadura ]]+P64</f>
        <v>45309</v>
      </c>
      <c r="R64" s="230" t="s">
        <v>163</v>
      </c>
      <c r="S64" s="240"/>
      <c r="T64" s="227"/>
      <c r="U64" s="227"/>
      <c r="V64" s="227"/>
      <c r="W64" s="234"/>
      <c r="X64" s="234"/>
      <c r="Y64" s="231">
        <f>Tabela510[[#This Row],[Data da Semeadura ]]+10</f>
        <v>45216</v>
      </c>
      <c r="Z64" s="233">
        <v>45223</v>
      </c>
      <c r="AA64" s="233" t="s">
        <v>696</v>
      </c>
      <c r="AB64" s="232"/>
      <c r="AC64" s="227"/>
      <c r="AD64" s="234"/>
      <c r="AE64" s="234"/>
      <c r="AF64" s="234"/>
      <c r="AG64" s="234"/>
      <c r="AH64" s="229">
        <f>Tabela510[[#This Row],[Data da Semeadura ]]+35</f>
        <v>45241</v>
      </c>
      <c r="AI64" s="233"/>
      <c r="AJ64" s="227"/>
      <c r="AK64" s="234"/>
      <c r="AL64" s="234"/>
      <c r="AM64" s="234"/>
      <c r="AN64" s="234"/>
      <c r="AO64" s="234"/>
      <c r="AP64" s="234"/>
      <c r="AQ64" s="234"/>
      <c r="AR64" s="234"/>
      <c r="AS64" s="234"/>
      <c r="AT64" s="229">
        <f>Tabela510[[#This Row],[PREVISÃO   2ª Avaliação ]]+30</f>
        <v>45271</v>
      </c>
      <c r="AU64" s="229"/>
      <c r="AV64" s="229"/>
      <c r="AW64" s="234"/>
      <c r="AX64" s="234"/>
      <c r="AY64" s="234"/>
      <c r="AZ64" s="234"/>
      <c r="BA64" s="234"/>
      <c r="BB64" s="234"/>
      <c r="BC64" s="234"/>
      <c r="BD64" s="234"/>
      <c r="BE64" s="242"/>
      <c r="BF64" s="234"/>
      <c r="BG64" s="234"/>
      <c r="BH64" s="234"/>
      <c r="BI64" s="234"/>
      <c r="BJ64" s="234"/>
      <c r="BK64" s="229">
        <f>Tabela510[[#This Row],[PREVISÃO   3ª Avaliação ]]+20</f>
        <v>45291</v>
      </c>
      <c r="BL64" s="227"/>
      <c r="BM64" s="227"/>
      <c r="BN64" s="234"/>
      <c r="BO64" s="234"/>
      <c r="BP64" s="234"/>
      <c r="BQ64" s="234"/>
      <c r="BR64" s="234"/>
      <c r="BS64" s="234"/>
      <c r="BT64" s="234"/>
      <c r="BU64" s="231"/>
      <c r="BV64" s="227"/>
      <c r="BW64" s="227"/>
      <c r="BX64" s="227"/>
      <c r="BY64" s="227"/>
      <c r="BZ64" s="227"/>
      <c r="CA64" s="227"/>
      <c r="CB64" s="227"/>
      <c r="CC64" s="227"/>
      <c r="CD64" s="227"/>
      <c r="CE64" s="235" t="s">
        <v>798</v>
      </c>
      <c r="CF64" s="227"/>
      <c r="CG64" s="227"/>
      <c r="CH64" s="227"/>
      <c r="CI64" s="227"/>
      <c r="CJ64" s="227"/>
      <c r="CK64" s="227"/>
      <c r="CL64" s="227"/>
      <c r="CM64" s="227"/>
      <c r="CN64" s="227"/>
      <c r="CO64" s="234"/>
      <c r="CP64" s="243"/>
      <c r="CQ64" s="227" t="str">
        <f>PROPER(TEXT(Tabela510[[#This Row],[Previsão de Colheita]],"mmm"))</f>
        <v>Jan</v>
      </c>
      <c r="CR64" s="227">
        <f>WEEKDAY(Tabela510[[#This Row],[Previsão de Colheita]],1)</f>
        <v>5</v>
      </c>
      <c r="CS64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64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64" s="239" t="str">
        <f>TEXT(Tabela510[[#This Row],[Inicio Semana]],"dd/mm/aa") &amp; " - " &amp; TEXT(Tabela510[[#This Row],[Fim Semana]],"dd/mm/aa")</f>
        <v>28/01/24 - 03/02/24</v>
      </c>
      <c r="CV64" s="238">
        <f>_xlfn.MAXIFS(Tabela510[Previsão de Colheita],Tabela510[[Fazenda ]],Tabela510[[#This Row],[Fazenda ]],Tabela510[Cultivar],Tabela510[[#This Row],[Cultivar]])</f>
        <v>45324</v>
      </c>
      <c r="CW64" s="238">
        <f>_xlfn.MINIFS(Tabela510[Previsão de Colheita],Tabela510[[Fazenda ]],Tabela510[[#This Row],[Fazenda ]],Tabela510[Cultivar],Tabela510[[#This Row],[Cultivar]])</f>
        <v>45309</v>
      </c>
      <c r="CX64" s="244" t="str" cm="1">
        <f t="array" ref="CX64">IF(OR(Tabela510[[#This Row],[1ª avaliação]:[Inicio Colh.]]="Reprovado"),"Reprovado","Aprovado")</f>
        <v>Aprovado</v>
      </c>
      <c r="CY64" s="221"/>
    </row>
    <row r="65" spans="1:103" s="224" customFormat="1" ht="15.6" x14ac:dyDescent="0.3">
      <c r="A65" s="226" t="s">
        <v>644</v>
      </c>
      <c r="B65" s="227" t="s">
        <v>645</v>
      </c>
      <c r="C65" s="227" t="s">
        <v>57</v>
      </c>
      <c r="D65" s="227" t="s">
        <v>812</v>
      </c>
      <c r="E65" s="227" t="s">
        <v>762</v>
      </c>
      <c r="F65" s="240" t="s">
        <v>537</v>
      </c>
      <c r="G65" s="227" t="s">
        <v>175</v>
      </c>
      <c r="H65" s="228">
        <v>111</v>
      </c>
      <c r="I65" s="228">
        <v>100</v>
      </c>
      <c r="J65" s="228">
        <v>80</v>
      </c>
      <c r="K65" s="228">
        <f>Tabela510[[#This Row],[Hectares semados]]-J65</f>
        <v>31</v>
      </c>
      <c r="L65" s="228">
        <f>Tabela510[[#This Row],[Hectares de aproveitamento de semente]]*20</f>
        <v>1600</v>
      </c>
      <c r="M65" s="229">
        <v>45209</v>
      </c>
      <c r="N65" s="229">
        <f t="shared" ca="1" si="3"/>
        <v>45449</v>
      </c>
      <c r="O65" s="249">
        <f ca="1">Tabela510[[#This Row],[hoje]]-Tabela510[[#This Row],[Data da Semeadura ]]</f>
        <v>240</v>
      </c>
      <c r="P65" s="227">
        <v>106</v>
      </c>
      <c r="Q65" s="229">
        <f>Tabela510[[#This Row],[Data da Semeadura ]]+P65</f>
        <v>45315</v>
      </c>
      <c r="R65" s="230" t="s">
        <v>163</v>
      </c>
      <c r="S65" s="240"/>
      <c r="T65" s="227"/>
      <c r="U65" s="227"/>
      <c r="V65" s="227"/>
      <c r="W65" s="234"/>
      <c r="X65" s="234"/>
      <c r="Y65" s="231">
        <f>Tabela510[[#This Row],[Data da Semeadura ]]+10</f>
        <v>45219</v>
      </c>
      <c r="Z65" s="233">
        <v>45223</v>
      </c>
      <c r="AA65" s="233" t="s">
        <v>695</v>
      </c>
      <c r="AB65" s="232">
        <v>15.05</v>
      </c>
      <c r="AC65" s="227"/>
      <c r="AD65" s="234"/>
      <c r="AE65" s="234"/>
      <c r="AF65" s="234"/>
      <c r="AG65" s="234"/>
      <c r="AH65" s="229">
        <f>Tabela510[[#This Row],[Data da Semeadura ]]+35</f>
        <v>45244</v>
      </c>
      <c r="AI65" s="233"/>
      <c r="AJ65" s="227"/>
      <c r="AK65" s="234"/>
      <c r="AL65" s="234"/>
      <c r="AM65" s="234"/>
      <c r="AN65" s="234"/>
      <c r="AO65" s="234"/>
      <c r="AP65" s="234"/>
      <c r="AQ65" s="234"/>
      <c r="AR65" s="234"/>
      <c r="AS65" s="234"/>
      <c r="AT65" s="229">
        <f>Tabela510[[#This Row],[PREVISÃO   2ª Avaliação ]]+30</f>
        <v>45274</v>
      </c>
      <c r="AU65" s="229"/>
      <c r="AV65" s="229"/>
      <c r="AW65" s="234"/>
      <c r="AX65" s="234"/>
      <c r="AY65" s="234"/>
      <c r="AZ65" s="234"/>
      <c r="BA65" s="234"/>
      <c r="BB65" s="234"/>
      <c r="BC65" s="234"/>
      <c r="BD65" s="234"/>
      <c r="BE65" s="242"/>
      <c r="BF65" s="234"/>
      <c r="BG65" s="234"/>
      <c r="BH65" s="234"/>
      <c r="BI65" s="234"/>
      <c r="BJ65" s="234"/>
      <c r="BK65" s="229">
        <f>Tabela510[[#This Row],[PREVISÃO   3ª Avaliação ]]+20</f>
        <v>45294</v>
      </c>
      <c r="BL65" s="227"/>
      <c r="BM65" s="227"/>
      <c r="BN65" s="234"/>
      <c r="BO65" s="234"/>
      <c r="BP65" s="234"/>
      <c r="BQ65" s="234"/>
      <c r="BR65" s="234"/>
      <c r="BS65" s="234"/>
      <c r="BT65" s="234"/>
      <c r="BU65" s="231"/>
      <c r="BV65" s="227"/>
      <c r="BW65" s="227"/>
      <c r="BX65" s="227"/>
      <c r="BY65" s="227"/>
      <c r="BZ65" s="227"/>
      <c r="CA65" s="227"/>
      <c r="CB65" s="227"/>
      <c r="CC65" s="227"/>
      <c r="CD65" s="227"/>
      <c r="CE65" s="235" t="s">
        <v>748</v>
      </c>
      <c r="CF65" s="227"/>
      <c r="CG65" s="227"/>
      <c r="CH65" s="227"/>
      <c r="CI65" s="227"/>
      <c r="CJ65" s="227" t="s">
        <v>746</v>
      </c>
      <c r="CK65" s="227"/>
      <c r="CL65" s="227"/>
      <c r="CM65" s="227"/>
      <c r="CN65" s="227"/>
      <c r="CO65" s="234"/>
      <c r="CP65" s="243"/>
      <c r="CQ65" s="227" t="str">
        <f>PROPER(TEXT(Tabela510[[#This Row],[Previsão de Colheita]],"mmm"))</f>
        <v>Jan</v>
      </c>
      <c r="CR65" s="227">
        <f>WEEKDAY(Tabela510[[#This Row],[Previsão de Colheita]],1)</f>
        <v>4</v>
      </c>
      <c r="CS65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65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65" s="239" t="str">
        <f>TEXT(Tabela510[[#This Row],[Inicio Semana]],"dd/mm/aa") &amp; " - " &amp; TEXT(Tabela510[[#This Row],[Fim Semana]],"dd/mm/aa")</f>
        <v>21/01/24 - 27/01/24</v>
      </c>
      <c r="CV65" s="238">
        <f>_xlfn.MAXIFS(Tabela510[Previsão de Colheita],Tabela510[[Fazenda ]],Tabela510[[#This Row],[Fazenda ]],Tabela510[Cultivar],Tabela510[[#This Row],[Cultivar]])</f>
        <v>45324</v>
      </c>
      <c r="CW65" s="238">
        <f>_xlfn.MINIFS(Tabela510[Previsão de Colheita],Tabela510[[Fazenda ]],Tabela510[[#This Row],[Fazenda ]],Tabela510[Cultivar],Tabela510[[#This Row],[Cultivar]])</f>
        <v>45309</v>
      </c>
      <c r="CX65" s="244" t="str" cm="1">
        <f t="array" ref="CX65">IF(OR(Tabela510[[#This Row],[1ª avaliação]:[Inicio Colh.]]="Reprovado"),"Reprovado","Aprovado")</f>
        <v>Reprovado</v>
      </c>
      <c r="CY65" s="221"/>
    </row>
    <row r="66" spans="1:103" s="224" customFormat="1" ht="15.6" x14ac:dyDescent="0.3">
      <c r="A66" s="226" t="s">
        <v>644</v>
      </c>
      <c r="B66" s="227" t="s">
        <v>645</v>
      </c>
      <c r="C66" s="227" t="s">
        <v>57</v>
      </c>
      <c r="D66" s="227" t="s">
        <v>812</v>
      </c>
      <c r="E66" s="227" t="s">
        <v>763</v>
      </c>
      <c r="F66" s="240" t="s">
        <v>536</v>
      </c>
      <c r="G66" s="227" t="s">
        <v>177</v>
      </c>
      <c r="H66" s="228">
        <v>90</v>
      </c>
      <c r="I66" s="228">
        <v>90</v>
      </c>
      <c r="J66" s="228">
        <v>75</v>
      </c>
      <c r="K66" s="228">
        <f>Tabela510[[#This Row],[Hectares semados]]-J66</f>
        <v>15</v>
      </c>
      <c r="L66" s="228">
        <f>Tabela510[[#This Row],[Hectares de aproveitamento de semente]]*20</f>
        <v>1500</v>
      </c>
      <c r="M66" s="229">
        <v>45203</v>
      </c>
      <c r="N66" s="229">
        <f t="shared" ca="1" si="3"/>
        <v>45449</v>
      </c>
      <c r="O66" s="249">
        <f ca="1">Tabela510[[#This Row],[hoje]]-Tabela510[[#This Row],[Data da Semeadura ]]</f>
        <v>246</v>
      </c>
      <c r="P66" s="227">
        <v>120</v>
      </c>
      <c r="Q66" s="229">
        <f>Tabela510[[#This Row],[Data da Semeadura ]]+P66</f>
        <v>45323</v>
      </c>
      <c r="R66" s="230" t="s">
        <v>163</v>
      </c>
      <c r="S66" s="240"/>
      <c r="T66" s="227"/>
      <c r="U66" s="227"/>
      <c r="V66" s="227"/>
      <c r="W66" s="234"/>
      <c r="X66" s="234"/>
      <c r="Y66" s="231">
        <f>Tabela510[[#This Row],[Data da Semeadura ]]+10</f>
        <v>45213</v>
      </c>
      <c r="Z66" s="233">
        <v>45223</v>
      </c>
      <c r="AA66" s="233"/>
      <c r="AB66" s="232"/>
      <c r="AC66" s="227"/>
      <c r="AD66" s="234"/>
      <c r="AE66" s="234"/>
      <c r="AF66" s="234"/>
      <c r="AG66" s="234"/>
      <c r="AH66" s="229">
        <f>Tabela510[[#This Row],[Data da Semeadura ]]+35</f>
        <v>45238</v>
      </c>
      <c r="AI66" s="227"/>
      <c r="AJ66" s="227"/>
      <c r="AK66" s="234"/>
      <c r="AL66" s="234"/>
      <c r="AM66" s="234"/>
      <c r="AN66" s="234"/>
      <c r="AO66" s="234"/>
      <c r="AP66" s="234"/>
      <c r="AQ66" s="234"/>
      <c r="AR66" s="234"/>
      <c r="AS66" s="234"/>
      <c r="AT66" s="229">
        <f>Tabela510[[#This Row],[PREVISÃO   2ª Avaliação ]]+30</f>
        <v>45268</v>
      </c>
      <c r="AU66" s="229"/>
      <c r="AV66" s="229"/>
      <c r="AW66" s="234"/>
      <c r="AX66" s="234"/>
      <c r="AY66" s="234"/>
      <c r="AZ66" s="234"/>
      <c r="BA66" s="234"/>
      <c r="BB66" s="234"/>
      <c r="BC66" s="234"/>
      <c r="BD66" s="234"/>
      <c r="BE66" s="242"/>
      <c r="BF66" s="234"/>
      <c r="BG66" s="234"/>
      <c r="BH66" s="234"/>
      <c r="BI66" s="234"/>
      <c r="BJ66" s="234"/>
      <c r="BK66" s="229">
        <f>Tabela510[[#This Row],[PREVISÃO   3ª Avaliação ]]+20</f>
        <v>45288</v>
      </c>
      <c r="BL66" s="227"/>
      <c r="BM66" s="227"/>
      <c r="BN66" s="234"/>
      <c r="BO66" s="234"/>
      <c r="BP66" s="234"/>
      <c r="BQ66" s="234"/>
      <c r="BR66" s="234"/>
      <c r="BS66" s="234"/>
      <c r="BT66" s="234"/>
      <c r="BU66" s="231"/>
      <c r="BV66" s="227"/>
      <c r="BW66" s="227"/>
      <c r="BX66" s="227"/>
      <c r="BY66" s="227"/>
      <c r="BZ66" s="227"/>
      <c r="CA66" s="227"/>
      <c r="CB66" s="227"/>
      <c r="CC66" s="227"/>
      <c r="CD66" s="227"/>
      <c r="CE66" s="227" t="s">
        <v>798</v>
      </c>
      <c r="CF66" s="227"/>
      <c r="CG66" s="227"/>
      <c r="CH66" s="227"/>
      <c r="CI66" s="227"/>
      <c r="CJ66" s="227" t="s">
        <v>747</v>
      </c>
      <c r="CK66" s="227"/>
      <c r="CL66" s="227"/>
      <c r="CM66" s="227"/>
      <c r="CN66" s="227"/>
      <c r="CO66" s="234"/>
      <c r="CP66" s="243"/>
      <c r="CQ66" s="227" t="str">
        <f>PROPER(TEXT(Tabela510[[#This Row],[Previsão de Colheita]],"mmm"))</f>
        <v>Fev</v>
      </c>
      <c r="CR66" s="227">
        <f>WEEKDAY(Tabela510[[#This Row],[Previsão de Colheita]],1)</f>
        <v>5</v>
      </c>
      <c r="CS66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66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66" s="239" t="str">
        <f>TEXT(Tabela510[[#This Row],[Inicio Semana]],"dd/mm/aa") &amp; " - " &amp; TEXT(Tabela510[[#This Row],[Fim Semana]],"dd/mm/aa")</f>
        <v>28/01/24 - 03/02/24</v>
      </c>
      <c r="CV66" s="238">
        <f>_xlfn.MAXIFS(Tabela510[Previsão de Colheita],Tabela510[[Fazenda ]],Tabela510[[#This Row],[Fazenda ]],Tabela510[Cultivar],Tabela510[[#This Row],[Cultivar]])</f>
        <v>45324</v>
      </c>
      <c r="CW66" s="238">
        <f>_xlfn.MINIFS(Tabela510[Previsão de Colheita],Tabela510[[Fazenda ]],Tabela510[[#This Row],[Fazenda ]],Tabela510[Cultivar],Tabela510[[#This Row],[Cultivar]])</f>
        <v>45321</v>
      </c>
      <c r="CX66" s="244" t="str" cm="1">
        <f t="array" ref="CX66">IF(OR(Tabela510[[#This Row],[1ª avaliação]:[Inicio Colh.]]="Reprovado"),"Reprovado","Aprovado")</f>
        <v>Aprovado</v>
      </c>
      <c r="CY66" s="221"/>
    </row>
    <row r="67" spans="1:103" s="224" customFormat="1" ht="15.6" x14ac:dyDescent="0.3">
      <c r="A67" s="226" t="s">
        <v>644</v>
      </c>
      <c r="B67" s="227" t="s">
        <v>645</v>
      </c>
      <c r="C67" s="227" t="s">
        <v>57</v>
      </c>
      <c r="D67" s="227" t="s">
        <v>812</v>
      </c>
      <c r="E67" s="227" t="s">
        <v>764</v>
      </c>
      <c r="F67" s="240" t="s">
        <v>537</v>
      </c>
      <c r="G67" s="227" t="s">
        <v>177</v>
      </c>
      <c r="H67" s="228">
        <v>99</v>
      </c>
      <c r="I67" s="228"/>
      <c r="J67" s="228">
        <v>50</v>
      </c>
      <c r="K67" s="228">
        <f>Tabela510[[#This Row],[Hectares semados]]-J67</f>
        <v>49</v>
      </c>
      <c r="L67" s="228">
        <f>Tabela510[[#This Row],[Hectares de aproveitamento de semente]]*20</f>
        <v>1000</v>
      </c>
      <c r="M67" s="229">
        <v>45203</v>
      </c>
      <c r="N67" s="229">
        <f t="shared" ca="1" si="3"/>
        <v>45449</v>
      </c>
      <c r="O67" s="249">
        <f ca="1">Tabela510[[#This Row],[hoje]]-Tabela510[[#This Row],[Data da Semeadura ]]</f>
        <v>246</v>
      </c>
      <c r="P67" s="227">
        <v>118</v>
      </c>
      <c r="Q67" s="229">
        <f>Tabela510[[#This Row],[Data da Semeadura ]]+P67</f>
        <v>45321</v>
      </c>
      <c r="R67" s="230" t="s">
        <v>164</v>
      </c>
      <c r="S67" s="240"/>
      <c r="T67" s="227"/>
      <c r="U67" s="227"/>
      <c r="V67" s="227"/>
      <c r="W67" s="234"/>
      <c r="X67" s="234"/>
      <c r="Y67" s="231">
        <f>Tabela510[[#This Row],[Data da Semeadura ]]+10</f>
        <v>45213</v>
      </c>
      <c r="Z67" s="233">
        <v>45223</v>
      </c>
      <c r="AA67" s="233" t="s">
        <v>700</v>
      </c>
      <c r="AB67" s="232"/>
      <c r="AC67" s="227"/>
      <c r="AD67" s="234"/>
      <c r="AE67" s="234"/>
      <c r="AF67" s="234"/>
      <c r="AG67" s="234"/>
      <c r="AH67" s="229">
        <f>Tabela510[[#This Row],[Data da Semeadura ]]+35</f>
        <v>45238</v>
      </c>
      <c r="AI67" s="233"/>
      <c r="AJ67" s="227"/>
      <c r="AK67" s="234"/>
      <c r="AL67" s="234"/>
      <c r="AM67" s="234"/>
      <c r="AN67" s="234"/>
      <c r="AO67" s="234"/>
      <c r="AP67" s="234"/>
      <c r="AQ67" s="234"/>
      <c r="AR67" s="234"/>
      <c r="AS67" s="234"/>
      <c r="AT67" s="229">
        <f>Tabela510[[#This Row],[PREVISÃO   2ª Avaliação ]]+30</f>
        <v>45268</v>
      </c>
      <c r="AU67" s="229"/>
      <c r="AV67" s="229"/>
      <c r="AW67" s="234"/>
      <c r="AX67" s="234"/>
      <c r="AY67" s="234"/>
      <c r="AZ67" s="234"/>
      <c r="BA67" s="234"/>
      <c r="BB67" s="234"/>
      <c r="BC67" s="234"/>
      <c r="BD67" s="234"/>
      <c r="BE67" s="242"/>
      <c r="BF67" s="234"/>
      <c r="BG67" s="234"/>
      <c r="BH67" s="234"/>
      <c r="BI67" s="234"/>
      <c r="BJ67" s="234"/>
      <c r="BK67" s="229">
        <f>Tabela510[[#This Row],[PREVISÃO   3ª Avaliação ]]+20</f>
        <v>45288</v>
      </c>
      <c r="BL67" s="227"/>
      <c r="BM67" s="227"/>
      <c r="BN67" s="234"/>
      <c r="BO67" s="234"/>
      <c r="BP67" s="234"/>
      <c r="BQ67" s="234"/>
      <c r="BR67" s="234"/>
      <c r="BS67" s="234"/>
      <c r="BT67" s="234"/>
      <c r="BU67" s="231"/>
      <c r="BV67" s="227"/>
      <c r="BW67" s="227"/>
      <c r="BX67" s="227"/>
      <c r="BY67" s="227"/>
      <c r="BZ67" s="227"/>
      <c r="CA67" s="227"/>
      <c r="CB67" s="227"/>
      <c r="CC67" s="227"/>
      <c r="CD67" s="227"/>
      <c r="CE67" s="235" t="s">
        <v>749</v>
      </c>
      <c r="CF67" s="227"/>
      <c r="CG67" s="227"/>
      <c r="CH67" s="227"/>
      <c r="CI67" s="227"/>
      <c r="CJ67" s="227" t="s">
        <v>746</v>
      </c>
      <c r="CK67" s="227"/>
      <c r="CL67" s="227"/>
      <c r="CM67" s="227"/>
      <c r="CN67" s="227"/>
      <c r="CO67" s="234"/>
      <c r="CP67" s="243"/>
      <c r="CQ67" s="227" t="str">
        <f>PROPER(TEXT(Tabela510[[#This Row],[Previsão de Colheita]],"mmm"))</f>
        <v>Jan</v>
      </c>
      <c r="CR67" s="227">
        <f>WEEKDAY(Tabela510[[#This Row],[Previsão de Colheita]],1)</f>
        <v>3</v>
      </c>
      <c r="CS67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67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67" s="239" t="str">
        <f>TEXT(Tabela510[[#This Row],[Inicio Semana]],"dd/mm/aa") &amp; " - " &amp; TEXT(Tabela510[[#This Row],[Fim Semana]],"dd/mm/aa")</f>
        <v>14/01/24 - 20/01/24</v>
      </c>
      <c r="CV67" s="238">
        <f>_xlfn.MAXIFS(Tabela510[Previsão de Colheita],Tabela510[[Fazenda ]],Tabela510[[#This Row],[Fazenda ]],Tabela510[Cultivar],Tabela510[[#This Row],[Cultivar]])</f>
        <v>45324</v>
      </c>
      <c r="CW67" s="238">
        <f>_xlfn.MINIFS(Tabela510[Previsão de Colheita],Tabela510[[Fazenda ]],Tabela510[[#This Row],[Fazenda ]],Tabela510[Cultivar],Tabela510[[#This Row],[Cultivar]])</f>
        <v>45321</v>
      </c>
      <c r="CX67" s="244" t="str" cm="1">
        <f t="array" ref="CX67">IF(OR(Tabela510[[#This Row],[1ª avaliação]:[Inicio Colh.]]="Reprovado"),"Reprovado","Aprovado")</f>
        <v>Reprovado</v>
      </c>
      <c r="CY67" s="221"/>
    </row>
    <row r="68" spans="1:103" s="211" customFormat="1" ht="15.6" x14ac:dyDescent="0.3">
      <c r="A68" s="226" t="s">
        <v>644</v>
      </c>
      <c r="B68" s="227" t="s">
        <v>645</v>
      </c>
      <c r="C68" s="227" t="s">
        <v>57</v>
      </c>
      <c r="D68" s="227" t="s">
        <v>812</v>
      </c>
      <c r="E68" s="227" t="s">
        <v>765</v>
      </c>
      <c r="F68" s="240" t="s">
        <v>537</v>
      </c>
      <c r="G68" s="227" t="s">
        <v>177</v>
      </c>
      <c r="H68" s="228">
        <v>32</v>
      </c>
      <c r="I68" s="228"/>
      <c r="J68" s="228">
        <v>20</v>
      </c>
      <c r="K68" s="228">
        <f>Tabela510[[#This Row],[Hectares semados]]-J68</f>
        <v>12</v>
      </c>
      <c r="L68" s="228">
        <f>Tabela510[[#This Row],[Hectares de aproveitamento de semente]]*20</f>
        <v>400</v>
      </c>
      <c r="M68" s="229">
        <v>45203</v>
      </c>
      <c r="N68" s="229">
        <f t="shared" ca="1" si="3"/>
        <v>45449</v>
      </c>
      <c r="O68" s="249">
        <f ca="1">Tabela510[[#This Row],[hoje]]-Tabela510[[#This Row],[Data da Semeadura ]]</f>
        <v>246</v>
      </c>
      <c r="P68" s="227">
        <v>120</v>
      </c>
      <c r="Q68" s="229">
        <f>Tabela510[[#This Row],[Data da Semeadura ]]+P68</f>
        <v>45323</v>
      </c>
      <c r="R68" s="230" t="s">
        <v>164</v>
      </c>
      <c r="S68" s="240"/>
      <c r="T68" s="227"/>
      <c r="U68" s="227"/>
      <c r="V68" s="227"/>
      <c r="W68" s="234"/>
      <c r="X68" s="234"/>
      <c r="Y68" s="231">
        <f>Tabela510[[#This Row],[Data da Semeadura ]]+10</f>
        <v>45213</v>
      </c>
      <c r="Z68" s="233">
        <v>45223</v>
      </c>
      <c r="AA68" s="227"/>
      <c r="AB68" s="232"/>
      <c r="AC68" s="227"/>
      <c r="AD68" s="234"/>
      <c r="AE68" s="234"/>
      <c r="AF68" s="234"/>
      <c r="AG68" s="234"/>
      <c r="AH68" s="229">
        <f>Tabela510[[#This Row],[Data da Semeadura ]]+35</f>
        <v>45238</v>
      </c>
      <c r="AI68" s="227"/>
      <c r="AJ68" s="227"/>
      <c r="AK68" s="234"/>
      <c r="AL68" s="234"/>
      <c r="AM68" s="234"/>
      <c r="AN68" s="234"/>
      <c r="AO68" s="234"/>
      <c r="AP68" s="234"/>
      <c r="AQ68" s="234"/>
      <c r="AR68" s="234"/>
      <c r="AS68" s="234"/>
      <c r="AT68" s="229">
        <f>Tabela510[[#This Row],[PREVISÃO   2ª Avaliação ]]+30</f>
        <v>45268</v>
      </c>
      <c r="AU68" s="229"/>
      <c r="AV68" s="229"/>
      <c r="AW68" s="234"/>
      <c r="AX68" s="234"/>
      <c r="AY68" s="234"/>
      <c r="AZ68" s="234"/>
      <c r="BA68" s="234"/>
      <c r="BB68" s="234"/>
      <c r="BC68" s="234"/>
      <c r="BD68" s="234"/>
      <c r="BE68" s="242"/>
      <c r="BF68" s="234"/>
      <c r="BG68" s="234"/>
      <c r="BH68" s="234"/>
      <c r="BI68" s="234"/>
      <c r="BJ68" s="234"/>
      <c r="BK68" s="229">
        <f>Tabela510[[#This Row],[PREVISÃO   3ª Avaliação ]]+20</f>
        <v>45288</v>
      </c>
      <c r="BL68" s="227"/>
      <c r="BM68" s="227"/>
      <c r="BN68" s="234"/>
      <c r="BO68" s="234"/>
      <c r="BP68" s="234"/>
      <c r="BQ68" s="234"/>
      <c r="BR68" s="234"/>
      <c r="BS68" s="234"/>
      <c r="BT68" s="234"/>
      <c r="BU68" s="231"/>
      <c r="BV68" s="227"/>
      <c r="BW68" s="227"/>
      <c r="BX68" s="227"/>
      <c r="BY68" s="227"/>
      <c r="BZ68" s="227"/>
      <c r="CA68" s="227"/>
      <c r="CB68" s="227"/>
      <c r="CC68" s="227"/>
      <c r="CD68" s="227"/>
      <c r="CE68" s="227" t="s">
        <v>749</v>
      </c>
      <c r="CF68" s="227"/>
      <c r="CG68" s="227"/>
      <c r="CH68" s="227"/>
      <c r="CI68" s="227"/>
      <c r="CJ68" s="227" t="s">
        <v>746</v>
      </c>
      <c r="CK68" s="227"/>
      <c r="CL68" s="227"/>
      <c r="CM68" s="227"/>
      <c r="CN68" s="227"/>
      <c r="CO68" s="234"/>
      <c r="CP68" s="243"/>
      <c r="CQ68" s="227" t="str">
        <f>PROPER(TEXT(Tabela510[[#This Row],[Previsão de Colheita]],"mmm"))</f>
        <v>Fev</v>
      </c>
      <c r="CR68" s="227">
        <f>WEEKDAY(Tabela510[[#This Row],[Previsão de Colheita]],1)</f>
        <v>5</v>
      </c>
      <c r="CS68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68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68" s="239" t="str">
        <f>TEXT(Tabela510[[#This Row],[Inicio Semana]],"dd/mm/aa") &amp; " - " &amp; TEXT(Tabela510[[#This Row],[Fim Semana]],"dd/mm/aa")</f>
        <v>28/01/24 - 03/02/24</v>
      </c>
      <c r="CV68" s="238">
        <f>_xlfn.MAXIFS(Tabela510[Previsão de Colheita],Tabela510[[Fazenda ]],Tabela510[[#This Row],[Fazenda ]],Tabela510[Cultivar],Tabela510[[#This Row],[Cultivar]])</f>
        <v>45324</v>
      </c>
      <c r="CW68" s="238">
        <f>_xlfn.MINIFS(Tabela510[Previsão de Colheita],Tabela510[[Fazenda ]],Tabela510[[#This Row],[Fazenda ]],Tabela510[Cultivar],Tabela510[[#This Row],[Cultivar]])</f>
        <v>45321</v>
      </c>
      <c r="CX68" s="244" t="str" cm="1">
        <f t="array" ref="CX68">IF(OR(Tabela510[[#This Row],[1ª avaliação]:[Inicio Colh.]]="Reprovado"),"Reprovado","Aprovado")</f>
        <v>Reprovado</v>
      </c>
      <c r="CY68" s="221"/>
    </row>
    <row r="69" spans="1:103" s="211" customFormat="1" ht="15.6" x14ac:dyDescent="0.3">
      <c r="A69" s="226" t="s">
        <v>644</v>
      </c>
      <c r="B69" s="227" t="s">
        <v>645</v>
      </c>
      <c r="C69" s="227" t="s">
        <v>57</v>
      </c>
      <c r="D69" s="227" t="s">
        <v>812</v>
      </c>
      <c r="E69" s="227" t="s">
        <v>758</v>
      </c>
      <c r="F69" s="240" t="s">
        <v>537</v>
      </c>
      <c r="G69" s="227" t="s">
        <v>175</v>
      </c>
      <c r="H69" s="228">
        <v>63</v>
      </c>
      <c r="I69" s="228"/>
      <c r="J69" s="228">
        <v>30</v>
      </c>
      <c r="K69" s="228">
        <f>Tabela510[[#This Row],[Hectares semados]]-J69</f>
        <v>33</v>
      </c>
      <c r="L69" s="228">
        <f>Tabela510[[#This Row],[Hectares de aproveitamento de semente]]*20</f>
        <v>600</v>
      </c>
      <c r="M69" s="229">
        <v>45214</v>
      </c>
      <c r="N69" s="229">
        <f t="shared" ca="1" si="3"/>
        <v>45449</v>
      </c>
      <c r="O69" s="249">
        <f ca="1">Tabela510[[#This Row],[hoje]]-Tabela510[[#This Row],[Data da Semeadura ]]</f>
        <v>235</v>
      </c>
      <c r="P69" s="227">
        <v>102</v>
      </c>
      <c r="Q69" s="229">
        <f>Tabela510[[#This Row],[Data da Semeadura ]]+P69</f>
        <v>45316</v>
      </c>
      <c r="R69" s="230" t="s">
        <v>164</v>
      </c>
      <c r="S69" s="227"/>
      <c r="T69" s="231"/>
      <c r="U69" s="227"/>
      <c r="V69" s="233"/>
      <c r="W69" s="232"/>
      <c r="X69" s="234"/>
      <c r="Y69" s="231">
        <f>Tabela510[[#This Row],[Data da Semeadura ]]+10</f>
        <v>45224</v>
      </c>
      <c r="Z69" s="233"/>
      <c r="AA69" s="233"/>
      <c r="AB69" s="232"/>
      <c r="AC69" s="229"/>
      <c r="AD69" s="234"/>
      <c r="AE69" s="234"/>
      <c r="AF69" s="234"/>
      <c r="AG69" s="234"/>
      <c r="AH69" s="229">
        <f>Tabela510[[#This Row],[Data da Semeadura ]]+35</f>
        <v>45249</v>
      </c>
      <c r="AI69" s="227"/>
      <c r="AJ69" s="227"/>
      <c r="AK69" s="234"/>
      <c r="AL69" s="234"/>
      <c r="AM69" s="234"/>
      <c r="AN69" s="234"/>
      <c r="AO69" s="229"/>
      <c r="AP69" s="229"/>
      <c r="AQ69" s="229"/>
      <c r="AR69" s="234"/>
      <c r="AS69" s="234"/>
      <c r="AT69" s="229">
        <f>Tabela510[[#This Row],[PREVISÃO   2ª Avaliação ]]+30</f>
        <v>45279</v>
      </c>
      <c r="AU69" s="229"/>
      <c r="AV69" s="229"/>
      <c r="AW69" s="234"/>
      <c r="AX69" s="234"/>
      <c r="AY69" s="234"/>
      <c r="AZ69" s="242"/>
      <c r="BA69" s="234"/>
      <c r="BB69" s="234"/>
      <c r="BC69" s="234"/>
      <c r="BD69" s="234"/>
      <c r="BE69" s="234"/>
      <c r="BF69" s="229"/>
      <c r="BG69" s="234"/>
      <c r="BH69" s="234"/>
      <c r="BI69" s="234"/>
      <c r="BJ69" s="234"/>
      <c r="BK69" s="229">
        <f>Tabela510[[#This Row],[PREVISÃO   3ª Avaliação ]]+20</f>
        <v>45299</v>
      </c>
      <c r="BL69" s="227"/>
      <c r="BM69" s="227"/>
      <c r="BN69" s="234"/>
      <c r="BO69" s="234"/>
      <c r="BP69" s="234"/>
      <c r="BQ69" s="234"/>
      <c r="BR69" s="234"/>
      <c r="BS69" s="234"/>
      <c r="BT69" s="234"/>
      <c r="BU69" s="231"/>
      <c r="BV69" s="227"/>
      <c r="BW69" s="227"/>
      <c r="BX69" s="227"/>
      <c r="BY69" s="227"/>
      <c r="BZ69" s="235"/>
      <c r="CA69" s="227"/>
      <c r="CB69" s="227"/>
      <c r="CC69" s="227"/>
      <c r="CD69" s="227"/>
      <c r="CE69" s="227" t="s">
        <v>798</v>
      </c>
      <c r="CF69" s="227"/>
      <c r="CG69" s="227"/>
      <c r="CH69" s="227"/>
      <c r="CI69" s="227"/>
      <c r="CJ69" s="227"/>
      <c r="CK69" s="237"/>
      <c r="CL69" s="227"/>
      <c r="CM69" s="227"/>
      <c r="CN69" s="231"/>
      <c r="CO69" s="231"/>
      <c r="CP69" s="243"/>
      <c r="CQ69" s="227" t="str">
        <f>PROPER(TEXT(Tabela510[[#This Row],[Previsão de Colheita]],"mmm"))</f>
        <v>Jan</v>
      </c>
      <c r="CR69" s="227">
        <f>WEEKDAY(Tabela510[[#This Row],[Previsão de Colheita]],1)</f>
        <v>5</v>
      </c>
      <c r="CS69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69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69" s="239" t="str">
        <f>TEXT(Tabela510[[#This Row],[Inicio Semana]],"dd/mm/aa") &amp; " - " &amp; TEXT(Tabela510[[#This Row],[Fim Semana]],"dd/mm/aa")</f>
        <v>28/01/24 - 03/02/24</v>
      </c>
      <c r="CV69" s="238">
        <f>_xlfn.MAXIFS(Tabela510[Previsão de Colheita],Tabela510[[Fazenda ]],Tabela510[[#This Row],[Fazenda ]],Tabela510[Cultivar],Tabela510[[#This Row],[Cultivar]])</f>
        <v>45324</v>
      </c>
      <c r="CW69" s="238">
        <f>_xlfn.MINIFS(Tabela510[Previsão de Colheita],Tabela510[[Fazenda ]],Tabela510[[#This Row],[Fazenda ]],Tabela510[Cultivar],Tabela510[[#This Row],[Cultivar]])</f>
        <v>45309</v>
      </c>
      <c r="CX69" s="244" t="str" cm="1">
        <f t="array" ref="CX69">IF(OR(Tabela510[[#This Row],[1ª avaliação]:[Inicio Colh.]]="Reprovado"),"Reprovado","Aprovado")</f>
        <v>Aprovado</v>
      </c>
      <c r="CY69" s="221"/>
    </row>
    <row r="70" spans="1:103" s="213" customFormat="1" ht="15.6" x14ac:dyDescent="0.3">
      <c r="A70" s="226" t="s">
        <v>644</v>
      </c>
      <c r="B70" s="227" t="s">
        <v>645</v>
      </c>
      <c r="C70" s="227" t="s">
        <v>57</v>
      </c>
      <c r="D70" s="227" t="s">
        <v>812</v>
      </c>
      <c r="E70" s="227" t="s">
        <v>759</v>
      </c>
      <c r="F70" s="240" t="s">
        <v>537</v>
      </c>
      <c r="G70" s="227" t="s">
        <v>175</v>
      </c>
      <c r="H70" s="228">
        <v>136</v>
      </c>
      <c r="I70" s="228"/>
      <c r="J70" s="228">
        <v>100</v>
      </c>
      <c r="K70" s="228">
        <f>Tabela510[[#This Row],[Hectares semados]]-J70</f>
        <v>36</v>
      </c>
      <c r="L70" s="228">
        <f>Tabela510[[#This Row],[Hectares de aproveitamento de semente]]*20</f>
        <v>2000</v>
      </c>
      <c r="M70" s="229">
        <v>45214</v>
      </c>
      <c r="N70" s="229">
        <f t="shared" ca="1" si="3"/>
        <v>45449</v>
      </c>
      <c r="O70" s="249">
        <f ca="1">Tabela510[[#This Row],[hoje]]-Tabela510[[#This Row],[Data da Semeadura ]]</f>
        <v>235</v>
      </c>
      <c r="P70" s="227">
        <v>110</v>
      </c>
      <c r="Q70" s="229">
        <f>Tabela510[[#This Row],[Data da Semeadura ]]+P70</f>
        <v>45324</v>
      </c>
      <c r="R70" s="230" t="s">
        <v>164</v>
      </c>
      <c r="S70" s="240"/>
      <c r="T70" s="227"/>
      <c r="U70" s="227"/>
      <c r="V70" s="227"/>
      <c r="W70" s="234"/>
      <c r="X70" s="234"/>
      <c r="Y70" s="231">
        <f>Tabela510[[#This Row],[Data da Semeadura ]]+10</f>
        <v>45224</v>
      </c>
      <c r="Z70" s="233">
        <v>45223</v>
      </c>
      <c r="AA70" s="233" t="s">
        <v>695</v>
      </c>
      <c r="AB70" s="232">
        <v>14</v>
      </c>
      <c r="AC70" s="227"/>
      <c r="AD70" s="234"/>
      <c r="AE70" s="234"/>
      <c r="AF70" s="234"/>
      <c r="AG70" s="234"/>
      <c r="AH70" s="229">
        <f>Tabela510[[#This Row],[Data da Semeadura ]]+35</f>
        <v>45249</v>
      </c>
      <c r="AI70" s="233"/>
      <c r="AJ70" s="227"/>
      <c r="AK70" s="234"/>
      <c r="AL70" s="234"/>
      <c r="AM70" s="234"/>
      <c r="AN70" s="234"/>
      <c r="AO70" s="234"/>
      <c r="AP70" s="234"/>
      <c r="AQ70" s="234"/>
      <c r="AR70" s="234"/>
      <c r="AS70" s="234"/>
      <c r="AT70" s="229">
        <f>Tabela510[[#This Row],[PREVISÃO   2ª Avaliação ]]+30</f>
        <v>45279</v>
      </c>
      <c r="AU70" s="229"/>
      <c r="AV70" s="229"/>
      <c r="AW70" s="234"/>
      <c r="AX70" s="234"/>
      <c r="AY70" s="234"/>
      <c r="AZ70" s="234"/>
      <c r="BA70" s="234"/>
      <c r="BB70" s="234"/>
      <c r="BC70" s="234"/>
      <c r="BD70" s="234"/>
      <c r="BE70" s="242"/>
      <c r="BF70" s="234"/>
      <c r="BG70" s="234"/>
      <c r="BH70" s="234"/>
      <c r="BI70" s="234"/>
      <c r="BJ70" s="234"/>
      <c r="BK70" s="229">
        <f>Tabela510[[#This Row],[PREVISÃO   3ª Avaliação ]]+20</f>
        <v>45299</v>
      </c>
      <c r="BL70" s="227"/>
      <c r="BM70" s="227"/>
      <c r="BN70" s="234"/>
      <c r="BO70" s="234"/>
      <c r="BP70" s="234"/>
      <c r="BQ70" s="234"/>
      <c r="BR70" s="234"/>
      <c r="BS70" s="234"/>
      <c r="BT70" s="234"/>
      <c r="BU70" s="231"/>
      <c r="BV70" s="227"/>
      <c r="BW70" s="227"/>
      <c r="BX70" s="227"/>
      <c r="BY70" s="227"/>
      <c r="BZ70" s="227"/>
      <c r="CA70" s="227"/>
      <c r="CB70" s="227"/>
      <c r="CC70" s="227"/>
      <c r="CD70" s="227"/>
      <c r="CE70" s="235" t="s">
        <v>748</v>
      </c>
      <c r="CF70" s="227"/>
      <c r="CG70" s="227"/>
      <c r="CH70" s="227"/>
      <c r="CI70" s="227"/>
      <c r="CJ70" s="227" t="s">
        <v>746</v>
      </c>
      <c r="CK70" s="227"/>
      <c r="CL70" s="227"/>
      <c r="CM70" s="227"/>
      <c r="CN70" s="227"/>
      <c r="CO70" s="234"/>
      <c r="CP70" s="243"/>
      <c r="CQ70" s="227" t="str">
        <f>PROPER(TEXT(Tabela510[[#This Row],[Previsão de Colheita]],"mmm"))</f>
        <v>Fev</v>
      </c>
      <c r="CR70" s="227">
        <f>WEEKDAY(Tabela510[[#This Row],[Previsão de Colheita]],1)</f>
        <v>6</v>
      </c>
      <c r="CS70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70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70" s="239" t="str">
        <f>TEXT(Tabela510[[#This Row],[Inicio Semana]],"dd/mm/aa") &amp; " - " &amp; TEXT(Tabela510[[#This Row],[Fim Semana]],"dd/mm/aa")</f>
        <v>04/02/24 - 10/02/24</v>
      </c>
      <c r="CV70" s="238">
        <f>_xlfn.MAXIFS(Tabela510[Previsão de Colheita],Tabela510[[Fazenda ]],Tabela510[[#This Row],[Fazenda ]],Tabela510[Cultivar],Tabela510[[#This Row],[Cultivar]])</f>
        <v>45324</v>
      </c>
      <c r="CW70" s="238">
        <f>_xlfn.MINIFS(Tabela510[Previsão de Colheita],Tabela510[[Fazenda ]],Tabela510[[#This Row],[Fazenda ]],Tabela510[Cultivar],Tabela510[[#This Row],[Cultivar]])</f>
        <v>45309</v>
      </c>
      <c r="CX70" s="244" t="str" cm="1">
        <f t="array" ref="CX70">IF(OR(Tabela510[[#This Row],[1ª avaliação]:[Inicio Colh.]]="Reprovado"),"Reprovado","Aprovado")</f>
        <v>Reprovado</v>
      </c>
      <c r="CY70" s="221"/>
    </row>
    <row r="71" spans="1:103" s="213" customFormat="1" ht="15.6" x14ac:dyDescent="0.3">
      <c r="A71" s="226" t="s">
        <v>644</v>
      </c>
      <c r="B71" s="227" t="s">
        <v>645</v>
      </c>
      <c r="C71" s="227" t="s">
        <v>57</v>
      </c>
      <c r="D71" s="227" t="s">
        <v>812</v>
      </c>
      <c r="E71" s="227" t="s">
        <v>766</v>
      </c>
      <c r="F71" s="240" t="s">
        <v>537</v>
      </c>
      <c r="G71" s="227" t="s">
        <v>175</v>
      </c>
      <c r="H71" s="228">
        <v>56</v>
      </c>
      <c r="I71" s="228"/>
      <c r="J71" s="228">
        <v>40</v>
      </c>
      <c r="K71" s="228">
        <f>Tabela510[[#This Row],[Hectares semados]]-J71</f>
        <v>16</v>
      </c>
      <c r="L71" s="228">
        <f>Tabela510[[#This Row],[Hectares de aproveitamento de semente]]*20</f>
        <v>800</v>
      </c>
      <c r="M71" s="229">
        <v>45214</v>
      </c>
      <c r="N71" s="229">
        <f t="shared" ca="1" si="3"/>
        <v>45449</v>
      </c>
      <c r="O71" s="249">
        <f ca="1">Tabela510[[#This Row],[hoje]]-Tabela510[[#This Row],[Data da Semeadura ]]</f>
        <v>235</v>
      </c>
      <c r="P71" s="227">
        <v>110</v>
      </c>
      <c r="Q71" s="229">
        <f>Tabela510[[#This Row],[Data da Semeadura ]]+P71</f>
        <v>45324</v>
      </c>
      <c r="R71" s="230" t="s">
        <v>164</v>
      </c>
      <c r="S71" s="240"/>
      <c r="T71" s="227"/>
      <c r="U71" s="227"/>
      <c r="V71" s="227"/>
      <c r="W71" s="234"/>
      <c r="X71" s="234"/>
      <c r="Y71" s="231">
        <f>Tabela510[[#This Row],[Data da Semeadura ]]+10</f>
        <v>45224</v>
      </c>
      <c r="Z71" s="233">
        <v>45223</v>
      </c>
      <c r="AA71" s="227"/>
      <c r="AB71" s="232"/>
      <c r="AC71" s="227"/>
      <c r="AD71" s="234"/>
      <c r="AE71" s="234"/>
      <c r="AF71" s="234"/>
      <c r="AG71" s="234"/>
      <c r="AH71" s="229">
        <f>Tabela510[[#This Row],[Data da Semeadura ]]+35</f>
        <v>45249</v>
      </c>
      <c r="AI71" s="227"/>
      <c r="AJ71" s="227"/>
      <c r="AK71" s="234"/>
      <c r="AL71" s="234"/>
      <c r="AM71" s="234"/>
      <c r="AN71" s="234"/>
      <c r="AO71" s="234"/>
      <c r="AP71" s="234"/>
      <c r="AQ71" s="234"/>
      <c r="AR71" s="234"/>
      <c r="AS71" s="234"/>
      <c r="AT71" s="229">
        <f>Tabela510[[#This Row],[PREVISÃO   2ª Avaliação ]]+30</f>
        <v>45279</v>
      </c>
      <c r="AU71" s="229"/>
      <c r="AV71" s="229"/>
      <c r="AW71" s="234"/>
      <c r="AX71" s="234"/>
      <c r="AY71" s="234"/>
      <c r="AZ71" s="234"/>
      <c r="BA71" s="234"/>
      <c r="BB71" s="234"/>
      <c r="BC71" s="234"/>
      <c r="BD71" s="234"/>
      <c r="BE71" s="242"/>
      <c r="BF71" s="234"/>
      <c r="BG71" s="234"/>
      <c r="BH71" s="234"/>
      <c r="BI71" s="234"/>
      <c r="BJ71" s="234"/>
      <c r="BK71" s="229">
        <f>Tabela510[[#This Row],[PREVISÃO   3ª Avaliação ]]+20</f>
        <v>45299</v>
      </c>
      <c r="BL71" s="227"/>
      <c r="BM71" s="227"/>
      <c r="BN71" s="234"/>
      <c r="BO71" s="234"/>
      <c r="BP71" s="234"/>
      <c r="BQ71" s="234"/>
      <c r="BR71" s="234"/>
      <c r="BS71" s="234"/>
      <c r="BT71" s="234"/>
      <c r="BU71" s="231"/>
      <c r="BV71" s="227"/>
      <c r="BW71" s="227"/>
      <c r="BX71" s="227"/>
      <c r="BY71" s="227"/>
      <c r="BZ71" s="227"/>
      <c r="CA71" s="227"/>
      <c r="CB71" s="227"/>
      <c r="CC71" s="227"/>
      <c r="CD71" s="227"/>
      <c r="CE71" s="235" t="s">
        <v>748</v>
      </c>
      <c r="CF71" s="227"/>
      <c r="CG71" s="227"/>
      <c r="CH71" s="227"/>
      <c r="CI71" s="227"/>
      <c r="CJ71" s="227" t="s">
        <v>746</v>
      </c>
      <c r="CK71" s="227"/>
      <c r="CL71" s="227"/>
      <c r="CM71" s="227"/>
      <c r="CN71" s="227"/>
      <c r="CO71" s="234"/>
      <c r="CP71" s="243"/>
      <c r="CQ71" s="227" t="str">
        <f>PROPER(TEXT(Tabela510[[#This Row],[Previsão de Colheita]],"mmm"))</f>
        <v>Fev</v>
      </c>
      <c r="CR71" s="227">
        <f>WEEKDAY(Tabela510[[#This Row],[Previsão de Colheita]],1)</f>
        <v>6</v>
      </c>
      <c r="CS71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71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71" s="239" t="str">
        <f>TEXT(Tabela510[[#This Row],[Inicio Semana]],"dd/mm/aa") &amp; " - " &amp; TEXT(Tabela510[[#This Row],[Fim Semana]],"dd/mm/aa")</f>
        <v>04/02/24 - 10/02/24</v>
      </c>
      <c r="CV71" s="238">
        <f>_xlfn.MAXIFS(Tabela510[Previsão de Colheita],Tabela510[[Fazenda ]],Tabela510[[#This Row],[Fazenda ]],Tabela510[Cultivar],Tabela510[[#This Row],[Cultivar]])</f>
        <v>45324</v>
      </c>
      <c r="CW71" s="238">
        <f>_xlfn.MINIFS(Tabela510[Previsão de Colheita],Tabela510[[Fazenda ]],Tabela510[[#This Row],[Fazenda ]],Tabela510[Cultivar],Tabela510[[#This Row],[Cultivar]])</f>
        <v>45309</v>
      </c>
      <c r="CX71" s="244" t="str" cm="1">
        <f t="array" ref="CX71">IF(OR(Tabela510[[#This Row],[1ª avaliação]:[Inicio Colh.]]="Reprovado"),"Reprovado","Aprovado")</f>
        <v>Reprovado</v>
      </c>
      <c r="CY71" s="221"/>
    </row>
    <row r="72" spans="1:103" s="213" customFormat="1" ht="15.6" x14ac:dyDescent="0.3">
      <c r="A72" s="226" t="s">
        <v>446</v>
      </c>
      <c r="B72" s="227" t="s">
        <v>460</v>
      </c>
      <c r="C72" s="227" t="s">
        <v>66</v>
      </c>
      <c r="D72" s="227" t="s">
        <v>811</v>
      </c>
      <c r="E72" s="227">
        <v>211</v>
      </c>
      <c r="F72" s="240" t="s">
        <v>536</v>
      </c>
      <c r="G72" s="227" t="s">
        <v>177</v>
      </c>
      <c r="H72" s="228">
        <v>110</v>
      </c>
      <c r="I72" s="228">
        <v>110</v>
      </c>
      <c r="J72" s="228">
        <v>50</v>
      </c>
      <c r="K72" s="228">
        <f>Tabela510[[#This Row],[Hectares semados]]-J72</f>
        <v>60</v>
      </c>
      <c r="L72" s="228">
        <f>Tabela510[[#This Row],[Hectares de aproveitamento de semente]]*20</f>
        <v>1000</v>
      </c>
      <c r="M72" s="229">
        <v>45225</v>
      </c>
      <c r="N72" s="229">
        <f t="shared" ca="1" si="3"/>
        <v>45449</v>
      </c>
      <c r="O72" s="249">
        <f ca="1">Tabela510[[#This Row],[hoje]]-Tabela510[[#This Row],[Data da Semeadura ]]</f>
        <v>224</v>
      </c>
      <c r="P72" s="227">
        <v>121</v>
      </c>
      <c r="Q72" s="229">
        <f>Tabela510[[#This Row],[Data da Semeadura ]]+P72</f>
        <v>45346</v>
      </c>
      <c r="R72" s="230" t="s">
        <v>163</v>
      </c>
      <c r="S72" s="240"/>
      <c r="T72" s="227"/>
      <c r="U72" s="227"/>
      <c r="V72" s="227"/>
      <c r="W72" s="234"/>
      <c r="X72" s="234"/>
      <c r="Y72" s="231">
        <f>Tabela510[[#This Row],[Data da Semeadura ]]+10</f>
        <v>45235</v>
      </c>
      <c r="Z72" s="233">
        <v>45225</v>
      </c>
      <c r="AA72" s="227"/>
      <c r="AB72" s="232"/>
      <c r="AC72" s="227"/>
      <c r="AD72" s="234"/>
      <c r="AE72" s="234"/>
      <c r="AF72" s="234"/>
      <c r="AG72" s="234"/>
      <c r="AH72" s="229">
        <f>Tabela510[[#This Row],[Data da Semeadura ]]+35</f>
        <v>45260</v>
      </c>
      <c r="AI72" s="227"/>
      <c r="AJ72" s="227"/>
      <c r="AK72" s="234"/>
      <c r="AL72" s="234"/>
      <c r="AM72" s="234"/>
      <c r="AN72" s="234"/>
      <c r="AO72" s="234"/>
      <c r="AP72" s="234"/>
      <c r="AQ72" s="234"/>
      <c r="AR72" s="234"/>
      <c r="AS72" s="234"/>
      <c r="AT72" s="229">
        <f>Tabela510[[#This Row],[PREVISÃO   2ª Avaliação ]]+30</f>
        <v>45290</v>
      </c>
      <c r="AU72" s="229"/>
      <c r="AV72" s="229"/>
      <c r="AW72" s="234"/>
      <c r="AX72" s="234"/>
      <c r="AY72" s="234"/>
      <c r="AZ72" s="234"/>
      <c r="BA72" s="234"/>
      <c r="BB72" s="234"/>
      <c r="BC72" s="234"/>
      <c r="BD72" s="234"/>
      <c r="BE72" s="242"/>
      <c r="BF72" s="234"/>
      <c r="BG72" s="234"/>
      <c r="BH72" s="234"/>
      <c r="BI72" s="234"/>
      <c r="BJ72" s="234"/>
      <c r="BK72" s="229">
        <f>Tabela510[[#This Row],[PREVISÃO   3ª Avaliação ]]+20</f>
        <v>45310</v>
      </c>
      <c r="BL72" s="227"/>
      <c r="BM72" s="227"/>
      <c r="BN72" s="234"/>
      <c r="BO72" s="234"/>
      <c r="BP72" s="234"/>
      <c r="BQ72" s="234"/>
      <c r="BR72" s="234"/>
      <c r="BS72" s="234"/>
      <c r="BT72" s="234"/>
      <c r="BU72" s="231"/>
      <c r="BV72" s="227"/>
      <c r="BW72" s="227"/>
      <c r="BX72" s="227"/>
      <c r="BY72" s="227"/>
      <c r="BZ72" s="227"/>
      <c r="CA72" s="227"/>
      <c r="CB72" s="227"/>
      <c r="CC72" s="227"/>
      <c r="CD72" s="227"/>
      <c r="CE72" s="227" t="s">
        <v>798</v>
      </c>
      <c r="CF72" s="227"/>
      <c r="CG72" s="227"/>
      <c r="CH72" s="227"/>
      <c r="CI72" s="227"/>
      <c r="CJ72" s="227" t="s">
        <v>747</v>
      </c>
      <c r="CK72" s="227"/>
      <c r="CL72" s="227"/>
      <c r="CM72" s="227"/>
      <c r="CN72" s="227"/>
      <c r="CO72" s="227"/>
      <c r="CP72" s="243"/>
      <c r="CQ72" s="227" t="str">
        <f>PROPER(TEXT(Tabela510[[#This Row],[Previsão de Colheita]],"mmm"))</f>
        <v>Fev</v>
      </c>
      <c r="CR72" s="227">
        <f>WEEKDAY(Tabela510[[#This Row],[Previsão de Colheita]],1)</f>
        <v>7</v>
      </c>
      <c r="CS72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72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72" s="239" t="str">
        <f>TEXT(Tabela510[[#This Row],[Inicio Semana]],"dd/mm/aa") &amp; " - " &amp; TEXT(Tabela510[[#This Row],[Fim Semana]],"dd/mm/aa")</f>
        <v>11/02/24 - 17/02/24</v>
      </c>
      <c r="CV72" s="238">
        <f>_xlfn.MAXIFS(Tabela510[Previsão de Colheita],Tabela510[[Fazenda ]],Tabela510[[#This Row],[Fazenda ]],Tabela510[Cultivar],Tabela510[[#This Row],[Cultivar]])</f>
        <v>45438</v>
      </c>
      <c r="CW72" s="238">
        <f>_xlfn.MINIFS(Tabela510[Previsão de Colheita],Tabela510[[Fazenda ]],Tabela510[[#This Row],[Fazenda ]],Tabela510[Cultivar],Tabela510[[#This Row],[Cultivar]])</f>
        <v>45346</v>
      </c>
      <c r="CX72" s="244" t="str" cm="1">
        <f t="array" ref="CX72">IF(OR(Tabela510[[#This Row],[1ª avaliação]:[Inicio Colh.]]="Reprovado"),"Reprovado","Aprovado")</f>
        <v>Aprovado</v>
      </c>
      <c r="CY72" s="221"/>
    </row>
    <row r="73" spans="1:103" s="211" customFormat="1" ht="15.6" x14ac:dyDescent="0.3">
      <c r="A73" s="226" t="s">
        <v>446</v>
      </c>
      <c r="B73" s="227" t="s">
        <v>460</v>
      </c>
      <c r="C73" s="227" t="s">
        <v>66</v>
      </c>
      <c r="D73" s="227" t="s">
        <v>811</v>
      </c>
      <c r="E73" s="227">
        <v>203</v>
      </c>
      <c r="F73" s="240" t="s">
        <v>536</v>
      </c>
      <c r="G73" s="227" t="s">
        <v>177</v>
      </c>
      <c r="H73" s="228">
        <v>68</v>
      </c>
      <c r="I73" s="228">
        <v>68</v>
      </c>
      <c r="J73" s="228">
        <v>64</v>
      </c>
      <c r="K73" s="228">
        <f>Tabela510[[#This Row],[Hectares semados]]-J73</f>
        <v>4</v>
      </c>
      <c r="L73" s="228">
        <f>Tabela510[[#This Row],[Hectares de aproveitamento de semente]]*20</f>
        <v>1280</v>
      </c>
      <c r="M73" s="229">
        <v>45225</v>
      </c>
      <c r="N73" s="229">
        <f t="shared" ca="1" si="3"/>
        <v>45449</v>
      </c>
      <c r="O73" s="249">
        <f ca="1">Tabela510[[#This Row],[hoje]]-Tabela510[[#This Row],[Data da Semeadura ]]</f>
        <v>224</v>
      </c>
      <c r="P73" s="227">
        <v>121</v>
      </c>
      <c r="Q73" s="229">
        <f>Tabela510[[#This Row],[Data da Semeadura ]]+P73</f>
        <v>45346</v>
      </c>
      <c r="R73" s="230" t="s">
        <v>163</v>
      </c>
      <c r="S73" s="240"/>
      <c r="T73" s="227"/>
      <c r="U73" s="227"/>
      <c r="V73" s="227"/>
      <c r="W73" s="234"/>
      <c r="X73" s="234"/>
      <c r="Y73" s="231">
        <f>Tabela510[[#This Row],[Data da Semeadura ]]+10</f>
        <v>45235</v>
      </c>
      <c r="Z73" s="233">
        <v>45225</v>
      </c>
      <c r="AA73" s="227"/>
      <c r="AB73" s="232"/>
      <c r="AC73" s="227"/>
      <c r="AD73" s="234"/>
      <c r="AE73" s="234"/>
      <c r="AF73" s="234"/>
      <c r="AG73" s="234"/>
      <c r="AH73" s="229">
        <f>Tabela510[[#This Row],[Data da Semeadura ]]+35</f>
        <v>45260</v>
      </c>
      <c r="AI73" s="233"/>
      <c r="AJ73" s="227"/>
      <c r="AK73" s="234"/>
      <c r="AL73" s="234"/>
      <c r="AM73" s="234"/>
      <c r="AN73" s="234"/>
      <c r="AO73" s="234"/>
      <c r="AP73" s="234"/>
      <c r="AQ73" s="234"/>
      <c r="AR73" s="234"/>
      <c r="AS73" s="234"/>
      <c r="AT73" s="229">
        <f>Tabela510[[#This Row],[PREVISÃO   2ª Avaliação ]]+30</f>
        <v>45290</v>
      </c>
      <c r="AU73" s="229"/>
      <c r="AV73" s="229"/>
      <c r="AW73" s="234"/>
      <c r="AX73" s="234"/>
      <c r="AY73" s="234"/>
      <c r="AZ73" s="234"/>
      <c r="BA73" s="234"/>
      <c r="BB73" s="234"/>
      <c r="BC73" s="234"/>
      <c r="BD73" s="234"/>
      <c r="BE73" s="242"/>
      <c r="BF73" s="234"/>
      <c r="BG73" s="234"/>
      <c r="BH73" s="234"/>
      <c r="BI73" s="234"/>
      <c r="BJ73" s="234"/>
      <c r="BK73" s="229">
        <f>Tabela510[[#This Row],[PREVISÃO   3ª Avaliação ]]+20</f>
        <v>45310</v>
      </c>
      <c r="BL73" s="227"/>
      <c r="BM73" s="227"/>
      <c r="BN73" s="234"/>
      <c r="BO73" s="234"/>
      <c r="BP73" s="234"/>
      <c r="BQ73" s="234"/>
      <c r="BR73" s="234"/>
      <c r="BS73" s="234"/>
      <c r="BT73" s="234"/>
      <c r="BU73" s="231"/>
      <c r="BV73" s="227"/>
      <c r="BW73" s="227"/>
      <c r="BX73" s="227"/>
      <c r="BY73" s="227"/>
      <c r="BZ73" s="227"/>
      <c r="CA73" s="227"/>
      <c r="CB73" s="227"/>
      <c r="CC73" s="227"/>
      <c r="CD73" s="227"/>
      <c r="CE73" s="227" t="s">
        <v>798</v>
      </c>
      <c r="CF73" s="227"/>
      <c r="CG73" s="227"/>
      <c r="CH73" s="227"/>
      <c r="CI73" s="227"/>
      <c r="CJ73" s="227" t="s">
        <v>747</v>
      </c>
      <c r="CK73" s="227"/>
      <c r="CL73" s="227"/>
      <c r="CM73" s="227"/>
      <c r="CN73" s="227"/>
      <c r="CO73" s="227"/>
      <c r="CP73" s="243"/>
      <c r="CQ73" s="227" t="str">
        <f>PROPER(TEXT(Tabela510[[#This Row],[Previsão de Colheita]],"mmm"))</f>
        <v>Fev</v>
      </c>
      <c r="CR73" s="227">
        <f>WEEKDAY(Tabela510[[#This Row],[Previsão de Colheita]],1)</f>
        <v>7</v>
      </c>
      <c r="CS73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73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73" s="239" t="str">
        <f>TEXT(Tabela510[[#This Row],[Inicio Semana]],"dd/mm/aa") &amp; " - " &amp; TEXT(Tabela510[[#This Row],[Fim Semana]],"dd/mm/aa")</f>
        <v>11/02/24 - 17/02/24</v>
      </c>
      <c r="CV73" s="238">
        <f>_xlfn.MAXIFS(Tabela510[Previsão de Colheita],Tabela510[[Fazenda ]],Tabela510[[#This Row],[Fazenda ]],Tabela510[Cultivar],Tabela510[[#This Row],[Cultivar]])</f>
        <v>45438</v>
      </c>
      <c r="CW73" s="238">
        <f>_xlfn.MINIFS(Tabela510[Previsão de Colheita],Tabela510[[Fazenda ]],Tabela510[[#This Row],[Fazenda ]],Tabela510[Cultivar],Tabela510[[#This Row],[Cultivar]])</f>
        <v>45346</v>
      </c>
      <c r="CX73" s="244" t="str" cm="1">
        <f t="array" ref="CX73">IF(OR(Tabela510[[#This Row],[1ª avaliação]:[Inicio Colh.]]="Reprovado"),"Reprovado","Aprovado")</f>
        <v>Aprovado</v>
      </c>
      <c r="CY73" s="221"/>
    </row>
    <row r="74" spans="1:103" s="224" customFormat="1" ht="15.6" x14ac:dyDescent="0.3">
      <c r="A74" s="226" t="s">
        <v>446</v>
      </c>
      <c r="B74" s="227" t="s">
        <v>460</v>
      </c>
      <c r="C74" s="227" t="s">
        <v>66</v>
      </c>
      <c r="D74" s="227" t="s">
        <v>811</v>
      </c>
      <c r="E74" s="227">
        <v>204</v>
      </c>
      <c r="F74" s="240" t="s">
        <v>536</v>
      </c>
      <c r="G74" s="227" t="s">
        <v>177</v>
      </c>
      <c r="H74" s="228">
        <v>72</v>
      </c>
      <c r="I74" s="228">
        <v>72</v>
      </c>
      <c r="J74" s="228">
        <v>68</v>
      </c>
      <c r="K74" s="228">
        <f>Tabela510[[#This Row],[Hectares semados]]-J74</f>
        <v>4</v>
      </c>
      <c r="L74" s="228">
        <f>Tabela510[[#This Row],[Hectares de aproveitamento de semente]]*20</f>
        <v>1360</v>
      </c>
      <c r="M74" s="229">
        <v>45225</v>
      </c>
      <c r="N74" s="229">
        <f t="shared" ca="1" si="3"/>
        <v>45449</v>
      </c>
      <c r="O74" s="249">
        <f ca="1">Tabela510[[#This Row],[hoje]]-Tabela510[[#This Row],[Data da Semeadura ]]</f>
        <v>224</v>
      </c>
      <c r="P74" s="227">
        <v>121</v>
      </c>
      <c r="Q74" s="229">
        <f>Tabela510[[#This Row],[Data da Semeadura ]]+P74</f>
        <v>45346</v>
      </c>
      <c r="R74" s="230" t="s">
        <v>163</v>
      </c>
      <c r="S74" s="240"/>
      <c r="T74" s="227"/>
      <c r="U74" s="227"/>
      <c r="V74" s="227"/>
      <c r="W74" s="234"/>
      <c r="X74" s="234"/>
      <c r="Y74" s="231">
        <f>Tabela510[[#This Row],[Data da Semeadura ]]+10</f>
        <v>45235</v>
      </c>
      <c r="Z74" s="233">
        <v>45225</v>
      </c>
      <c r="AA74" s="227"/>
      <c r="AB74" s="232"/>
      <c r="AC74" s="227"/>
      <c r="AD74" s="234"/>
      <c r="AE74" s="234"/>
      <c r="AF74" s="234"/>
      <c r="AG74" s="234"/>
      <c r="AH74" s="229">
        <f>Tabela510[[#This Row],[Data da Semeadura ]]+35</f>
        <v>45260</v>
      </c>
      <c r="AI74" s="233"/>
      <c r="AJ74" s="227"/>
      <c r="AK74" s="234"/>
      <c r="AL74" s="234"/>
      <c r="AM74" s="234"/>
      <c r="AN74" s="234"/>
      <c r="AO74" s="234"/>
      <c r="AP74" s="234"/>
      <c r="AQ74" s="234"/>
      <c r="AR74" s="234"/>
      <c r="AS74" s="234"/>
      <c r="AT74" s="229">
        <f>Tabela510[[#This Row],[PREVISÃO   2ª Avaliação ]]+30</f>
        <v>45290</v>
      </c>
      <c r="AU74" s="229"/>
      <c r="AV74" s="229"/>
      <c r="AW74" s="234"/>
      <c r="AX74" s="234"/>
      <c r="AY74" s="234"/>
      <c r="AZ74" s="234"/>
      <c r="BA74" s="234"/>
      <c r="BB74" s="234"/>
      <c r="BC74" s="234"/>
      <c r="BD74" s="234"/>
      <c r="BE74" s="242"/>
      <c r="BF74" s="234"/>
      <c r="BG74" s="234"/>
      <c r="BH74" s="234"/>
      <c r="BI74" s="234"/>
      <c r="BJ74" s="234"/>
      <c r="BK74" s="229">
        <f>Tabela510[[#This Row],[PREVISÃO   3ª Avaliação ]]+20</f>
        <v>45310</v>
      </c>
      <c r="BL74" s="227"/>
      <c r="BM74" s="227"/>
      <c r="BN74" s="234"/>
      <c r="BO74" s="234"/>
      <c r="BP74" s="234"/>
      <c r="BQ74" s="234"/>
      <c r="BR74" s="234"/>
      <c r="BS74" s="234"/>
      <c r="BT74" s="234"/>
      <c r="BU74" s="231"/>
      <c r="BV74" s="227"/>
      <c r="BW74" s="227"/>
      <c r="BX74" s="227"/>
      <c r="BY74" s="227"/>
      <c r="BZ74" s="227"/>
      <c r="CA74" s="227"/>
      <c r="CB74" s="227"/>
      <c r="CC74" s="227"/>
      <c r="CD74" s="227"/>
      <c r="CE74" s="227" t="s">
        <v>798</v>
      </c>
      <c r="CF74" s="227"/>
      <c r="CG74" s="227"/>
      <c r="CH74" s="227"/>
      <c r="CI74" s="227"/>
      <c r="CJ74" s="227" t="s">
        <v>747</v>
      </c>
      <c r="CK74" s="227"/>
      <c r="CL74" s="227"/>
      <c r="CM74" s="227"/>
      <c r="CN74" s="227"/>
      <c r="CO74" s="227"/>
      <c r="CP74" s="243"/>
      <c r="CQ74" s="227" t="str">
        <f>PROPER(TEXT(Tabela510[[#This Row],[Previsão de Colheita]],"mmm"))</f>
        <v>Fev</v>
      </c>
      <c r="CR74" s="227">
        <f>WEEKDAY(Tabela510[[#This Row],[Previsão de Colheita]],1)</f>
        <v>7</v>
      </c>
      <c r="CS74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74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74" s="239" t="str">
        <f>TEXT(Tabela510[[#This Row],[Inicio Semana]],"dd/mm/aa") &amp; " - " &amp; TEXT(Tabela510[[#This Row],[Fim Semana]],"dd/mm/aa")</f>
        <v>11/02/24 - 17/02/24</v>
      </c>
      <c r="CV74" s="238">
        <f>_xlfn.MAXIFS(Tabela510[Previsão de Colheita],Tabela510[[Fazenda ]],Tabela510[[#This Row],[Fazenda ]],Tabela510[Cultivar],Tabela510[[#This Row],[Cultivar]])</f>
        <v>45438</v>
      </c>
      <c r="CW74" s="238">
        <f>_xlfn.MINIFS(Tabela510[Previsão de Colheita],Tabela510[[Fazenda ]],Tabela510[[#This Row],[Fazenda ]],Tabela510[Cultivar],Tabela510[[#This Row],[Cultivar]])</f>
        <v>45346</v>
      </c>
      <c r="CX74" s="244" t="str" cm="1">
        <f t="array" ref="CX74">IF(OR(Tabela510[[#This Row],[1ª avaliação]:[Inicio Colh.]]="Reprovado"),"Reprovado","Aprovado")</f>
        <v>Aprovado</v>
      </c>
      <c r="CY74" s="221"/>
    </row>
    <row r="75" spans="1:103" s="224" customFormat="1" ht="15.6" x14ac:dyDescent="0.3">
      <c r="A75" s="226" t="s">
        <v>446</v>
      </c>
      <c r="B75" s="227" t="s">
        <v>460</v>
      </c>
      <c r="C75" s="227" t="s">
        <v>66</v>
      </c>
      <c r="D75" s="227" t="s">
        <v>811</v>
      </c>
      <c r="E75" s="227">
        <v>201</v>
      </c>
      <c r="F75" s="240" t="s">
        <v>536</v>
      </c>
      <c r="G75" s="227" t="s">
        <v>563</v>
      </c>
      <c r="H75" s="228">
        <v>39</v>
      </c>
      <c r="I75" s="228">
        <v>39</v>
      </c>
      <c r="J75" s="228">
        <v>35</v>
      </c>
      <c r="K75" s="228">
        <f>Tabela510[[#This Row],[Hectares semados]]-J75</f>
        <v>4</v>
      </c>
      <c r="L75" s="228">
        <f>Tabela510[[#This Row],[Hectares de aproveitamento de semente]]*20</f>
        <v>700</v>
      </c>
      <c r="M75" s="229">
        <v>45226</v>
      </c>
      <c r="N75" s="229">
        <f t="shared" ref="N75:N106" ca="1" si="4">TODAY()</f>
        <v>45449</v>
      </c>
      <c r="O75" s="249">
        <f ca="1">Tabela510[[#This Row],[hoje]]-Tabela510[[#This Row],[Data da Semeadura ]]</f>
        <v>223</v>
      </c>
      <c r="P75" s="227">
        <v>120</v>
      </c>
      <c r="Q75" s="229">
        <f>Tabela510[[#This Row],[Data da Semeadura ]]+P75</f>
        <v>45346</v>
      </c>
      <c r="R75" s="230" t="s">
        <v>163</v>
      </c>
      <c r="S75" s="240"/>
      <c r="T75" s="227"/>
      <c r="U75" s="227"/>
      <c r="V75" s="227"/>
      <c r="W75" s="234"/>
      <c r="X75" s="234"/>
      <c r="Y75" s="231">
        <f>Tabela510[[#This Row],[Data da Semeadura ]]+10</f>
        <v>45236</v>
      </c>
      <c r="Z75" s="233">
        <v>45226</v>
      </c>
      <c r="AA75" s="227"/>
      <c r="AB75" s="232"/>
      <c r="AC75" s="227"/>
      <c r="AD75" s="234"/>
      <c r="AE75" s="234"/>
      <c r="AF75" s="234"/>
      <c r="AG75" s="234"/>
      <c r="AH75" s="229">
        <f>Tabela510[[#This Row],[Data da Semeadura ]]+35</f>
        <v>45261</v>
      </c>
      <c r="AI75" s="233"/>
      <c r="AJ75" s="227"/>
      <c r="AK75" s="234"/>
      <c r="AL75" s="234"/>
      <c r="AM75" s="234"/>
      <c r="AN75" s="234"/>
      <c r="AO75" s="234"/>
      <c r="AP75" s="234"/>
      <c r="AQ75" s="234"/>
      <c r="AR75" s="234"/>
      <c r="AS75" s="234"/>
      <c r="AT75" s="229">
        <f>Tabela510[[#This Row],[PREVISÃO   2ª Avaliação ]]+30</f>
        <v>45291</v>
      </c>
      <c r="AU75" s="229"/>
      <c r="AV75" s="229"/>
      <c r="AW75" s="234"/>
      <c r="AX75" s="234"/>
      <c r="AY75" s="234"/>
      <c r="AZ75" s="234"/>
      <c r="BA75" s="234"/>
      <c r="BB75" s="234"/>
      <c r="BC75" s="234"/>
      <c r="BD75" s="234"/>
      <c r="BE75" s="242"/>
      <c r="BF75" s="234"/>
      <c r="BG75" s="234"/>
      <c r="BH75" s="234"/>
      <c r="BI75" s="234"/>
      <c r="BJ75" s="234"/>
      <c r="BK75" s="229">
        <f>Tabela510[[#This Row],[PREVISÃO   3ª Avaliação ]]+20</f>
        <v>45311</v>
      </c>
      <c r="BL75" s="227"/>
      <c r="BM75" s="227"/>
      <c r="BN75" s="234"/>
      <c r="BO75" s="234"/>
      <c r="BP75" s="234"/>
      <c r="BQ75" s="234"/>
      <c r="BR75" s="234"/>
      <c r="BS75" s="234"/>
      <c r="BT75" s="234"/>
      <c r="BU75" s="231"/>
      <c r="BV75" s="227"/>
      <c r="BW75" s="227"/>
      <c r="BX75" s="227"/>
      <c r="BY75" s="227"/>
      <c r="BZ75" s="227"/>
      <c r="CA75" s="227"/>
      <c r="CB75" s="227"/>
      <c r="CC75" s="227"/>
      <c r="CD75" s="227"/>
      <c r="CE75" s="227" t="s">
        <v>798</v>
      </c>
      <c r="CF75" s="227"/>
      <c r="CG75" s="227"/>
      <c r="CH75" s="227"/>
      <c r="CI75" s="227"/>
      <c r="CJ75" s="227" t="s">
        <v>747</v>
      </c>
      <c r="CK75" s="227"/>
      <c r="CL75" s="227"/>
      <c r="CM75" s="227"/>
      <c r="CN75" s="227"/>
      <c r="CO75" s="227"/>
      <c r="CP75" s="243"/>
      <c r="CQ75" s="227" t="str">
        <f>PROPER(TEXT(Tabela510[[#This Row],[Previsão de Colheita]],"mmm"))</f>
        <v>Fev</v>
      </c>
      <c r="CR75" s="227">
        <f>WEEKDAY(Tabela510[[#This Row],[Previsão de Colheita]],1)</f>
        <v>7</v>
      </c>
      <c r="CS75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75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75" s="239" t="str">
        <f>TEXT(Tabela510[[#This Row],[Inicio Semana]],"dd/mm/aa") &amp; " - " &amp; TEXT(Tabela510[[#This Row],[Fim Semana]],"dd/mm/aa")</f>
        <v>11/02/24 - 17/02/24</v>
      </c>
      <c r="CV75" s="238">
        <f>_xlfn.MAXIFS(Tabela510[Previsão de Colheita],Tabela510[[Fazenda ]],Tabela510[[#This Row],[Fazenda ]],Tabela510[Cultivar],Tabela510[[#This Row],[Cultivar]])</f>
        <v>45346</v>
      </c>
      <c r="CW75" s="238">
        <f>_xlfn.MINIFS(Tabela510[Previsão de Colheita],Tabela510[[Fazenda ]],Tabela510[[#This Row],[Fazenda ]],Tabela510[Cultivar],Tabela510[[#This Row],[Cultivar]])</f>
        <v>45346</v>
      </c>
      <c r="CX75" s="244" t="str" cm="1">
        <f t="array" ref="CX75">IF(OR(Tabela510[[#This Row],[1ª avaliação]:[Inicio Colh.]]="Reprovado"),"Reprovado","Aprovado")</f>
        <v>Aprovado</v>
      </c>
      <c r="CY75" s="221"/>
    </row>
    <row r="76" spans="1:103" s="211" customFormat="1" ht="15.6" x14ac:dyDescent="0.3">
      <c r="A76" s="226" t="s">
        <v>446</v>
      </c>
      <c r="B76" s="227" t="s">
        <v>460</v>
      </c>
      <c r="C76" s="227" t="s">
        <v>66</v>
      </c>
      <c r="D76" s="227" t="s">
        <v>811</v>
      </c>
      <c r="E76" s="227">
        <v>202</v>
      </c>
      <c r="F76" s="240" t="s">
        <v>536</v>
      </c>
      <c r="G76" s="227" t="s">
        <v>563</v>
      </c>
      <c r="H76" s="228">
        <v>54</v>
      </c>
      <c r="I76" s="228">
        <v>54</v>
      </c>
      <c r="J76" s="228">
        <v>49</v>
      </c>
      <c r="K76" s="228">
        <f>Tabela510[[#This Row],[Hectares semados]]-J76</f>
        <v>5</v>
      </c>
      <c r="L76" s="228">
        <f>Tabela510[[#This Row],[Hectares de aproveitamento de semente]]*20</f>
        <v>980</v>
      </c>
      <c r="M76" s="229">
        <v>45226</v>
      </c>
      <c r="N76" s="229">
        <f t="shared" ca="1" si="4"/>
        <v>45449</v>
      </c>
      <c r="O76" s="249">
        <f ca="1">Tabela510[[#This Row],[hoje]]-Tabela510[[#This Row],[Data da Semeadura ]]</f>
        <v>223</v>
      </c>
      <c r="P76" s="227">
        <v>120</v>
      </c>
      <c r="Q76" s="229">
        <f>Tabela510[[#This Row],[Data da Semeadura ]]+P76</f>
        <v>45346</v>
      </c>
      <c r="R76" s="230" t="s">
        <v>163</v>
      </c>
      <c r="S76" s="240"/>
      <c r="T76" s="227"/>
      <c r="U76" s="227"/>
      <c r="V76" s="227"/>
      <c r="W76" s="234"/>
      <c r="X76" s="234"/>
      <c r="Y76" s="231">
        <f>Tabela510[[#This Row],[Data da Semeadura ]]+10</f>
        <v>45236</v>
      </c>
      <c r="Z76" s="233">
        <v>45226</v>
      </c>
      <c r="AA76" s="227"/>
      <c r="AB76" s="232"/>
      <c r="AC76" s="227"/>
      <c r="AD76" s="234"/>
      <c r="AE76" s="234"/>
      <c r="AF76" s="234"/>
      <c r="AG76" s="234"/>
      <c r="AH76" s="229">
        <f>Tabela510[[#This Row],[Data da Semeadura ]]+35</f>
        <v>45261</v>
      </c>
      <c r="AI76" s="233"/>
      <c r="AJ76" s="227"/>
      <c r="AK76" s="234"/>
      <c r="AL76" s="234"/>
      <c r="AM76" s="234"/>
      <c r="AN76" s="234"/>
      <c r="AO76" s="234"/>
      <c r="AP76" s="234"/>
      <c r="AQ76" s="234"/>
      <c r="AR76" s="234"/>
      <c r="AS76" s="234"/>
      <c r="AT76" s="229">
        <f>Tabela510[[#This Row],[PREVISÃO   2ª Avaliação ]]+30</f>
        <v>45291</v>
      </c>
      <c r="AU76" s="229"/>
      <c r="AV76" s="229"/>
      <c r="AW76" s="234"/>
      <c r="AX76" s="234"/>
      <c r="AY76" s="234"/>
      <c r="AZ76" s="234"/>
      <c r="BA76" s="234"/>
      <c r="BB76" s="234"/>
      <c r="BC76" s="234"/>
      <c r="BD76" s="234"/>
      <c r="BE76" s="242"/>
      <c r="BF76" s="234"/>
      <c r="BG76" s="234"/>
      <c r="BH76" s="234"/>
      <c r="BI76" s="234"/>
      <c r="BJ76" s="234"/>
      <c r="BK76" s="229">
        <f>Tabela510[[#This Row],[PREVISÃO   3ª Avaliação ]]+20</f>
        <v>45311</v>
      </c>
      <c r="BL76" s="227"/>
      <c r="BM76" s="227"/>
      <c r="BN76" s="234"/>
      <c r="BO76" s="234"/>
      <c r="BP76" s="234"/>
      <c r="BQ76" s="234"/>
      <c r="BR76" s="234"/>
      <c r="BS76" s="234"/>
      <c r="BT76" s="234"/>
      <c r="BU76" s="231"/>
      <c r="BV76" s="227"/>
      <c r="BW76" s="227"/>
      <c r="BX76" s="227"/>
      <c r="BY76" s="227"/>
      <c r="BZ76" s="227"/>
      <c r="CA76" s="227"/>
      <c r="CB76" s="227"/>
      <c r="CC76" s="227"/>
      <c r="CD76" s="227"/>
      <c r="CE76" s="227" t="s">
        <v>798</v>
      </c>
      <c r="CF76" s="227"/>
      <c r="CG76" s="227"/>
      <c r="CH76" s="227"/>
      <c r="CI76" s="227"/>
      <c r="CJ76" s="227" t="s">
        <v>747</v>
      </c>
      <c r="CK76" s="227"/>
      <c r="CL76" s="227"/>
      <c r="CM76" s="227"/>
      <c r="CN76" s="227"/>
      <c r="CO76" s="227"/>
      <c r="CP76" s="243"/>
      <c r="CQ76" s="227" t="str">
        <f>PROPER(TEXT(Tabela510[[#This Row],[Previsão de Colheita]],"mmm"))</f>
        <v>Fev</v>
      </c>
      <c r="CR76" s="227">
        <f>WEEKDAY(Tabela510[[#This Row],[Previsão de Colheita]],1)</f>
        <v>7</v>
      </c>
      <c r="CS76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76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76" s="239" t="str">
        <f>TEXT(Tabela510[[#This Row],[Inicio Semana]],"dd/mm/aa") &amp; " - " &amp; TEXT(Tabela510[[#This Row],[Fim Semana]],"dd/mm/aa")</f>
        <v>11/02/24 - 17/02/24</v>
      </c>
      <c r="CV76" s="238">
        <f>_xlfn.MAXIFS(Tabela510[Previsão de Colheita],Tabela510[[Fazenda ]],Tabela510[[#This Row],[Fazenda ]],Tabela510[Cultivar],Tabela510[[#This Row],[Cultivar]])</f>
        <v>45346</v>
      </c>
      <c r="CW76" s="238">
        <f>_xlfn.MINIFS(Tabela510[Previsão de Colheita],Tabela510[[Fazenda ]],Tabela510[[#This Row],[Fazenda ]],Tabela510[Cultivar],Tabela510[[#This Row],[Cultivar]])</f>
        <v>45346</v>
      </c>
      <c r="CX76" s="244" t="str" cm="1">
        <f t="array" ref="CX76">IF(OR(Tabela510[[#This Row],[1ª avaliação]:[Inicio Colh.]]="Reprovado"),"Reprovado","Aprovado")</f>
        <v>Aprovado</v>
      </c>
      <c r="CY76" s="221"/>
    </row>
    <row r="77" spans="1:103" s="224" customFormat="1" ht="15.6" x14ac:dyDescent="0.3">
      <c r="A77" s="226" t="s">
        <v>446</v>
      </c>
      <c r="B77" s="227" t="s">
        <v>460</v>
      </c>
      <c r="C77" s="227" t="s">
        <v>66</v>
      </c>
      <c r="D77" s="227" t="s">
        <v>811</v>
      </c>
      <c r="E77" s="227">
        <v>209</v>
      </c>
      <c r="F77" s="240" t="s">
        <v>536</v>
      </c>
      <c r="G77" s="227" t="s">
        <v>561</v>
      </c>
      <c r="H77" s="228">
        <v>61</v>
      </c>
      <c r="I77" s="228">
        <v>61</v>
      </c>
      <c r="J77" s="228">
        <v>57</v>
      </c>
      <c r="K77" s="228">
        <f>Tabela510[[#This Row],[Hectares semados]]-J77</f>
        <v>4</v>
      </c>
      <c r="L77" s="228">
        <f>Tabela510[[#This Row],[Hectares de aproveitamento de semente]]*20</f>
        <v>1140</v>
      </c>
      <c r="M77" s="229">
        <v>45226</v>
      </c>
      <c r="N77" s="229">
        <f t="shared" ca="1" si="4"/>
        <v>45449</v>
      </c>
      <c r="O77" s="249">
        <f ca="1">Tabela510[[#This Row],[hoje]]-Tabela510[[#This Row],[Data da Semeadura ]]</f>
        <v>223</v>
      </c>
      <c r="P77" s="227">
        <v>120</v>
      </c>
      <c r="Q77" s="229">
        <f>Tabela510[[#This Row],[Data da Semeadura ]]+P77</f>
        <v>45346</v>
      </c>
      <c r="R77" s="230" t="s">
        <v>163</v>
      </c>
      <c r="S77" s="240"/>
      <c r="T77" s="227"/>
      <c r="U77" s="227"/>
      <c r="V77" s="227"/>
      <c r="W77" s="234"/>
      <c r="X77" s="234"/>
      <c r="Y77" s="231">
        <f>Tabela510[[#This Row],[Data da Semeadura ]]+10</f>
        <v>45236</v>
      </c>
      <c r="Z77" s="233">
        <v>45226</v>
      </c>
      <c r="AA77" s="227"/>
      <c r="AB77" s="232"/>
      <c r="AC77" s="227"/>
      <c r="AD77" s="234"/>
      <c r="AE77" s="234"/>
      <c r="AF77" s="234"/>
      <c r="AG77" s="234"/>
      <c r="AH77" s="229">
        <f>Tabela510[[#This Row],[Data da Semeadura ]]+35</f>
        <v>45261</v>
      </c>
      <c r="AI77" s="233"/>
      <c r="AJ77" s="227"/>
      <c r="AK77" s="234"/>
      <c r="AL77" s="234"/>
      <c r="AM77" s="234"/>
      <c r="AN77" s="234"/>
      <c r="AO77" s="234"/>
      <c r="AP77" s="234"/>
      <c r="AQ77" s="234"/>
      <c r="AR77" s="234"/>
      <c r="AS77" s="234"/>
      <c r="AT77" s="229">
        <f>Tabela510[[#This Row],[PREVISÃO   2ª Avaliação ]]+30</f>
        <v>45291</v>
      </c>
      <c r="AU77" s="229"/>
      <c r="AV77" s="229"/>
      <c r="AW77" s="234"/>
      <c r="AX77" s="234"/>
      <c r="AY77" s="234"/>
      <c r="AZ77" s="234"/>
      <c r="BA77" s="234"/>
      <c r="BB77" s="234"/>
      <c r="BC77" s="234"/>
      <c r="BD77" s="234"/>
      <c r="BE77" s="242"/>
      <c r="BF77" s="234"/>
      <c r="BG77" s="234"/>
      <c r="BH77" s="234"/>
      <c r="BI77" s="234"/>
      <c r="BJ77" s="234"/>
      <c r="BK77" s="229">
        <f>Tabela510[[#This Row],[PREVISÃO   3ª Avaliação ]]+20</f>
        <v>45311</v>
      </c>
      <c r="BL77" s="233"/>
      <c r="BM77" s="227"/>
      <c r="BN77" s="234"/>
      <c r="BO77" s="234"/>
      <c r="BP77" s="234"/>
      <c r="BQ77" s="234"/>
      <c r="BR77" s="234"/>
      <c r="BS77" s="234"/>
      <c r="BT77" s="234"/>
      <c r="BU77" s="231"/>
      <c r="BV77" s="227"/>
      <c r="BW77" s="227"/>
      <c r="BX77" s="227"/>
      <c r="BY77" s="227"/>
      <c r="BZ77" s="227"/>
      <c r="CA77" s="227"/>
      <c r="CB77" s="227"/>
      <c r="CC77" s="227"/>
      <c r="CD77" s="227"/>
      <c r="CE77" s="227" t="s">
        <v>798</v>
      </c>
      <c r="CF77" s="227"/>
      <c r="CG77" s="227"/>
      <c r="CH77" s="227"/>
      <c r="CI77" s="227"/>
      <c r="CJ77" s="227" t="s">
        <v>747</v>
      </c>
      <c r="CK77" s="227"/>
      <c r="CL77" s="227"/>
      <c r="CM77" s="227"/>
      <c r="CN77" s="227"/>
      <c r="CO77" s="227"/>
      <c r="CP77" s="243"/>
      <c r="CQ77" s="227" t="str">
        <f>PROPER(TEXT(Tabela510[[#This Row],[Previsão de Colheita]],"mmm"))</f>
        <v>Fev</v>
      </c>
      <c r="CR77" s="227">
        <f>WEEKDAY(Tabela510[[#This Row],[Previsão de Colheita]],1)</f>
        <v>7</v>
      </c>
      <c r="CS77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77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77" s="239" t="str">
        <f>TEXT(Tabela510[[#This Row],[Inicio Semana]],"dd/mm/aa") &amp; " - " &amp; TEXT(Tabela510[[#This Row],[Fim Semana]],"dd/mm/aa")</f>
        <v>11/02/24 - 17/02/24</v>
      </c>
      <c r="CV77" s="238">
        <f>_xlfn.MAXIFS(Tabela510[Previsão de Colheita],Tabela510[[Fazenda ]],Tabela510[[#This Row],[Fazenda ]],Tabela510[Cultivar],Tabela510[[#This Row],[Cultivar]])</f>
        <v>45346</v>
      </c>
      <c r="CW77" s="238">
        <f>_xlfn.MINIFS(Tabela510[Previsão de Colheita],Tabela510[[Fazenda ]],Tabela510[[#This Row],[Fazenda ]],Tabela510[Cultivar],Tabela510[[#This Row],[Cultivar]])</f>
        <v>45346</v>
      </c>
      <c r="CX77" s="244" t="str" cm="1">
        <f t="array" ref="CX77">IF(OR(Tabela510[[#This Row],[1ª avaliação]:[Inicio Colh.]]="Reprovado"),"Reprovado","Aprovado")</f>
        <v>Aprovado</v>
      </c>
      <c r="CY77" s="221"/>
    </row>
    <row r="78" spans="1:103" s="224" customFormat="1" ht="15.6" x14ac:dyDescent="0.3">
      <c r="A78" s="226" t="s">
        <v>446</v>
      </c>
      <c r="B78" s="227" t="s">
        <v>460</v>
      </c>
      <c r="C78" s="227" t="s">
        <v>66</v>
      </c>
      <c r="D78" s="227" t="s">
        <v>811</v>
      </c>
      <c r="E78" s="227">
        <v>210</v>
      </c>
      <c r="F78" s="240" t="s">
        <v>536</v>
      </c>
      <c r="G78" s="227" t="s">
        <v>561</v>
      </c>
      <c r="H78" s="228">
        <v>51</v>
      </c>
      <c r="I78" s="228">
        <v>51</v>
      </c>
      <c r="J78" s="228">
        <v>48.95</v>
      </c>
      <c r="K78" s="228">
        <f>Tabela510[[#This Row],[Hectares semados]]-J78</f>
        <v>2.0499999999999972</v>
      </c>
      <c r="L78" s="228">
        <f>Tabela510[[#This Row],[Hectares de aproveitamento de semente]]*20</f>
        <v>979</v>
      </c>
      <c r="M78" s="229">
        <v>45226</v>
      </c>
      <c r="N78" s="229">
        <f t="shared" ca="1" si="4"/>
        <v>45449</v>
      </c>
      <c r="O78" s="249">
        <f ca="1">Tabela510[[#This Row],[hoje]]-Tabela510[[#This Row],[Data da Semeadura ]]</f>
        <v>223</v>
      </c>
      <c r="P78" s="227">
        <v>120</v>
      </c>
      <c r="Q78" s="229">
        <f>Tabela510[[#This Row],[Data da Semeadura ]]+P78</f>
        <v>45346</v>
      </c>
      <c r="R78" s="230" t="s">
        <v>163</v>
      </c>
      <c r="S78" s="240"/>
      <c r="T78" s="227"/>
      <c r="U78" s="227"/>
      <c r="V78" s="227"/>
      <c r="W78" s="234"/>
      <c r="X78" s="234"/>
      <c r="Y78" s="231">
        <f>Tabela510[[#This Row],[Data da Semeadura ]]+10</f>
        <v>45236</v>
      </c>
      <c r="Z78" s="233">
        <v>45227</v>
      </c>
      <c r="AA78" s="233"/>
      <c r="AB78" s="232"/>
      <c r="AC78" s="227"/>
      <c r="AD78" s="234"/>
      <c r="AE78" s="234"/>
      <c r="AF78" s="234"/>
      <c r="AG78" s="234"/>
      <c r="AH78" s="229">
        <f>Tabela510[[#This Row],[Data da Semeadura ]]+35</f>
        <v>45261</v>
      </c>
      <c r="AI78" s="233"/>
      <c r="AJ78" s="227"/>
      <c r="AK78" s="234"/>
      <c r="AL78" s="234"/>
      <c r="AM78" s="234"/>
      <c r="AN78" s="234"/>
      <c r="AO78" s="234"/>
      <c r="AP78" s="234"/>
      <c r="AQ78" s="234"/>
      <c r="AR78" s="234"/>
      <c r="AS78" s="234"/>
      <c r="AT78" s="229">
        <f>Tabela510[[#This Row],[PREVISÃO   2ª Avaliação ]]+30</f>
        <v>45291</v>
      </c>
      <c r="AU78" s="229"/>
      <c r="AV78" s="229"/>
      <c r="AW78" s="234"/>
      <c r="AX78" s="234"/>
      <c r="AY78" s="234"/>
      <c r="AZ78" s="234"/>
      <c r="BA78" s="234"/>
      <c r="BB78" s="234"/>
      <c r="BC78" s="234"/>
      <c r="BD78" s="234"/>
      <c r="BE78" s="242"/>
      <c r="BF78" s="234"/>
      <c r="BG78" s="234"/>
      <c r="BH78" s="234"/>
      <c r="BI78" s="234"/>
      <c r="BJ78" s="234"/>
      <c r="BK78" s="229">
        <f>Tabela510[[#This Row],[PREVISÃO   3ª Avaliação ]]+20</f>
        <v>45311</v>
      </c>
      <c r="BL78" s="233"/>
      <c r="BM78" s="227"/>
      <c r="BN78" s="234"/>
      <c r="BO78" s="234"/>
      <c r="BP78" s="234"/>
      <c r="BQ78" s="234"/>
      <c r="BR78" s="234"/>
      <c r="BS78" s="234"/>
      <c r="BT78" s="234"/>
      <c r="BU78" s="231"/>
      <c r="BV78" s="227"/>
      <c r="BW78" s="227"/>
      <c r="BX78" s="227"/>
      <c r="BY78" s="227"/>
      <c r="BZ78" s="227"/>
      <c r="CA78" s="227"/>
      <c r="CB78" s="227"/>
      <c r="CC78" s="227"/>
      <c r="CD78" s="227"/>
      <c r="CE78" s="227" t="s">
        <v>798</v>
      </c>
      <c r="CF78" s="227"/>
      <c r="CG78" s="227"/>
      <c r="CH78" s="227"/>
      <c r="CI78" s="227"/>
      <c r="CJ78" s="227" t="s">
        <v>747</v>
      </c>
      <c r="CK78" s="227"/>
      <c r="CL78" s="227"/>
      <c r="CM78" s="227"/>
      <c r="CN78" s="227"/>
      <c r="CO78" s="227"/>
      <c r="CP78" s="243"/>
      <c r="CQ78" s="227" t="str">
        <f>PROPER(TEXT(Tabela510[[#This Row],[Previsão de Colheita]],"mmm"))</f>
        <v>Fev</v>
      </c>
      <c r="CR78" s="227">
        <f>WEEKDAY(Tabela510[[#This Row],[Previsão de Colheita]],1)</f>
        <v>7</v>
      </c>
      <c r="CS78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78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78" s="239" t="str">
        <f>TEXT(Tabela510[[#This Row],[Inicio Semana]],"dd/mm/aa") &amp; " - " &amp; TEXT(Tabela510[[#This Row],[Fim Semana]],"dd/mm/aa")</f>
        <v>11/02/24 - 17/02/24</v>
      </c>
      <c r="CV78" s="238">
        <f>_xlfn.MAXIFS(Tabela510[Previsão de Colheita],Tabela510[[Fazenda ]],Tabela510[[#This Row],[Fazenda ]],Tabela510[Cultivar],Tabela510[[#This Row],[Cultivar]])</f>
        <v>45346</v>
      </c>
      <c r="CW78" s="238">
        <f>_xlfn.MINIFS(Tabela510[Previsão de Colheita],Tabela510[[Fazenda ]],Tabela510[[#This Row],[Fazenda ]],Tabela510[Cultivar],Tabela510[[#This Row],[Cultivar]])</f>
        <v>45346</v>
      </c>
      <c r="CX78" s="244" t="str" cm="1">
        <f t="array" ref="CX78">IF(OR(Tabela510[[#This Row],[1ª avaliação]:[Inicio Colh.]]="Reprovado"),"Reprovado","Aprovado")</f>
        <v>Aprovado</v>
      </c>
      <c r="CY78" s="221"/>
    </row>
    <row r="79" spans="1:103" s="224" customFormat="1" ht="15.6" x14ac:dyDescent="0.3">
      <c r="A79" s="226" t="s">
        <v>446</v>
      </c>
      <c r="B79" s="227" t="s">
        <v>460</v>
      </c>
      <c r="C79" s="227" t="s">
        <v>66</v>
      </c>
      <c r="D79" s="227" t="s">
        <v>811</v>
      </c>
      <c r="E79" s="227">
        <v>212</v>
      </c>
      <c r="F79" s="240" t="s">
        <v>536</v>
      </c>
      <c r="G79" s="227" t="s">
        <v>177</v>
      </c>
      <c r="H79" s="228">
        <v>64</v>
      </c>
      <c r="I79" s="228">
        <v>64</v>
      </c>
      <c r="J79" s="228">
        <v>57.6</v>
      </c>
      <c r="K79" s="228">
        <f>Tabela510[[#This Row],[Hectares semados]]-J79</f>
        <v>6.3999999999999986</v>
      </c>
      <c r="L79" s="228">
        <f>Tabela510[[#This Row],[Hectares de aproveitamento de semente]]*20</f>
        <v>1152</v>
      </c>
      <c r="M79" s="229">
        <v>45226</v>
      </c>
      <c r="N79" s="229">
        <f t="shared" ca="1" si="4"/>
        <v>45449</v>
      </c>
      <c r="O79" s="249">
        <f ca="1">Tabela510[[#This Row],[hoje]]-Tabela510[[#This Row],[Data da Semeadura ]]</f>
        <v>223</v>
      </c>
      <c r="P79" s="227">
        <v>212</v>
      </c>
      <c r="Q79" s="229">
        <f>Tabela510[[#This Row],[Data da Semeadura ]]+P79</f>
        <v>45438</v>
      </c>
      <c r="R79" s="230" t="s">
        <v>163</v>
      </c>
      <c r="S79" s="240"/>
      <c r="T79" s="227"/>
      <c r="U79" s="227"/>
      <c r="V79" s="227"/>
      <c r="W79" s="234"/>
      <c r="X79" s="234"/>
      <c r="Y79" s="231">
        <f>Tabela510[[#This Row],[Data da Semeadura ]]+10</f>
        <v>45236</v>
      </c>
      <c r="Z79" s="233">
        <v>45227</v>
      </c>
      <c r="AA79" s="233"/>
      <c r="AB79" s="232"/>
      <c r="AC79" s="227"/>
      <c r="AD79" s="234"/>
      <c r="AE79" s="234"/>
      <c r="AF79" s="234"/>
      <c r="AG79" s="234"/>
      <c r="AH79" s="229">
        <f>Tabela510[[#This Row],[Data da Semeadura ]]+35</f>
        <v>45261</v>
      </c>
      <c r="AI79" s="233"/>
      <c r="AJ79" s="227"/>
      <c r="AK79" s="234"/>
      <c r="AL79" s="234"/>
      <c r="AM79" s="234"/>
      <c r="AN79" s="234"/>
      <c r="AO79" s="234"/>
      <c r="AP79" s="234"/>
      <c r="AQ79" s="234"/>
      <c r="AR79" s="234"/>
      <c r="AS79" s="234"/>
      <c r="AT79" s="229">
        <f>Tabela510[[#This Row],[PREVISÃO   2ª Avaliação ]]+30</f>
        <v>45291</v>
      </c>
      <c r="AU79" s="229"/>
      <c r="AV79" s="229"/>
      <c r="AW79" s="234"/>
      <c r="AX79" s="234"/>
      <c r="AY79" s="234"/>
      <c r="AZ79" s="234"/>
      <c r="BA79" s="234"/>
      <c r="BB79" s="234"/>
      <c r="BC79" s="234"/>
      <c r="BD79" s="234"/>
      <c r="BE79" s="242"/>
      <c r="BF79" s="234"/>
      <c r="BG79" s="234"/>
      <c r="BH79" s="234"/>
      <c r="BI79" s="234"/>
      <c r="BJ79" s="234"/>
      <c r="BK79" s="229">
        <f>Tabela510[[#This Row],[PREVISÃO   3ª Avaliação ]]+20</f>
        <v>45311</v>
      </c>
      <c r="BL79" s="233"/>
      <c r="BM79" s="227"/>
      <c r="BN79" s="234"/>
      <c r="BO79" s="234"/>
      <c r="BP79" s="234"/>
      <c r="BQ79" s="234"/>
      <c r="BR79" s="234"/>
      <c r="BS79" s="234"/>
      <c r="BT79" s="234"/>
      <c r="BU79" s="231"/>
      <c r="BV79" s="227"/>
      <c r="BW79" s="227"/>
      <c r="BX79" s="227"/>
      <c r="BY79" s="227"/>
      <c r="BZ79" s="227"/>
      <c r="CA79" s="227"/>
      <c r="CB79" s="227"/>
      <c r="CC79" s="227"/>
      <c r="CD79" s="227"/>
      <c r="CE79" s="227" t="s">
        <v>798</v>
      </c>
      <c r="CF79" s="227"/>
      <c r="CG79" s="227"/>
      <c r="CH79" s="227"/>
      <c r="CI79" s="227"/>
      <c r="CJ79" s="227" t="s">
        <v>747</v>
      </c>
      <c r="CK79" s="227"/>
      <c r="CL79" s="227"/>
      <c r="CM79" s="227"/>
      <c r="CN79" s="227"/>
      <c r="CO79" s="227"/>
      <c r="CP79" s="243"/>
      <c r="CQ79" s="227" t="str">
        <f>PROPER(TEXT(Tabela510[[#This Row],[Previsão de Colheita]],"mmm"))</f>
        <v>Mai</v>
      </c>
      <c r="CR79" s="227">
        <f>WEEKDAY(Tabela510[[#This Row],[Previsão de Colheita]],1)</f>
        <v>1</v>
      </c>
      <c r="CS79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79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79" s="239" t="str">
        <f>TEXT(Tabela510[[#This Row],[Inicio Semana]],"dd/mm/aa") &amp; " - " &amp; TEXT(Tabela510[[#This Row],[Fim Semana]],"dd/mm/aa")</f>
        <v>31/12/23 - 06/01/24</v>
      </c>
      <c r="CV79" s="238">
        <f>_xlfn.MAXIFS(Tabela510[Previsão de Colheita],Tabela510[[Fazenda ]],Tabela510[[#This Row],[Fazenda ]],Tabela510[Cultivar],Tabela510[[#This Row],[Cultivar]])</f>
        <v>45438</v>
      </c>
      <c r="CW79" s="238">
        <f>_xlfn.MINIFS(Tabela510[Previsão de Colheita],Tabela510[[Fazenda ]],Tabela510[[#This Row],[Fazenda ]],Tabela510[Cultivar],Tabela510[[#This Row],[Cultivar]])</f>
        <v>45346</v>
      </c>
      <c r="CX79" s="244" t="str" cm="1">
        <f t="array" ref="CX79">IF(OR(Tabela510[[#This Row],[1ª avaliação]:[Inicio Colh.]]="Reprovado"),"Reprovado","Aprovado")</f>
        <v>Aprovado</v>
      </c>
      <c r="CY79" s="221"/>
    </row>
    <row r="80" spans="1:103" s="225" customFormat="1" ht="15.6" x14ac:dyDescent="0.3">
      <c r="A80" s="226" t="s">
        <v>446</v>
      </c>
      <c r="B80" s="227" t="s">
        <v>459</v>
      </c>
      <c r="C80" s="227" t="s">
        <v>66</v>
      </c>
      <c r="D80" s="227" t="s">
        <v>811</v>
      </c>
      <c r="E80" s="227">
        <v>106</v>
      </c>
      <c r="F80" s="240" t="s">
        <v>536</v>
      </c>
      <c r="G80" s="227" t="s">
        <v>559</v>
      </c>
      <c r="H80" s="228">
        <v>84</v>
      </c>
      <c r="I80" s="228">
        <v>75</v>
      </c>
      <c r="J80" s="228">
        <v>75</v>
      </c>
      <c r="K80" s="228">
        <f>Tabela510[[#This Row],[Hectares semados]]-J80</f>
        <v>9</v>
      </c>
      <c r="L80" s="228">
        <f>Tabela510[[#This Row],[Hectares de aproveitamento de semente]]*20</f>
        <v>1500</v>
      </c>
      <c r="M80" s="229">
        <v>45231</v>
      </c>
      <c r="N80" s="229">
        <f t="shared" ca="1" si="4"/>
        <v>45449</v>
      </c>
      <c r="O80" s="249">
        <f ca="1">Tabela510[[#This Row],[hoje]]-Tabela510[[#This Row],[Data da Semeadura ]]</f>
        <v>218</v>
      </c>
      <c r="P80" s="227">
        <v>105</v>
      </c>
      <c r="Q80" s="229">
        <f>Tabela510[[#This Row],[Data da Semeadura ]]+P80</f>
        <v>45336</v>
      </c>
      <c r="R80" s="230" t="s">
        <v>163</v>
      </c>
      <c r="S80" s="240"/>
      <c r="T80" s="227"/>
      <c r="U80" s="227"/>
      <c r="V80" s="227"/>
      <c r="W80" s="234"/>
      <c r="X80" s="234"/>
      <c r="Y80" s="231">
        <f>Tabela510[[#This Row],[Data da Semeadura ]]+10</f>
        <v>45241</v>
      </c>
      <c r="Z80" s="233">
        <v>45231</v>
      </c>
      <c r="AA80" s="233"/>
      <c r="AB80" s="232"/>
      <c r="AC80" s="227"/>
      <c r="AD80" s="234"/>
      <c r="AE80" s="234"/>
      <c r="AF80" s="234"/>
      <c r="AG80" s="234"/>
      <c r="AH80" s="229">
        <f>Tabela510[[#This Row],[Data da Semeadura ]]+35</f>
        <v>45266</v>
      </c>
      <c r="AI80" s="233"/>
      <c r="AJ80" s="227"/>
      <c r="AK80" s="234"/>
      <c r="AL80" s="234"/>
      <c r="AM80" s="234"/>
      <c r="AN80" s="234"/>
      <c r="AO80" s="234"/>
      <c r="AP80" s="234"/>
      <c r="AQ80" s="234"/>
      <c r="AR80" s="234"/>
      <c r="AS80" s="234"/>
      <c r="AT80" s="229">
        <f>Tabela510[[#This Row],[PREVISÃO   2ª Avaliação ]]+30</f>
        <v>45296</v>
      </c>
      <c r="AU80" s="229"/>
      <c r="AV80" s="229"/>
      <c r="AW80" s="234"/>
      <c r="AX80" s="234"/>
      <c r="AY80" s="234"/>
      <c r="AZ80" s="234"/>
      <c r="BA80" s="234"/>
      <c r="BB80" s="234"/>
      <c r="BC80" s="234"/>
      <c r="BD80" s="234"/>
      <c r="BE80" s="242"/>
      <c r="BF80" s="234"/>
      <c r="BG80" s="234"/>
      <c r="BH80" s="234"/>
      <c r="BI80" s="234"/>
      <c r="BJ80" s="234"/>
      <c r="BK80" s="229">
        <f>Tabela510[[#This Row],[PREVISÃO   3ª Avaliação ]]+20</f>
        <v>45316</v>
      </c>
      <c r="BL80" s="233"/>
      <c r="BM80" s="227"/>
      <c r="BN80" s="234"/>
      <c r="BO80" s="234"/>
      <c r="BP80" s="234"/>
      <c r="BQ80" s="234"/>
      <c r="BR80" s="234"/>
      <c r="BS80" s="234"/>
      <c r="BT80" s="234"/>
      <c r="BU80" s="231"/>
      <c r="BV80" s="227"/>
      <c r="BW80" s="227"/>
      <c r="BX80" s="227"/>
      <c r="BY80" s="227"/>
      <c r="BZ80" s="227"/>
      <c r="CA80" s="227"/>
      <c r="CB80" s="227"/>
      <c r="CC80" s="227"/>
      <c r="CD80" s="227"/>
      <c r="CE80" s="227" t="s">
        <v>798</v>
      </c>
      <c r="CF80" s="227"/>
      <c r="CG80" s="227"/>
      <c r="CH80" s="227"/>
      <c r="CI80" s="227"/>
      <c r="CJ80" s="227" t="s">
        <v>747</v>
      </c>
      <c r="CK80" s="227"/>
      <c r="CL80" s="227"/>
      <c r="CM80" s="227"/>
      <c r="CN80" s="227"/>
      <c r="CO80" s="234"/>
      <c r="CP80" s="243"/>
      <c r="CQ80" s="227" t="str">
        <f>PROPER(TEXT(Tabela510[[#This Row],[Previsão de Colheita]],"mmm"))</f>
        <v>Fev</v>
      </c>
      <c r="CR80" s="227">
        <f>WEEKDAY(Tabela510[[#This Row],[Previsão de Colheita]],1)</f>
        <v>4</v>
      </c>
      <c r="CS80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80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80" s="239" t="str">
        <f>TEXT(Tabela510[[#This Row],[Inicio Semana]],"dd/mm/aa") &amp; " - " &amp; TEXT(Tabela510[[#This Row],[Fim Semana]],"dd/mm/aa")</f>
        <v>21/01/24 - 27/01/24</v>
      </c>
      <c r="CV80" s="238">
        <f>_xlfn.MAXIFS(Tabela510[Previsão de Colheita],Tabela510[[Fazenda ]],Tabela510[[#This Row],[Fazenda ]],Tabela510[Cultivar],Tabela510[[#This Row],[Cultivar]])</f>
        <v>45343</v>
      </c>
      <c r="CW80" s="238">
        <f>_xlfn.MINIFS(Tabela510[Previsão de Colheita],Tabela510[[Fazenda ]],Tabela510[[#This Row],[Fazenda ]],Tabela510[Cultivar],Tabela510[[#This Row],[Cultivar]])</f>
        <v>45336</v>
      </c>
      <c r="CX80" s="244" t="str" cm="1">
        <f t="array" ref="CX80">IF(OR(Tabela510[[#This Row],[1ª avaliação]:[Inicio Colh.]]="Reprovado"),"Reprovado","Aprovado")</f>
        <v>Aprovado</v>
      </c>
      <c r="CY80" s="221"/>
    </row>
    <row r="81" spans="1:103" ht="15.6" x14ac:dyDescent="0.3">
      <c r="A81" s="226" t="s">
        <v>446</v>
      </c>
      <c r="B81" s="227" t="s">
        <v>459</v>
      </c>
      <c r="C81" s="227" t="s">
        <v>66</v>
      </c>
      <c r="D81" s="227" t="s">
        <v>811</v>
      </c>
      <c r="E81" s="227">
        <v>107</v>
      </c>
      <c r="F81" s="240" t="s">
        <v>536</v>
      </c>
      <c r="G81" s="227" t="s">
        <v>559</v>
      </c>
      <c r="H81" s="228">
        <v>84</v>
      </c>
      <c r="I81" s="228">
        <v>75</v>
      </c>
      <c r="J81" s="228">
        <v>74</v>
      </c>
      <c r="K81" s="228">
        <f>Tabela510[[#This Row],[Hectares semados]]-J81</f>
        <v>10</v>
      </c>
      <c r="L81" s="228">
        <f>Tabela510[[#This Row],[Hectares de aproveitamento de semente]]*20</f>
        <v>1480</v>
      </c>
      <c r="M81" s="229">
        <v>45231</v>
      </c>
      <c r="N81" s="229">
        <f t="shared" ca="1" si="4"/>
        <v>45449</v>
      </c>
      <c r="O81" s="249">
        <f ca="1">Tabela510[[#This Row],[hoje]]-Tabela510[[#This Row],[Data da Semeadura ]]</f>
        <v>218</v>
      </c>
      <c r="P81" s="227">
        <v>105</v>
      </c>
      <c r="Q81" s="229">
        <f>Tabela510[[#This Row],[Data da Semeadura ]]+P81</f>
        <v>45336</v>
      </c>
      <c r="R81" s="230" t="s">
        <v>163</v>
      </c>
      <c r="S81" s="240"/>
      <c r="T81" s="227"/>
      <c r="U81" s="227"/>
      <c r="V81" s="227"/>
      <c r="W81" s="234"/>
      <c r="X81" s="234"/>
      <c r="Y81" s="231">
        <f>Tabela510[[#This Row],[Data da Semeadura ]]+10</f>
        <v>45241</v>
      </c>
      <c r="Z81" s="233">
        <v>45232</v>
      </c>
      <c r="AA81" s="233"/>
      <c r="AB81" s="232"/>
      <c r="AC81" s="227"/>
      <c r="AD81" s="234"/>
      <c r="AE81" s="234"/>
      <c r="AF81" s="234"/>
      <c r="AG81" s="234"/>
      <c r="AH81" s="229">
        <f>Tabela510[[#This Row],[Data da Semeadura ]]+35</f>
        <v>45266</v>
      </c>
      <c r="AI81" s="233"/>
      <c r="AJ81" s="227"/>
      <c r="AK81" s="234"/>
      <c r="AL81" s="234"/>
      <c r="AM81" s="234"/>
      <c r="AN81" s="234"/>
      <c r="AO81" s="234"/>
      <c r="AP81" s="234"/>
      <c r="AQ81" s="234"/>
      <c r="AR81" s="234"/>
      <c r="AS81" s="234"/>
      <c r="AT81" s="229">
        <f>Tabela510[[#This Row],[PREVISÃO   2ª Avaliação ]]+30</f>
        <v>45296</v>
      </c>
      <c r="AU81" s="229"/>
      <c r="AV81" s="229"/>
      <c r="AW81" s="234"/>
      <c r="AX81" s="234"/>
      <c r="AY81" s="234"/>
      <c r="AZ81" s="234"/>
      <c r="BA81" s="234"/>
      <c r="BB81" s="234"/>
      <c r="BC81" s="234"/>
      <c r="BD81" s="234"/>
      <c r="BE81" s="242"/>
      <c r="BF81" s="234"/>
      <c r="BG81" s="234"/>
      <c r="BH81" s="234"/>
      <c r="BI81" s="234"/>
      <c r="BJ81" s="234"/>
      <c r="BK81" s="229">
        <f>Tabela510[[#This Row],[PREVISÃO   3ª Avaliação ]]+20</f>
        <v>45316</v>
      </c>
      <c r="BL81" s="233"/>
      <c r="BM81" s="227"/>
      <c r="BN81" s="234"/>
      <c r="BO81" s="234"/>
      <c r="BP81" s="234"/>
      <c r="BQ81" s="234"/>
      <c r="BR81" s="234"/>
      <c r="BS81" s="234"/>
      <c r="BT81" s="234"/>
      <c r="BU81" s="231"/>
      <c r="BV81" s="227"/>
      <c r="BW81" s="227"/>
      <c r="BX81" s="227"/>
      <c r="BY81" s="227"/>
      <c r="BZ81" s="227"/>
      <c r="CA81" s="227"/>
      <c r="CB81" s="227"/>
      <c r="CC81" s="227"/>
      <c r="CD81" s="227"/>
      <c r="CE81" s="227" t="s">
        <v>798</v>
      </c>
      <c r="CF81" s="227"/>
      <c r="CG81" s="227"/>
      <c r="CH81" s="227"/>
      <c r="CI81" s="227"/>
      <c r="CJ81" s="227" t="s">
        <v>747</v>
      </c>
      <c r="CK81" s="227"/>
      <c r="CL81" s="227"/>
      <c r="CM81" s="227"/>
      <c r="CN81" s="227"/>
      <c r="CO81" s="234"/>
      <c r="CP81" s="243"/>
      <c r="CQ81" s="227" t="str">
        <f>PROPER(TEXT(Tabela510[[#This Row],[Previsão de Colheita]],"mmm"))</f>
        <v>Fev</v>
      </c>
      <c r="CR81" s="227">
        <f>WEEKDAY(Tabela510[[#This Row],[Previsão de Colheita]],1)</f>
        <v>4</v>
      </c>
      <c r="CS81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81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81" s="239" t="str">
        <f>TEXT(Tabela510[[#This Row],[Inicio Semana]],"dd/mm/aa") &amp; " - " &amp; TEXT(Tabela510[[#This Row],[Fim Semana]],"dd/mm/aa")</f>
        <v>21/01/24 - 27/01/24</v>
      </c>
      <c r="CV81" s="238">
        <f>_xlfn.MAXIFS(Tabela510[Previsão de Colheita],Tabela510[[Fazenda ]],Tabela510[[#This Row],[Fazenda ]],Tabela510[Cultivar],Tabela510[[#This Row],[Cultivar]])</f>
        <v>45343</v>
      </c>
      <c r="CW81" s="238">
        <f>_xlfn.MINIFS(Tabela510[Previsão de Colheita],Tabela510[[Fazenda ]],Tabela510[[#This Row],[Fazenda ]],Tabela510[Cultivar],Tabela510[[#This Row],[Cultivar]])</f>
        <v>45336</v>
      </c>
      <c r="CX81" s="244" t="str" cm="1">
        <f t="array" ref="CX81">IF(OR(Tabela510[[#This Row],[1ª avaliação]:[Inicio Colh.]]="Reprovado"),"Reprovado","Aprovado")</f>
        <v>Aprovado</v>
      </c>
      <c r="CY81" s="221"/>
    </row>
    <row r="82" spans="1:103" ht="15.6" x14ac:dyDescent="0.3">
      <c r="A82" s="226" t="s">
        <v>446</v>
      </c>
      <c r="B82" s="227" t="s">
        <v>459</v>
      </c>
      <c r="C82" s="227" t="s">
        <v>66</v>
      </c>
      <c r="D82" s="227" t="s">
        <v>811</v>
      </c>
      <c r="E82" s="227">
        <v>109</v>
      </c>
      <c r="F82" s="240" t="s">
        <v>536</v>
      </c>
      <c r="G82" s="227" t="s">
        <v>557</v>
      </c>
      <c r="H82" s="228">
        <v>81</v>
      </c>
      <c r="I82" s="228">
        <v>81</v>
      </c>
      <c r="J82" s="228">
        <v>70</v>
      </c>
      <c r="K82" s="228">
        <f>Tabela510[[#This Row],[Hectares semados]]-J82</f>
        <v>11</v>
      </c>
      <c r="L82" s="228">
        <f>Tabela510[[#This Row],[Hectares de aproveitamento de semente]]*20</f>
        <v>1400</v>
      </c>
      <c r="M82" s="229">
        <v>45228</v>
      </c>
      <c r="N82" s="229">
        <f t="shared" ca="1" si="4"/>
        <v>45449</v>
      </c>
      <c r="O82" s="249">
        <f ca="1">Tabela510[[#This Row],[hoje]]-Tabela510[[#This Row],[Data da Semeadura ]]</f>
        <v>221</v>
      </c>
      <c r="P82" s="227">
        <v>107</v>
      </c>
      <c r="Q82" s="229">
        <f>Tabela510[[#This Row],[Data da Semeadura ]]+P82</f>
        <v>45335</v>
      </c>
      <c r="R82" s="230" t="s">
        <v>163</v>
      </c>
      <c r="S82" s="240"/>
      <c r="T82" s="227"/>
      <c r="U82" s="227"/>
      <c r="V82" s="227"/>
      <c r="W82" s="234"/>
      <c r="X82" s="234"/>
      <c r="Y82" s="231">
        <f>Tabela510[[#This Row],[Data da Semeadura ]]+10</f>
        <v>45238</v>
      </c>
      <c r="Z82" s="233">
        <v>45228</v>
      </c>
      <c r="AA82" s="233"/>
      <c r="AB82" s="232"/>
      <c r="AC82" s="227"/>
      <c r="AD82" s="234"/>
      <c r="AE82" s="234"/>
      <c r="AF82" s="234"/>
      <c r="AG82" s="234"/>
      <c r="AH82" s="229">
        <f>Tabela510[[#This Row],[Data da Semeadura ]]+35</f>
        <v>45263</v>
      </c>
      <c r="AI82" s="227"/>
      <c r="AJ82" s="227"/>
      <c r="AK82" s="234"/>
      <c r="AL82" s="234"/>
      <c r="AM82" s="234"/>
      <c r="AN82" s="234"/>
      <c r="AO82" s="234"/>
      <c r="AP82" s="234"/>
      <c r="AQ82" s="234"/>
      <c r="AR82" s="234"/>
      <c r="AS82" s="234"/>
      <c r="AT82" s="229">
        <f>Tabela510[[#This Row],[PREVISÃO   2ª Avaliação ]]+30</f>
        <v>45293</v>
      </c>
      <c r="AU82" s="229"/>
      <c r="AV82" s="229"/>
      <c r="AW82" s="234"/>
      <c r="AX82" s="234"/>
      <c r="AY82" s="234"/>
      <c r="AZ82" s="234"/>
      <c r="BA82" s="234"/>
      <c r="BB82" s="234"/>
      <c r="BC82" s="234"/>
      <c r="BD82" s="234"/>
      <c r="BE82" s="242"/>
      <c r="BF82" s="234"/>
      <c r="BG82" s="234"/>
      <c r="BH82" s="234"/>
      <c r="BI82" s="234"/>
      <c r="BJ82" s="234"/>
      <c r="BK82" s="229">
        <f>Tabela510[[#This Row],[PREVISÃO   3ª Avaliação ]]+20</f>
        <v>45313</v>
      </c>
      <c r="BL82" s="227"/>
      <c r="BM82" s="227"/>
      <c r="BN82" s="234"/>
      <c r="BO82" s="234"/>
      <c r="BP82" s="234"/>
      <c r="BQ82" s="234"/>
      <c r="BR82" s="234"/>
      <c r="BS82" s="234"/>
      <c r="BT82" s="234"/>
      <c r="BU82" s="231"/>
      <c r="BV82" s="227"/>
      <c r="BW82" s="227"/>
      <c r="BX82" s="227"/>
      <c r="BY82" s="227"/>
      <c r="BZ82" s="227"/>
      <c r="CA82" s="227"/>
      <c r="CB82" s="227"/>
      <c r="CC82" s="227"/>
      <c r="CD82" s="227"/>
      <c r="CE82" s="227" t="s">
        <v>798</v>
      </c>
      <c r="CF82" s="227"/>
      <c r="CG82" s="227"/>
      <c r="CH82" s="227"/>
      <c r="CI82" s="227"/>
      <c r="CJ82" s="227" t="s">
        <v>747</v>
      </c>
      <c r="CK82" s="227"/>
      <c r="CL82" s="227"/>
      <c r="CM82" s="227"/>
      <c r="CN82" s="227"/>
      <c r="CO82" s="234"/>
      <c r="CP82" s="243"/>
      <c r="CQ82" s="227" t="str">
        <f>PROPER(TEXT(Tabela510[[#This Row],[Previsão de Colheita]],"mmm"))</f>
        <v>Fev</v>
      </c>
      <c r="CR82" s="227">
        <f>WEEKDAY(Tabela510[[#This Row],[Previsão de Colheita]],1)</f>
        <v>3</v>
      </c>
      <c r="CS82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82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82" s="239" t="str">
        <f>TEXT(Tabela510[[#This Row],[Inicio Semana]],"dd/mm/aa") &amp; " - " &amp; TEXT(Tabela510[[#This Row],[Fim Semana]],"dd/mm/aa")</f>
        <v>14/01/24 - 20/01/24</v>
      </c>
      <c r="CV82" s="238">
        <f>_xlfn.MAXIFS(Tabela510[Previsão de Colheita],Tabela510[[Fazenda ]],Tabela510[[#This Row],[Fazenda ]],Tabela510[Cultivar],Tabela510[[#This Row],[Cultivar]])</f>
        <v>45339</v>
      </c>
      <c r="CW82" s="238">
        <f>_xlfn.MINIFS(Tabela510[Previsão de Colheita],Tabela510[[Fazenda ]],Tabela510[[#This Row],[Fazenda ]],Tabela510[Cultivar],Tabela510[[#This Row],[Cultivar]])</f>
        <v>45319</v>
      </c>
      <c r="CX82" s="244" t="str" cm="1">
        <f t="array" ref="CX82">IF(OR(Tabela510[[#This Row],[1ª avaliação]:[Inicio Colh.]]="Reprovado"),"Reprovado","Aprovado")</f>
        <v>Aprovado</v>
      </c>
      <c r="CY82" s="221"/>
    </row>
    <row r="83" spans="1:103" ht="15.6" x14ac:dyDescent="0.3">
      <c r="A83" s="226" t="s">
        <v>446</v>
      </c>
      <c r="B83" s="227" t="s">
        <v>459</v>
      </c>
      <c r="C83" s="227" t="s">
        <v>66</v>
      </c>
      <c r="D83" s="227" t="s">
        <v>811</v>
      </c>
      <c r="E83" s="227">
        <v>110</v>
      </c>
      <c r="F83" s="240" t="s">
        <v>536</v>
      </c>
      <c r="G83" s="227" t="s">
        <v>560</v>
      </c>
      <c r="H83" s="228">
        <v>82</v>
      </c>
      <c r="I83" s="228">
        <v>82</v>
      </c>
      <c r="J83" s="228">
        <v>76</v>
      </c>
      <c r="K83" s="228">
        <f>Tabela510[[#This Row],[Hectares semados]]-J83</f>
        <v>6</v>
      </c>
      <c r="L83" s="228">
        <f>Tabela510[[#This Row],[Hectares de aproveitamento de semente]]*20</f>
        <v>1520</v>
      </c>
      <c r="M83" s="229">
        <v>45228</v>
      </c>
      <c r="N83" s="229">
        <f t="shared" ca="1" si="4"/>
        <v>45449</v>
      </c>
      <c r="O83" s="249">
        <f ca="1">Tabela510[[#This Row],[hoje]]-Tabela510[[#This Row],[Data da Semeadura ]]</f>
        <v>221</v>
      </c>
      <c r="P83" s="227">
        <v>113</v>
      </c>
      <c r="Q83" s="229">
        <f>Tabela510[[#This Row],[Data da Semeadura ]]+P83</f>
        <v>45341</v>
      </c>
      <c r="R83" s="230" t="s">
        <v>163</v>
      </c>
      <c r="S83" s="240"/>
      <c r="T83" s="227"/>
      <c r="U83" s="227"/>
      <c r="V83" s="227"/>
      <c r="W83" s="234"/>
      <c r="X83" s="234"/>
      <c r="Y83" s="231">
        <f>Tabela510[[#This Row],[Data da Semeadura ]]+10</f>
        <v>45238</v>
      </c>
      <c r="Z83" s="233">
        <v>45228</v>
      </c>
      <c r="AA83" s="233"/>
      <c r="AB83" s="232"/>
      <c r="AC83" s="227"/>
      <c r="AD83" s="234"/>
      <c r="AE83" s="234"/>
      <c r="AF83" s="234"/>
      <c r="AG83" s="234"/>
      <c r="AH83" s="229">
        <f>Tabela510[[#This Row],[Data da Semeadura ]]+35</f>
        <v>45263</v>
      </c>
      <c r="AI83" s="227"/>
      <c r="AJ83" s="227"/>
      <c r="AK83" s="234"/>
      <c r="AL83" s="234"/>
      <c r="AM83" s="234"/>
      <c r="AN83" s="234"/>
      <c r="AO83" s="234"/>
      <c r="AP83" s="234"/>
      <c r="AQ83" s="234"/>
      <c r="AR83" s="234"/>
      <c r="AS83" s="234"/>
      <c r="AT83" s="229">
        <f>Tabela510[[#This Row],[PREVISÃO   2ª Avaliação ]]+30</f>
        <v>45293</v>
      </c>
      <c r="AU83" s="229"/>
      <c r="AV83" s="229"/>
      <c r="AW83" s="234"/>
      <c r="AX83" s="234"/>
      <c r="AY83" s="234"/>
      <c r="AZ83" s="234"/>
      <c r="BA83" s="234"/>
      <c r="BB83" s="234"/>
      <c r="BC83" s="234"/>
      <c r="BD83" s="234"/>
      <c r="BE83" s="242"/>
      <c r="BF83" s="234"/>
      <c r="BG83" s="234"/>
      <c r="BH83" s="234"/>
      <c r="BI83" s="234"/>
      <c r="BJ83" s="234"/>
      <c r="BK83" s="229">
        <f>Tabela510[[#This Row],[PREVISÃO   3ª Avaliação ]]+20</f>
        <v>45313</v>
      </c>
      <c r="BL83" s="227"/>
      <c r="BM83" s="227"/>
      <c r="BN83" s="234"/>
      <c r="BO83" s="234"/>
      <c r="BP83" s="234"/>
      <c r="BQ83" s="234"/>
      <c r="BR83" s="234"/>
      <c r="BS83" s="234"/>
      <c r="BT83" s="234"/>
      <c r="BU83" s="231"/>
      <c r="BV83" s="227"/>
      <c r="BW83" s="227"/>
      <c r="BX83" s="227"/>
      <c r="BY83" s="227"/>
      <c r="BZ83" s="227"/>
      <c r="CA83" s="227"/>
      <c r="CB83" s="227"/>
      <c r="CC83" s="227"/>
      <c r="CD83" s="227"/>
      <c r="CE83" s="227" t="s">
        <v>798</v>
      </c>
      <c r="CF83" s="227"/>
      <c r="CG83" s="227"/>
      <c r="CH83" s="227"/>
      <c r="CI83" s="227"/>
      <c r="CJ83" s="227" t="s">
        <v>747</v>
      </c>
      <c r="CK83" s="227"/>
      <c r="CL83" s="227"/>
      <c r="CM83" s="227"/>
      <c r="CN83" s="227"/>
      <c r="CO83" s="234"/>
      <c r="CP83" s="243"/>
      <c r="CQ83" s="227" t="str">
        <f>PROPER(TEXT(Tabela510[[#This Row],[Previsão de Colheita]],"mmm"))</f>
        <v>Fev</v>
      </c>
      <c r="CR83" s="227">
        <f>WEEKDAY(Tabela510[[#This Row],[Previsão de Colheita]],1)</f>
        <v>2</v>
      </c>
      <c r="CS83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83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83" s="239" t="str">
        <f>TEXT(Tabela510[[#This Row],[Inicio Semana]],"dd/mm/aa") &amp; " - " &amp; TEXT(Tabela510[[#This Row],[Fim Semana]],"dd/mm/aa")</f>
        <v>07/01/24 - 13/01/24</v>
      </c>
      <c r="CV83" s="238">
        <f>_xlfn.MAXIFS(Tabela510[Previsão de Colheita],Tabela510[[Fazenda ]],Tabela510[[#This Row],[Fazenda ]],Tabela510[Cultivar],Tabela510[[#This Row],[Cultivar]])</f>
        <v>45343</v>
      </c>
      <c r="CW83" s="238">
        <f>_xlfn.MINIFS(Tabela510[Previsão de Colheita],Tabela510[[Fazenda ]],Tabela510[[#This Row],[Fazenda ]],Tabela510[Cultivar],Tabela510[[#This Row],[Cultivar]])</f>
        <v>45341</v>
      </c>
      <c r="CX83" s="244" t="str" cm="1">
        <f t="array" ref="CX83">IF(OR(Tabela510[[#This Row],[1ª avaliação]:[Inicio Colh.]]="Reprovado"),"Reprovado","Aprovado")</f>
        <v>Aprovado</v>
      </c>
      <c r="CY83" s="221"/>
    </row>
    <row r="84" spans="1:103" ht="15.6" x14ac:dyDescent="0.3">
      <c r="A84" s="226" t="s">
        <v>446</v>
      </c>
      <c r="B84" s="227" t="s">
        <v>459</v>
      </c>
      <c r="C84" s="227" t="s">
        <v>66</v>
      </c>
      <c r="D84" s="227" t="s">
        <v>811</v>
      </c>
      <c r="E84" s="227">
        <v>102</v>
      </c>
      <c r="F84" s="240" t="s">
        <v>536</v>
      </c>
      <c r="G84" s="227" t="s">
        <v>560</v>
      </c>
      <c r="H84" s="228">
        <v>107</v>
      </c>
      <c r="I84" s="228">
        <v>64</v>
      </c>
      <c r="J84" s="228">
        <v>100</v>
      </c>
      <c r="K84" s="228">
        <f>Tabela510[[#This Row],[Hectares semados]]-J84</f>
        <v>7</v>
      </c>
      <c r="L84" s="228">
        <f>Tabela510[[#This Row],[Hectares de aproveitamento de semente]]*20</f>
        <v>2000</v>
      </c>
      <c r="M84" s="229">
        <v>45228</v>
      </c>
      <c r="N84" s="229">
        <f t="shared" ca="1" si="4"/>
        <v>45449</v>
      </c>
      <c r="O84" s="249">
        <f ca="1">Tabela510[[#This Row],[hoje]]-Tabela510[[#This Row],[Data da Semeadura ]]</f>
        <v>221</v>
      </c>
      <c r="P84" s="227">
        <v>115</v>
      </c>
      <c r="Q84" s="229">
        <f>Tabela510[[#This Row],[Data da Semeadura ]]+P84</f>
        <v>45343</v>
      </c>
      <c r="R84" s="230" t="s">
        <v>163</v>
      </c>
      <c r="S84" s="240"/>
      <c r="T84" s="227"/>
      <c r="U84" s="227"/>
      <c r="V84" s="227"/>
      <c r="W84" s="234"/>
      <c r="X84" s="234"/>
      <c r="Y84" s="231">
        <f>Tabela510[[#This Row],[Data da Semeadura ]]+10</f>
        <v>45238</v>
      </c>
      <c r="Z84" s="233">
        <v>45228</v>
      </c>
      <c r="AA84" s="227"/>
      <c r="AB84" s="232"/>
      <c r="AC84" s="227"/>
      <c r="AD84" s="234"/>
      <c r="AE84" s="234"/>
      <c r="AF84" s="234"/>
      <c r="AG84" s="234"/>
      <c r="AH84" s="229">
        <f>Tabela510[[#This Row],[Data da Semeadura ]]+35</f>
        <v>45263</v>
      </c>
      <c r="AI84" s="227"/>
      <c r="AJ84" s="227"/>
      <c r="AK84" s="234"/>
      <c r="AL84" s="234"/>
      <c r="AM84" s="234"/>
      <c r="AN84" s="234"/>
      <c r="AO84" s="234"/>
      <c r="AP84" s="234"/>
      <c r="AQ84" s="234"/>
      <c r="AR84" s="234"/>
      <c r="AS84" s="234"/>
      <c r="AT84" s="229">
        <f>Tabela510[[#This Row],[PREVISÃO   2ª Avaliação ]]+30</f>
        <v>45293</v>
      </c>
      <c r="AU84" s="229"/>
      <c r="AV84" s="229"/>
      <c r="AW84" s="234"/>
      <c r="AX84" s="234"/>
      <c r="AY84" s="234"/>
      <c r="AZ84" s="234"/>
      <c r="BA84" s="234"/>
      <c r="BB84" s="234"/>
      <c r="BC84" s="234"/>
      <c r="BD84" s="234"/>
      <c r="BE84" s="242"/>
      <c r="BF84" s="234"/>
      <c r="BG84" s="234"/>
      <c r="BH84" s="234"/>
      <c r="BI84" s="234"/>
      <c r="BJ84" s="234"/>
      <c r="BK84" s="229">
        <f>Tabela510[[#This Row],[PREVISÃO   3ª Avaliação ]]+20</f>
        <v>45313</v>
      </c>
      <c r="BL84" s="227"/>
      <c r="BM84" s="227"/>
      <c r="BN84" s="234"/>
      <c r="BO84" s="234"/>
      <c r="BP84" s="234"/>
      <c r="BQ84" s="234"/>
      <c r="BR84" s="234"/>
      <c r="BS84" s="234"/>
      <c r="BT84" s="234"/>
      <c r="BU84" s="231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 t="s">
        <v>798</v>
      </c>
      <c r="CF84" s="227"/>
      <c r="CG84" s="227"/>
      <c r="CH84" s="227"/>
      <c r="CI84" s="227"/>
      <c r="CJ84" s="227" t="s">
        <v>747</v>
      </c>
      <c r="CK84" s="227"/>
      <c r="CL84" s="227"/>
      <c r="CM84" s="227"/>
      <c r="CN84" s="227"/>
      <c r="CO84" s="234"/>
      <c r="CP84" s="243"/>
      <c r="CQ84" s="227" t="str">
        <f>PROPER(TEXT(Tabela510[[#This Row],[Previsão de Colheita]],"mmm"))</f>
        <v>Fev</v>
      </c>
      <c r="CR84" s="227">
        <f>WEEKDAY(Tabela510[[#This Row],[Previsão de Colheita]],1)</f>
        <v>4</v>
      </c>
      <c r="CS84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84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84" s="239" t="str">
        <f>TEXT(Tabela510[[#This Row],[Inicio Semana]],"dd/mm/aa") &amp; " - " &amp; TEXT(Tabela510[[#This Row],[Fim Semana]],"dd/mm/aa")</f>
        <v>21/01/24 - 27/01/24</v>
      </c>
      <c r="CV84" s="238">
        <f>_xlfn.MAXIFS(Tabela510[Previsão de Colheita],Tabela510[[Fazenda ]],Tabela510[[#This Row],[Fazenda ]],Tabela510[Cultivar],Tabela510[[#This Row],[Cultivar]])</f>
        <v>45343</v>
      </c>
      <c r="CW84" s="238">
        <f>_xlfn.MINIFS(Tabela510[Previsão de Colheita],Tabela510[[Fazenda ]],Tabela510[[#This Row],[Fazenda ]],Tabela510[Cultivar],Tabela510[[#This Row],[Cultivar]])</f>
        <v>45341</v>
      </c>
      <c r="CX84" s="244" t="str" cm="1">
        <f t="array" ref="CX84">IF(OR(Tabela510[[#This Row],[1ª avaliação]:[Inicio Colh.]]="Reprovado"),"Reprovado","Aprovado")</f>
        <v>Aprovado</v>
      </c>
      <c r="CY84" s="221"/>
    </row>
    <row r="85" spans="1:103" ht="15.6" x14ac:dyDescent="0.3">
      <c r="A85" s="226" t="s">
        <v>446</v>
      </c>
      <c r="B85" s="227" t="s">
        <v>457</v>
      </c>
      <c r="C85" s="227" t="s">
        <v>65</v>
      </c>
      <c r="D85" s="227" t="s">
        <v>811</v>
      </c>
      <c r="E85" s="227">
        <v>302</v>
      </c>
      <c r="F85" s="240" t="s">
        <v>536</v>
      </c>
      <c r="G85" s="227" t="s">
        <v>177</v>
      </c>
      <c r="H85" s="228">
        <v>80</v>
      </c>
      <c r="I85" s="228">
        <v>40</v>
      </c>
      <c r="J85" s="228">
        <v>75</v>
      </c>
      <c r="K85" s="228">
        <f>Tabela510[[#This Row],[Hectares semados]]-J85</f>
        <v>5</v>
      </c>
      <c r="L85" s="228">
        <f>Tabela510[[#This Row],[Hectares de aproveitamento de semente]]*20</f>
        <v>1500</v>
      </c>
      <c r="M85" s="229">
        <v>45232</v>
      </c>
      <c r="N85" s="229">
        <f t="shared" ca="1" si="4"/>
        <v>45449</v>
      </c>
      <c r="O85" s="249">
        <f ca="1">Tabela510[[#This Row],[hoje]]-Tabela510[[#This Row],[Data da Semeadura ]]</f>
        <v>217</v>
      </c>
      <c r="P85" s="227">
        <v>118</v>
      </c>
      <c r="Q85" s="229">
        <f>Tabela510[[#This Row],[Data da Semeadura ]]+P85</f>
        <v>45350</v>
      </c>
      <c r="R85" s="230" t="s">
        <v>163</v>
      </c>
      <c r="S85" s="240"/>
      <c r="T85" s="227"/>
      <c r="U85" s="227"/>
      <c r="V85" s="227"/>
      <c r="W85" s="234"/>
      <c r="X85" s="234"/>
      <c r="Y85" s="231">
        <f>Tabela510[[#This Row],[Data da Semeadura ]]+10</f>
        <v>45242</v>
      </c>
      <c r="Z85" s="233"/>
      <c r="AA85" s="233"/>
      <c r="AB85" s="232"/>
      <c r="AC85" s="227"/>
      <c r="AD85" s="234"/>
      <c r="AE85" s="234"/>
      <c r="AF85" s="234"/>
      <c r="AG85" s="234"/>
      <c r="AH85" s="229">
        <f>Tabela510[[#This Row],[Data da Semeadura ]]+35</f>
        <v>45267</v>
      </c>
      <c r="AI85" s="227"/>
      <c r="AJ85" s="227"/>
      <c r="AK85" s="234"/>
      <c r="AL85" s="234"/>
      <c r="AM85" s="234"/>
      <c r="AN85" s="234"/>
      <c r="AO85" s="234"/>
      <c r="AP85" s="234"/>
      <c r="AQ85" s="234"/>
      <c r="AR85" s="234"/>
      <c r="AS85" s="234"/>
      <c r="AT85" s="229">
        <f>Tabela510[[#This Row],[PREVISÃO   2ª Avaliação ]]+30</f>
        <v>45297</v>
      </c>
      <c r="AU85" s="229"/>
      <c r="AV85" s="229"/>
      <c r="AW85" s="234"/>
      <c r="AX85" s="234"/>
      <c r="AY85" s="234"/>
      <c r="AZ85" s="234"/>
      <c r="BA85" s="234"/>
      <c r="BB85" s="234"/>
      <c r="BC85" s="234"/>
      <c r="BD85" s="234"/>
      <c r="BE85" s="242"/>
      <c r="BF85" s="234"/>
      <c r="BG85" s="234"/>
      <c r="BH85" s="234"/>
      <c r="BI85" s="234"/>
      <c r="BJ85" s="234"/>
      <c r="BK85" s="229">
        <f>Tabela510[[#This Row],[PREVISÃO   3ª Avaliação ]]+20</f>
        <v>45317</v>
      </c>
      <c r="BL85" s="227"/>
      <c r="BM85" s="227"/>
      <c r="BN85" s="234"/>
      <c r="BO85" s="234"/>
      <c r="BP85" s="234"/>
      <c r="BQ85" s="234"/>
      <c r="BR85" s="234"/>
      <c r="BS85" s="234"/>
      <c r="BT85" s="234"/>
      <c r="BU85" s="231"/>
      <c r="BV85" s="227"/>
      <c r="BW85" s="227"/>
      <c r="BX85" s="227"/>
      <c r="BY85" s="227"/>
      <c r="BZ85" s="227"/>
      <c r="CA85" s="227"/>
      <c r="CB85" s="227"/>
      <c r="CC85" s="227"/>
      <c r="CD85" s="227"/>
      <c r="CE85" s="227" t="s">
        <v>798</v>
      </c>
      <c r="CF85" s="227"/>
      <c r="CG85" s="227"/>
      <c r="CH85" s="227"/>
      <c r="CI85" s="227"/>
      <c r="CJ85" s="227" t="s">
        <v>747</v>
      </c>
      <c r="CK85" s="227"/>
      <c r="CL85" s="227"/>
      <c r="CM85" s="227"/>
      <c r="CN85" s="227"/>
      <c r="CO85" s="234"/>
      <c r="CP85" s="243"/>
      <c r="CQ85" s="227" t="str">
        <f>PROPER(TEXT(Tabela510[[#This Row],[Previsão de Colheita]],"mmm"))</f>
        <v>Fev</v>
      </c>
      <c r="CR85" s="227">
        <f>WEEKDAY(Tabela510[[#This Row],[Previsão de Colheita]],1)</f>
        <v>4</v>
      </c>
      <c r="CS85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85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85" s="239" t="str">
        <f>TEXT(Tabela510[[#This Row],[Inicio Semana]],"dd/mm/aa") &amp; " - " &amp; TEXT(Tabela510[[#This Row],[Fim Semana]],"dd/mm/aa")</f>
        <v>21/01/24 - 27/01/24</v>
      </c>
      <c r="CV85" s="238">
        <f>_xlfn.MAXIFS(Tabela510[Previsão de Colheita],Tabela510[[Fazenda ]],Tabela510[[#This Row],[Fazenda ]],Tabela510[Cultivar],Tabela510[[#This Row],[Cultivar]])</f>
        <v>45350</v>
      </c>
      <c r="CW85" s="238">
        <f>_xlfn.MINIFS(Tabela510[Previsão de Colheita],Tabela510[[Fazenda ]],Tabela510[[#This Row],[Fazenda ]],Tabela510[Cultivar],Tabela510[[#This Row],[Cultivar]])</f>
        <v>45350</v>
      </c>
      <c r="CX85" s="244" t="str" cm="1">
        <f t="array" ref="CX85">IF(OR(Tabela510[[#This Row],[1ª avaliação]:[Inicio Colh.]]="Reprovado"),"Reprovado","Aprovado")</f>
        <v>Aprovado</v>
      </c>
      <c r="CY85" s="221"/>
    </row>
    <row r="86" spans="1:103" ht="15.6" x14ac:dyDescent="0.3">
      <c r="A86" s="226" t="s">
        <v>446</v>
      </c>
      <c r="B86" s="227" t="s">
        <v>457</v>
      </c>
      <c r="C86" s="227" t="s">
        <v>65</v>
      </c>
      <c r="D86" s="227" t="s">
        <v>811</v>
      </c>
      <c r="E86" s="227">
        <v>305</v>
      </c>
      <c r="F86" s="240" t="s">
        <v>536</v>
      </c>
      <c r="G86" s="227" t="s">
        <v>177</v>
      </c>
      <c r="H86" s="228">
        <v>94</v>
      </c>
      <c r="I86" s="228">
        <v>94</v>
      </c>
      <c r="J86" s="228">
        <v>89</v>
      </c>
      <c r="K86" s="228">
        <f>Tabela510[[#This Row],[Hectares semados]]-J86</f>
        <v>5</v>
      </c>
      <c r="L86" s="228">
        <f>Tabela510[[#This Row],[Hectares de aproveitamento de semente]]*20</f>
        <v>1780</v>
      </c>
      <c r="M86" s="229">
        <v>45232</v>
      </c>
      <c r="N86" s="229">
        <f t="shared" ca="1" si="4"/>
        <v>45449</v>
      </c>
      <c r="O86" s="249">
        <f ca="1">Tabela510[[#This Row],[hoje]]-Tabela510[[#This Row],[Data da Semeadura ]]</f>
        <v>217</v>
      </c>
      <c r="P86" s="227">
        <v>118</v>
      </c>
      <c r="Q86" s="229">
        <f>Tabela510[[#This Row],[Data da Semeadura ]]+P86</f>
        <v>45350</v>
      </c>
      <c r="R86" s="230" t="s">
        <v>163</v>
      </c>
      <c r="S86" s="240"/>
      <c r="T86" s="227"/>
      <c r="U86" s="227"/>
      <c r="V86" s="227"/>
      <c r="W86" s="234"/>
      <c r="X86" s="234"/>
      <c r="Y86" s="231">
        <f>Tabela510[[#This Row],[Data da Semeadura ]]+10</f>
        <v>45242</v>
      </c>
      <c r="Z86" s="233"/>
      <c r="AA86" s="233"/>
      <c r="AB86" s="232"/>
      <c r="AC86" s="227"/>
      <c r="AD86" s="234"/>
      <c r="AE86" s="234"/>
      <c r="AF86" s="234"/>
      <c r="AG86" s="234"/>
      <c r="AH86" s="229">
        <f>Tabela510[[#This Row],[Data da Semeadura ]]+35</f>
        <v>45267</v>
      </c>
      <c r="AI86" s="227"/>
      <c r="AJ86" s="227"/>
      <c r="AK86" s="234"/>
      <c r="AL86" s="234"/>
      <c r="AM86" s="234"/>
      <c r="AN86" s="234"/>
      <c r="AO86" s="234"/>
      <c r="AP86" s="234"/>
      <c r="AQ86" s="234"/>
      <c r="AR86" s="234"/>
      <c r="AS86" s="234"/>
      <c r="AT86" s="229">
        <f>Tabela510[[#This Row],[PREVISÃO   2ª Avaliação ]]+30</f>
        <v>45297</v>
      </c>
      <c r="AU86" s="229"/>
      <c r="AV86" s="229"/>
      <c r="AW86" s="234"/>
      <c r="AX86" s="234"/>
      <c r="AY86" s="234"/>
      <c r="AZ86" s="234"/>
      <c r="BA86" s="234"/>
      <c r="BB86" s="234"/>
      <c r="BC86" s="234"/>
      <c r="BD86" s="234"/>
      <c r="BE86" s="242"/>
      <c r="BF86" s="234"/>
      <c r="BG86" s="234"/>
      <c r="BH86" s="234"/>
      <c r="BI86" s="234"/>
      <c r="BJ86" s="234"/>
      <c r="BK86" s="229">
        <f>Tabela510[[#This Row],[PREVISÃO   3ª Avaliação ]]+20</f>
        <v>45317</v>
      </c>
      <c r="BL86" s="227"/>
      <c r="BM86" s="227"/>
      <c r="BN86" s="234"/>
      <c r="BO86" s="234"/>
      <c r="BP86" s="234"/>
      <c r="BQ86" s="234"/>
      <c r="BR86" s="234"/>
      <c r="BS86" s="234"/>
      <c r="BT86" s="234"/>
      <c r="BU86" s="231"/>
      <c r="BV86" s="227"/>
      <c r="BW86" s="227"/>
      <c r="BX86" s="227"/>
      <c r="BY86" s="227"/>
      <c r="BZ86" s="227"/>
      <c r="CA86" s="227"/>
      <c r="CB86" s="227"/>
      <c r="CC86" s="227"/>
      <c r="CD86" s="227"/>
      <c r="CE86" s="227" t="s">
        <v>798</v>
      </c>
      <c r="CF86" s="227"/>
      <c r="CG86" s="227"/>
      <c r="CH86" s="227"/>
      <c r="CI86" s="227"/>
      <c r="CJ86" s="227" t="s">
        <v>747</v>
      </c>
      <c r="CK86" s="227"/>
      <c r="CL86" s="227"/>
      <c r="CM86" s="227"/>
      <c r="CN86" s="227"/>
      <c r="CO86" s="234"/>
      <c r="CP86" s="243"/>
      <c r="CQ86" s="227" t="str">
        <f>PROPER(TEXT(Tabela510[[#This Row],[Previsão de Colheita]],"mmm"))</f>
        <v>Fev</v>
      </c>
      <c r="CR86" s="227">
        <f>WEEKDAY(Tabela510[[#This Row],[Previsão de Colheita]],1)</f>
        <v>4</v>
      </c>
      <c r="CS86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86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86" s="239" t="str">
        <f>TEXT(Tabela510[[#This Row],[Inicio Semana]],"dd/mm/aa") &amp; " - " &amp; TEXT(Tabela510[[#This Row],[Fim Semana]],"dd/mm/aa")</f>
        <v>21/01/24 - 27/01/24</v>
      </c>
      <c r="CV86" s="238">
        <f>_xlfn.MAXIFS(Tabela510[Previsão de Colheita],Tabela510[[Fazenda ]],Tabela510[[#This Row],[Fazenda ]],Tabela510[Cultivar],Tabela510[[#This Row],[Cultivar]])</f>
        <v>45350</v>
      </c>
      <c r="CW86" s="238">
        <f>_xlfn.MINIFS(Tabela510[Previsão de Colheita],Tabela510[[Fazenda ]],Tabela510[[#This Row],[Fazenda ]],Tabela510[Cultivar],Tabela510[[#This Row],[Cultivar]])</f>
        <v>45350</v>
      </c>
      <c r="CX86" s="244" t="str" cm="1">
        <f t="array" ref="CX86">IF(OR(Tabela510[[#This Row],[1ª avaliação]:[Inicio Colh.]]="Reprovado"),"Reprovado","Aprovado")</f>
        <v>Aprovado</v>
      </c>
      <c r="CY86" s="221"/>
    </row>
    <row r="87" spans="1:103" ht="15.6" x14ac:dyDescent="0.3">
      <c r="A87" s="226" t="s">
        <v>446</v>
      </c>
      <c r="B87" s="227" t="s">
        <v>457</v>
      </c>
      <c r="C87" s="227" t="s">
        <v>65</v>
      </c>
      <c r="D87" s="227" t="s">
        <v>811</v>
      </c>
      <c r="E87" s="227">
        <v>301</v>
      </c>
      <c r="F87" s="240" t="s">
        <v>536</v>
      </c>
      <c r="G87" s="227" t="s">
        <v>565</v>
      </c>
      <c r="H87" s="228">
        <v>85</v>
      </c>
      <c r="I87" s="228">
        <v>70</v>
      </c>
      <c r="J87" s="228">
        <v>80</v>
      </c>
      <c r="K87" s="228">
        <f>Tabela510[[#This Row],[Hectares semados]]-J87</f>
        <v>5</v>
      </c>
      <c r="L87" s="228">
        <f>Tabela510[[#This Row],[Hectares de aproveitamento de semente]]*20</f>
        <v>1600</v>
      </c>
      <c r="M87" s="229">
        <v>45233</v>
      </c>
      <c r="N87" s="229">
        <f t="shared" ca="1" si="4"/>
        <v>45449</v>
      </c>
      <c r="O87" s="249">
        <f ca="1">Tabela510[[#This Row],[hoje]]-Tabela510[[#This Row],[Data da Semeadura ]]</f>
        <v>216</v>
      </c>
      <c r="P87" s="227">
        <v>115</v>
      </c>
      <c r="Q87" s="229">
        <f>Tabela510[[#This Row],[Data da Semeadura ]]+P87</f>
        <v>45348</v>
      </c>
      <c r="R87" s="230" t="s">
        <v>163</v>
      </c>
      <c r="S87" s="240"/>
      <c r="T87" s="227"/>
      <c r="U87" s="227"/>
      <c r="V87" s="227"/>
      <c r="W87" s="234"/>
      <c r="X87" s="234"/>
      <c r="Y87" s="231">
        <f>Tabela510[[#This Row],[Data da Semeadura ]]+10</f>
        <v>45243</v>
      </c>
      <c r="Z87" s="233"/>
      <c r="AA87" s="233"/>
      <c r="AB87" s="232"/>
      <c r="AC87" s="227"/>
      <c r="AD87" s="234"/>
      <c r="AE87" s="234"/>
      <c r="AF87" s="234"/>
      <c r="AG87" s="234"/>
      <c r="AH87" s="229">
        <f>Tabela510[[#This Row],[Data da Semeadura ]]+35</f>
        <v>45268</v>
      </c>
      <c r="AI87" s="227"/>
      <c r="AJ87" s="227"/>
      <c r="AK87" s="234"/>
      <c r="AL87" s="234"/>
      <c r="AM87" s="234"/>
      <c r="AN87" s="234"/>
      <c r="AO87" s="234"/>
      <c r="AP87" s="234"/>
      <c r="AQ87" s="234"/>
      <c r="AR87" s="234"/>
      <c r="AS87" s="234"/>
      <c r="AT87" s="229">
        <f>Tabela510[[#This Row],[PREVISÃO   2ª Avaliação ]]+30</f>
        <v>45298</v>
      </c>
      <c r="AU87" s="229"/>
      <c r="AV87" s="229"/>
      <c r="AW87" s="234"/>
      <c r="AX87" s="234"/>
      <c r="AY87" s="234"/>
      <c r="AZ87" s="234"/>
      <c r="BA87" s="234"/>
      <c r="BB87" s="234"/>
      <c r="BC87" s="234"/>
      <c r="BD87" s="234"/>
      <c r="BE87" s="242"/>
      <c r="BF87" s="234"/>
      <c r="BG87" s="234"/>
      <c r="BH87" s="234"/>
      <c r="BI87" s="234"/>
      <c r="BJ87" s="234"/>
      <c r="BK87" s="229">
        <f>Tabela510[[#This Row],[PREVISÃO   3ª Avaliação ]]+20</f>
        <v>45318</v>
      </c>
      <c r="BL87" s="227"/>
      <c r="BM87" s="227"/>
      <c r="BN87" s="234"/>
      <c r="BO87" s="234"/>
      <c r="BP87" s="234"/>
      <c r="BQ87" s="234"/>
      <c r="BR87" s="234"/>
      <c r="BS87" s="234"/>
      <c r="BT87" s="234"/>
      <c r="BU87" s="231"/>
      <c r="BV87" s="227"/>
      <c r="BW87" s="227"/>
      <c r="BX87" s="227"/>
      <c r="BY87" s="227"/>
      <c r="BZ87" s="227"/>
      <c r="CA87" s="227"/>
      <c r="CB87" s="227"/>
      <c r="CC87" s="227"/>
      <c r="CD87" s="227"/>
      <c r="CE87" s="227" t="s">
        <v>798</v>
      </c>
      <c r="CF87" s="227"/>
      <c r="CG87" s="227"/>
      <c r="CH87" s="227"/>
      <c r="CI87" s="227"/>
      <c r="CJ87" s="227" t="s">
        <v>747</v>
      </c>
      <c r="CK87" s="227"/>
      <c r="CL87" s="227"/>
      <c r="CM87" s="227"/>
      <c r="CN87" s="227"/>
      <c r="CO87" s="234"/>
      <c r="CP87" s="243"/>
      <c r="CQ87" s="227" t="str">
        <f>PROPER(TEXT(Tabela510[[#This Row],[Previsão de Colheita]],"mmm"))</f>
        <v>Fev</v>
      </c>
      <c r="CR87" s="227">
        <f>WEEKDAY(Tabela510[[#This Row],[Previsão de Colheita]],1)</f>
        <v>2</v>
      </c>
      <c r="CS87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87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87" s="239" t="str">
        <f>TEXT(Tabela510[[#This Row],[Inicio Semana]],"dd/mm/aa") &amp; " - " &amp; TEXT(Tabela510[[#This Row],[Fim Semana]],"dd/mm/aa")</f>
        <v>07/01/24 - 13/01/24</v>
      </c>
      <c r="CV87" s="238">
        <f>_xlfn.MAXIFS(Tabela510[Previsão de Colheita],Tabela510[[Fazenda ]],Tabela510[[#This Row],[Fazenda ]],Tabela510[Cultivar],Tabela510[[#This Row],[Cultivar]])</f>
        <v>45348</v>
      </c>
      <c r="CW87" s="238">
        <f>_xlfn.MINIFS(Tabela510[Previsão de Colheita],Tabela510[[Fazenda ]],Tabela510[[#This Row],[Fazenda ]],Tabela510[Cultivar],Tabela510[[#This Row],[Cultivar]])</f>
        <v>45329</v>
      </c>
      <c r="CX87" s="244" t="str" cm="1">
        <f t="array" ref="CX87">IF(OR(Tabela510[[#This Row],[1ª avaliação]:[Inicio Colh.]]="Reprovado"),"Reprovado","Aprovado")</f>
        <v>Aprovado</v>
      </c>
      <c r="CY87" s="221"/>
    </row>
    <row r="88" spans="1:103" ht="15.6" x14ac:dyDescent="0.3">
      <c r="A88" s="226" t="s">
        <v>446</v>
      </c>
      <c r="B88" s="227" t="s">
        <v>457</v>
      </c>
      <c r="C88" s="227" t="s">
        <v>65</v>
      </c>
      <c r="D88" s="227" t="s">
        <v>811</v>
      </c>
      <c r="E88" s="227">
        <v>308</v>
      </c>
      <c r="F88" s="240" t="s">
        <v>538</v>
      </c>
      <c r="G88" s="227" t="s">
        <v>541</v>
      </c>
      <c r="H88" s="228">
        <v>81</v>
      </c>
      <c r="I88" s="228">
        <v>81</v>
      </c>
      <c r="J88" s="228">
        <v>70</v>
      </c>
      <c r="K88" s="228">
        <f>Tabela510[[#This Row],[Hectares semados]]-J88</f>
        <v>11</v>
      </c>
      <c r="L88" s="228">
        <f>Tabela510[[#This Row],[Hectares de aproveitamento de semente]]*20</f>
        <v>1400</v>
      </c>
      <c r="M88" s="229">
        <v>45232</v>
      </c>
      <c r="N88" s="229">
        <f t="shared" ca="1" si="4"/>
        <v>45449</v>
      </c>
      <c r="O88" s="249">
        <f ca="1">Tabela510[[#This Row],[hoje]]-Tabela510[[#This Row],[Data da Semeadura ]]</f>
        <v>217</v>
      </c>
      <c r="P88" s="227">
        <v>123</v>
      </c>
      <c r="Q88" s="229">
        <f>Tabela510[[#This Row],[Data da Semeadura ]]+P88</f>
        <v>45355</v>
      </c>
      <c r="R88" s="230" t="s">
        <v>163</v>
      </c>
      <c r="S88" s="240"/>
      <c r="T88" s="227"/>
      <c r="U88" s="227"/>
      <c r="V88" s="227"/>
      <c r="W88" s="234"/>
      <c r="X88" s="234"/>
      <c r="Y88" s="231">
        <f>Tabela510[[#This Row],[Data da Semeadura ]]+10</f>
        <v>45242</v>
      </c>
      <c r="Z88" s="233"/>
      <c r="AA88" s="233"/>
      <c r="AB88" s="232"/>
      <c r="AC88" s="227"/>
      <c r="AD88" s="234"/>
      <c r="AE88" s="234"/>
      <c r="AF88" s="234"/>
      <c r="AG88" s="234"/>
      <c r="AH88" s="229">
        <f>Tabela510[[#This Row],[Data da Semeadura ]]+35</f>
        <v>45267</v>
      </c>
      <c r="AI88" s="233"/>
      <c r="AJ88" s="227"/>
      <c r="AK88" s="234"/>
      <c r="AL88" s="234"/>
      <c r="AM88" s="234"/>
      <c r="AN88" s="234"/>
      <c r="AO88" s="234"/>
      <c r="AP88" s="234"/>
      <c r="AQ88" s="234"/>
      <c r="AR88" s="234"/>
      <c r="AS88" s="234"/>
      <c r="AT88" s="229">
        <f>Tabela510[[#This Row],[PREVISÃO   2ª Avaliação ]]+30</f>
        <v>45297</v>
      </c>
      <c r="AU88" s="229"/>
      <c r="AV88" s="229"/>
      <c r="AW88" s="234"/>
      <c r="AX88" s="234"/>
      <c r="AY88" s="234"/>
      <c r="AZ88" s="234"/>
      <c r="BA88" s="234"/>
      <c r="BB88" s="234"/>
      <c r="BC88" s="234"/>
      <c r="BD88" s="234"/>
      <c r="BE88" s="242"/>
      <c r="BF88" s="234"/>
      <c r="BG88" s="234"/>
      <c r="BH88" s="234"/>
      <c r="BI88" s="234"/>
      <c r="BJ88" s="234"/>
      <c r="BK88" s="229">
        <f>Tabela510[[#This Row],[PREVISÃO   3ª Avaliação ]]+20</f>
        <v>45317</v>
      </c>
      <c r="BL88" s="227"/>
      <c r="BM88" s="227"/>
      <c r="BN88" s="234"/>
      <c r="BO88" s="234"/>
      <c r="BP88" s="234"/>
      <c r="BQ88" s="234"/>
      <c r="BR88" s="234"/>
      <c r="BS88" s="234"/>
      <c r="BT88" s="234"/>
      <c r="BU88" s="231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 t="s">
        <v>798</v>
      </c>
      <c r="CF88" s="227"/>
      <c r="CG88" s="227"/>
      <c r="CH88" s="227"/>
      <c r="CI88" s="227"/>
      <c r="CJ88" s="227"/>
      <c r="CK88" s="227"/>
      <c r="CL88" s="227"/>
      <c r="CM88" s="227"/>
      <c r="CN88" s="227"/>
      <c r="CO88" s="234"/>
      <c r="CP88" s="243"/>
      <c r="CQ88" s="227" t="str">
        <f>PROPER(TEXT(Tabela510[[#This Row],[Previsão de Colheita]],"mmm"))</f>
        <v>Mar</v>
      </c>
      <c r="CR88" s="227">
        <f>WEEKDAY(Tabela510[[#This Row],[Previsão de Colheita]],1)</f>
        <v>2</v>
      </c>
      <c r="CS88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88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88" s="239" t="str">
        <f>TEXT(Tabela510[[#This Row],[Inicio Semana]],"dd/mm/aa") &amp; " - " &amp; TEXT(Tabela510[[#This Row],[Fim Semana]],"dd/mm/aa")</f>
        <v>07/01/24 - 13/01/24</v>
      </c>
      <c r="CV88" s="238">
        <f>_xlfn.MAXIFS(Tabela510[Previsão de Colheita],Tabela510[[Fazenda ]],Tabela510[[#This Row],[Fazenda ]],Tabela510[Cultivar],Tabela510[[#This Row],[Cultivar]])</f>
        <v>45375</v>
      </c>
      <c r="CW88" s="238">
        <f>_xlfn.MINIFS(Tabela510[Previsão de Colheita],Tabela510[[Fazenda ]],Tabela510[[#This Row],[Fazenda ]],Tabela510[Cultivar],Tabela510[[#This Row],[Cultivar]])</f>
        <v>45355</v>
      </c>
      <c r="CX88" s="244" t="str" cm="1">
        <f t="array" ref="CX88">IF(OR(Tabela510[[#This Row],[1ª avaliação]:[Inicio Colh.]]="Reprovado"),"Reprovado","Aprovado")</f>
        <v>Aprovado</v>
      </c>
      <c r="CY88" s="221"/>
    </row>
    <row r="89" spans="1:103" ht="15.6" x14ac:dyDescent="0.3">
      <c r="A89" s="226" t="s">
        <v>446</v>
      </c>
      <c r="B89" s="227" t="s">
        <v>457</v>
      </c>
      <c r="C89" s="227" t="s">
        <v>65</v>
      </c>
      <c r="D89" s="227" t="s">
        <v>811</v>
      </c>
      <c r="E89" s="227">
        <v>309</v>
      </c>
      <c r="F89" s="240" t="s">
        <v>537</v>
      </c>
      <c r="G89" s="227" t="s">
        <v>541</v>
      </c>
      <c r="H89" s="228">
        <v>40</v>
      </c>
      <c r="I89" s="228">
        <v>40</v>
      </c>
      <c r="J89" s="228">
        <v>28</v>
      </c>
      <c r="K89" s="228">
        <f>Tabela510[[#This Row],[Hectares semados]]-J89</f>
        <v>12</v>
      </c>
      <c r="L89" s="228">
        <f>Tabela510[[#This Row],[Hectares de aproveitamento de semente]]*20</f>
        <v>560</v>
      </c>
      <c r="M89" s="229">
        <v>45232</v>
      </c>
      <c r="N89" s="229">
        <f t="shared" ca="1" si="4"/>
        <v>45449</v>
      </c>
      <c r="O89" s="249">
        <f ca="1">Tabela510[[#This Row],[hoje]]-Tabela510[[#This Row],[Data da Semeadura ]]</f>
        <v>217</v>
      </c>
      <c r="P89" s="227">
        <v>123</v>
      </c>
      <c r="Q89" s="229">
        <f>Tabela510[[#This Row],[Data da Semeadura ]]+P89</f>
        <v>45355</v>
      </c>
      <c r="R89" s="230" t="s">
        <v>163</v>
      </c>
      <c r="S89" s="240"/>
      <c r="T89" s="227"/>
      <c r="U89" s="227"/>
      <c r="V89" s="227"/>
      <c r="W89" s="234"/>
      <c r="X89" s="234"/>
      <c r="Y89" s="231">
        <f>Tabela510[[#This Row],[Data da Semeadura ]]+10</f>
        <v>45242</v>
      </c>
      <c r="Z89" s="233"/>
      <c r="AA89" s="233"/>
      <c r="AB89" s="232"/>
      <c r="AC89" s="227"/>
      <c r="AD89" s="234"/>
      <c r="AE89" s="234"/>
      <c r="AF89" s="234"/>
      <c r="AG89" s="234"/>
      <c r="AH89" s="229">
        <f>Tabela510[[#This Row],[Data da Semeadura ]]+35</f>
        <v>45267</v>
      </c>
      <c r="AI89" s="233"/>
      <c r="AJ89" s="227"/>
      <c r="AK89" s="234"/>
      <c r="AL89" s="234"/>
      <c r="AM89" s="234"/>
      <c r="AN89" s="234"/>
      <c r="AO89" s="234"/>
      <c r="AP89" s="234"/>
      <c r="AQ89" s="234"/>
      <c r="AR89" s="234"/>
      <c r="AS89" s="234"/>
      <c r="AT89" s="229">
        <f>Tabela510[[#This Row],[PREVISÃO   2ª Avaliação ]]+30</f>
        <v>45297</v>
      </c>
      <c r="AU89" s="229"/>
      <c r="AV89" s="229"/>
      <c r="AW89" s="234"/>
      <c r="AX89" s="234"/>
      <c r="AY89" s="234"/>
      <c r="AZ89" s="234"/>
      <c r="BA89" s="234"/>
      <c r="BB89" s="234"/>
      <c r="BC89" s="234"/>
      <c r="BD89" s="234"/>
      <c r="BE89" s="242"/>
      <c r="BF89" s="234"/>
      <c r="BG89" s="234"/>
      <c r="BH89" s="234"/>
      <c r="BI89" s="234"/>
      <c r="BJ89" s="234"/>
      <c r="BK89" s="229">
        <f>Tabela510[[#This Row],[PREVISÃO   3ª Avaliação ]]+20</f>
        <v>45317</v>
      </c>
      <c r="BL89" s="227"/>
      <c r="BM89" s="227"/>
      <c r="BN89" s="234"/>
      <c r="BO89" s="234"/>
      <c r="BP89" s="234"/>
      <c r="BQ89" s="234"/>
      <c r="BR89" s="234"/>
      <c r="BS89" s="234"/>
      <c r="BT89" s="234"/>
      <c r="BU89" s="231"/>
      <c r="BV89" s="227"/>
      <c r="BW89" s="227"/>
      <c r="BX89" s="227"/>
      <c r="BY89" s="227"/>
      <c r="BZ89" s="227"/>
      <c r="CA89" s="227"/>
      <c r="CB89" s="227"/>
      <c r="CC89" s="227"/>
      <c r="CD89" s="227"/>
      <c r="CE89" s="227" t="s">
        <v>798</v>
      </c>
      <c r="CF89" s="227"/>
      <c r="CG89" s="227"/>
      <c r="CH89" s="227"/>
      <c r="CI89" s="227"/>
      <c r="CJ89" s="227"/>
      <c r="CK89" s="227"/>
      <c r="CL89" s="227"/>
      <c r="CM89" s="227"/>
      <c r="CN89" s="227"/>
      <c r="CO89" s="234"/>
      <c r="CP89" s="243"/>
      <c r="CQ89" s="227" t="str">
        <f>PROPER(TEXT(Tabela510[[#This Row],[Previsão de Colheita]],"mmm"))</f>
        <v>Mar</v>
      </c>
      <c r="CR89" s="227">
        <f>WEEKDAY(Tabela510[[#This Row],[Previsão de Colheita]],1)</f>
        <v>2</v>
      </c>
      <c r="CS89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89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89" s="239" t="str">
        <f>TEXT(Tabela510[[#This Row],[Inicio Semana]],"dd/mm/aa") &amp; " - " &amp; TEXT(Tabela510[[#This Row],[Fim Semana]],"dd/mm/aa")</f>
        <v>07/01/24 - 13/01/24</v>
      </c>
      <c r="CV89" s="238">
        <f>_xlfn.MAXIFS(Tabela510[Previsão de Colheita],Tabela510[[Fazenda ]],Tabela510[[#This Row],[Fazenda ]],Tabela510[Cultivar],Tabela510[[#This Row],[Cultivar]])</f>
        <v>45375</v>
      </c>
      <c r="CW89" s="238">
        <f>_xlfn.MINIFS(Tabela510[Previsão de Colheita],Tabela510[[Fazenda ]],Tabela510[[#This Row],[Fazenda ]],Tabela510[Cultivar],Tabela510[[#This Row],[Cultivar]])</f>
        <v>45355</v>
      </c>
      <c r="CX89" s="244" t="str" cm="1">
        <f t="array" ref="CX89">IF(OR(Tabela510[[#This Row],[1ª avaliação]:[Inicio Colh.]]="Reprovado"),"Reprovado","Aprovado")</f>
        <v>Aprovado</v>
      </c>
      <c r="CY89" s="221"/>
    </row>
    <row r="90" spans="1:103" s="223" customFormat="1" ht="15.6" x14ac:dyDescent="0.3">
      <c r="A90" s="226" t="s">
        <v>446</v>
      </c>
      <c r="B90" s="227" t="s">
        <v>457</v>
      </c>
      <c r="C90" s="227" t="s">
        <v>65</v>
      </c>
      <c r="D90" s="227" t="s">
        <v>811</v>
      </c>
      <c r="E90" s="227">
        <v>310</v>
      </c>
      <c r="F90" s="240" t="s">
        <v>537</v>
      </c>
      <c r="G90" s="227" t="s">
        <v>541</v>
      </c>
      <c r="H90" s="228">
        <v>42</v>
      </c>
      <c r="I90" s="228">
        <v>42</v>
      </c>
      <c r="J90" s="228">
        <v>36</v>
      </c>
      <c r="K90" s="228">
        <f>Tabela510[[#This Row],[Hectares semados]]-J90</f>
        <v>6</v>
      </c>
      <c r="L90" s="228">
        <f>Tabela510[[#This Row],[Hectares de aproveitamento de semente]]*20</f>
        <v>720</v>
      </c>
      <c r="M90" s="229">
        <v>45232</v>
      </c>
      <c r="N90" s="229">
        <f t="shared" ca="1" si="4"/>
        <v>45449</v>
      </c>
      <c r="O90" s="249">
        <f ca="1">Tabela510[[#This Row],[hoje]]-Tabela510[[#This Row],[Data da Semeadura ]]</f>
        <v>217</v>
      </c>
      <c r="P90" s="227">
        <v>123</v>
      </c>
      <c r="Q90" s="229">
        <f>Tabela510[[#This Row],[Data da Semeadura ]]+P90</f>
        <v>45355</v>
      </c>
      <c r="R90" s="230" t="s">
        <v>163</v>
      </c>
      <c r="S90" s="240"/>
      <c r="T90" s="227"/>
      <c r="U90" s="227"/>
      <c r="V90" s="227"/>
      <c r="W90" s="234"/>
      <c r="X90" s="234"/>
      <c r="Y90" s="231">
        <f>Tabela510[[#This Row],[Data da Semeadura ]]+10</f>
        <v>45242</v>
      </c>
      <c r="Z90" s="233"/>
      <c r="AA90" s="227"/>
      <c r="AB90" s="232"/>
      <c r="AC90" s="227"/>
      <c r="AD90" s="234"/>
      <c r="AE90" s="234"/>
      <c r="AF90" s="234"/>
      <c r="AG90" s="234"/>
      <c r="AH90" s="229">
        <f>Tabela510[[#This Row],[Data da Semeadura ]]+35</f>
        <v>45267</v>
      </c>
      <c r="AI90" s="227"/>
      <c r="AJ90" s="227"/>
      <c r="AK90" s="234"/>
      <c r="AL90" s="234"/>
      <c r="AM90" s="234"/>
      <c r="AN90" s="234"/>
      <c r="AO90" s="234"/>
      <c r="AP90" s="234"/>
      <c r="AQ90" s="234"/>
      <c r="AR90" s="234"/>
      <c r="AS90" s="234"/>
      <c r="AT90" s="229">
        <f>Tabela510[[#This Row],[PREVISÃO   2ª Avaliação ]]+30</f>
        <v>45297</v>
      </c>
      <c r="AU90" s="229"/>
      <c r="AV90" s="229"/>
      <c r="AW90" s="234"/>
      <c r="AX90" s="234"/>
      <c r="AY90" s="234"/>
      <c r="AZ90" s="234"/>
      <c r="BA90" s="234"/>
      <c r="BB90" s="234"/>
      <c r="BC90" s="234"/>
      <c r="BD90" s="234"/>
      <c r="BE90" s="242"/>
      <c r="BF90" s="234"/>
      <c r="BG90" s="234"/>
      <c r="BH90" s="234"/>
      <c r="BI90" s="234"/>
      <c r="BJ90" s="234"/>
      <c r="BK90" s="229">
        <f>Tabela510[[#This Row],[PREVISÃO   3ª Avaliação ]]+20</f>
        <v>45317</v>
      </c>
      <c r="BL90" s="227"/>
      <c r="BM90" s="227"/>
      <c r="BN90" s="234"/>
      <c r="BO90" s="234"/>
      <c r="BP90" s="234"/>
      <c r="BQ90" s="234"/>
      <c r="BR90" s="234"/>
      <c r="BS90" s="234"/>
      <c r="BT90" s="234"/>
      <c r="BU90" s="231"/>
      <c r="BV90" s="227"/>
      <c r="BW90" s="227"/>
      <c r="BX90" s="227"/>
      <c r="BY90" s="227"/>
      <c r="BZ90" s="227"/>
      <c r="CA90" s="227"/>
      <c r="CB90" s="227"/>
      <c r="CC90" s="227"/>
      <c r="CD90" s="227"/>
      <c r="CE90" s="227" t="s">
        <v>798</v>
      </c>
      <c r="CF90" s="227"/>
      <c r="CG90" s="227"/>
      <c r="CH90" s="227"/>
      <c r="CI90" s="227"/>
      <c r="CJ90" s="227"/>
      <c r="CK90" s="227"/>
      <c r="CL90" s="227"/>
      <c r="CM90" s="227"/>
      <c r="CN90" s="227"/>
      <c r="CO90" s="234"/>
      <c r="CP90" s="243"/>
      <c r="CQ90" s="227" t="str">
        <f>PROPER(TEXT(Tabela510[[#This Row],[Previsão de Colheita]],"mmm"))</f>
        <v>Mar</v>
      </c>
      <c r="CR90" s="227">
        <f>WEEKDAY(Tabela510[[#This Row],[Previsão de Colheita]],1)</f>
        <v>2</v>
      </c>
      <c r="CS90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90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90" s="239" t="str">
        <f>TEXT(Tabela510[[#This Row],[Inicio Semana]],"dd/mm/aa") &amp; " - " &amp; TEXT(Tabela510[[#This Row],[Fim Semana]],"dd/mm/aa")</f>
        <v>07/01/24 - 13/01/24</v>
      </c>
      <c r="CV90" s="238">
        <f>_xlfn.MAXIFS(Tabela510[Previsão de Colheita],Tabela510[[Fazenda ]],Tabela510[[#This Row],[Fazenda ]],Tabela510[Cultivar],Tabela510[[#This Row],[Cultivar]])</f>
        <v>45375</v>
      </c>
      <c r="CW90" s="238">
        <f>_xlfn.MINIFS(Tabela510[Previsão de Colheita],Tabela510[[Fazenda ]],Tabela510[[#This Row],[Fazenda ]],Tabela510[Cultivar],Tabela510[[#This Row],[Cultivar]])</f>
        <v>45355</v>
      </c>
      <c r="CX90" s="244" t="str" cm="1">
        <f t="array" ref="CX90">IF(OR(Tabela510[[#This Row],[1ª avaliação]:[Inicio Colh.]]="Reprovado"),"Reprovado","Aprovado")</f>
        <v>Aprovado</v>
      </c>
      <c r="CY90" s="221"/>
    </row>
    <row r="91" spans="1:103" s="223" customFormat="1" ht="15.6" x14ac:dyDescent="0.3">
      <c r="A91" s="226" t="s">
        <v>446</v>
      </c>
      <c r="B91" s="227" t="s">
        <v>457</v>
      </c>
      <c r="C91" s="227" t="s">
        <v>65</v>
      </c>
      <c r="D91" s="227" t="s">
        <v>811</v>
      </c>
      <c r="E91" s="227">
        <v>311</v>
      </c>
      <c r="F91" s="240" t="s">
        <v>538</v>
      </c>
      <c r="G91" s="227" t="s">
        <v>541</v>
      </c>
      <c r="H91" s="228">
        <v>121</v>
      </c>
      <c r="I91" s="228">
        <v>105</v>
      </c>
      <c r="J91" s="228">
        <v>40</v>
      </c>
      <c r="K91" s="228">
        <f>Tabela510[[#This Row],[Hectares semados]]-J91</f>
        <v>81</v>
      </c>
      <c r="L91" s="228">
        <f>Tabela510[[#This Row],[Hectares de aproveitamento de semente]]*20</f>
        <v>800</v>
      </c>
      <c r="M91" s="229">
        <v>45252</v>
      </c>
      <c r="N91" s="229">
        <f t="shared" ca="1" si="4"/>
        <v>45449</v>
      </c>
      <c r="O91" s="249">
        <f ca="1">Tabela510[[#This Row],[hoje]]-Tabela510[[#This Row],[Data da Semeadura ]]</f>
        <v>197</v>
      </c>
      <c r="P91" s="227">
        <v>123</v>
      </c>
      <c r="Q91" s="229">
        <f>Tabela510[[#This Row],[Data da Semeadura ]]+P91</f>
        <v>45375</v>
      </c>
      <c r="R91" s="230" t="s">
        <v>163</v>
      </c>
      <c r="S91" s="240"/>
      <c r="T91" s="227"/>
      <c r="U91" s="227"/>
      <c r="V91" s="227"/>
      <c r="W91" s="234"/>
      <c r="X91" s="234"/>
      <c r="Y91" s="231">
        <f>Tabela510[[#This Row],[Data da Semeadura ]]+10</f>
        <v>45262</v>
      </c>
      <c r="Z91" s="233"/>
      <c r="AA91" s="227"/>
      <c r="AB91" s="232"/>
      <c r="AC91" s="227"/>
      <c r="AD91" s="234"/>
      <c r="AE91" s="234"/>
      <c r="AF91" s="234"/>
      <c r="AG91" s="234"/>
      <c r="AH91" s="229">
        <f>Tabela510[[#This Row],[Data da Semeadura ]]+35</f>
        <v>45287</v>
      </c>
      <c r="AI91" s="227"/>
      <c r="AJ91" s="227"/>
      <c r="AK91" s="234"/>
      <c r="AL91" s="234"/>
      <c r="AM91" s="234"/>
      <c r="AN91" s="234"/>
      <c r="AO91" s="234"/>
      <c r="AP91" s="234"/>
      <c r="AQ91" s="234"/>
      <c r="AR91" s="234"/>
      <c r="AS91" s="234"/>
      <c r="AT91" s="229">
        <f>Tabela510[[#This Row],[PREVISÃO   2ª Avaliação ]]+30</f>
        <v>45317</v>
      </c>
      <c r="AU91" s="229"/>
      <c r="AV91" s="229"/>
      <c r="AW91" s="234"/>
      <c r="AX91" s="234"/>
      <c r="AY91" s="234"/>
      <c r="AZ91" s="234"/>
      <c r="BA91" s="234"/>
      <c r="BB91" s="234"/>
      <c r="BC91" s="234"/>
      <c r="BD91" s="234"/>
      <c r="BE91" s="242"/>
      <c r="BF91" s="234"/>
      <c r="BG91" s="234"/>
      <c r="BH91" s="234"/>
      <c r="BI91" s="234"/>
      <c r="BJ91" s="234"/>
      <c r="BK91" s="229">
        <f>Tabela510[[#This Row],[PREVISÃO   3ª Avaliação ]]+20</f>
        <v>45337</v>
      </c>
      <c r="BL91" s="227"/>
      <c r="BM91" s="227"/>
      <c r="BN91" s="234"/>
      <c r="BO91" s="234"/>
      <c r="BP91" s="234"/>
      <c r="BQ91" s="234"/>
      <c r="BR91" s="234"/>
      <c r="BS91" s="234"/>
      <c r="BT91" s="234"/>
      <c r="BU91" s="231"/>
      <c r="BV91" s="227"/>
      <c r="BW91" s="227"/>
      <c r="BX91" s="227"/>
      <c r="BY91" s="227"/>
      <c r="BZ91" s="227"/>
      <c r="CA91" s="227"/>
      <c r="CB91" s="227"/>
      <c r="CC91" s="227"/>
      <c r="CD91" s="227"/>
      <c r="CE91" s="227" t="s">
        <v>798</v>
      </c>
      <c r="CF91" s="227"/>
      <c r="CG91" s="227"/>
      <c r="CH91" s="227"/>
      <c r="CI91" s="227"/>
      <c r="CJ91" s="227"/>
      <c r="CK91" s="227"/>
      <c r="CL91" s="227"/>
      <c r="CM91" s="227"/>
      <c r="CN91" s="227"/>
      <c r="CO91" s="234"/>
      <c r="CP91" s="243"/>
      <c r="CQ91" s="227" t="str">
        <f>PROPER(TEXT(Tabela510[[#This Row],[Previsão de Colheita]],"mmm"))</f>
        <v>Mar</v>
      </c>
      <c r="CR91" s="227">
        <f>WEEKDAY(Tabela510[[#This Row],[Previsão de Colheita]],1)</f>
        <v>1</v>
      </c>
      <c r="CS91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91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91" s="239" t="str">
        <f>TEXT(Tabela510[[#This Row],[Inicio Semana]],"dd/mm/aa") &amp; " - " &amp; TEXT(Tabela510[[#This Row],[Fim Semana]],"dd/mm/aa")</f>
        <v>31/12/23 - 06/01/24</v>
      </c>
      <c r="CV91" s="238">
        <f>_xlfn.MAXIFS(Tabela510[Previsão de Colheita],Tabela510[[Fazenda ]],Tabela510[[#This Row],[Fazenda ]],Tabela510[Cultivar],Tabela510[[#This Row],[Cultivar]])</f>
        <v>45375</v>
      </c>
      <c r="CW91" s="238">
        <f>_xlfn.MINIFS(Tabela510[Previsão de Colheita],Tabela510[[Fazenda ]],Tabela510[[#This Row],[Fazenda ]],Tabela510[Cultivar],Tabela510[[#This Row],[Cultivar]])</f>
        <v>45355</v>
      </c>
      <c r="CX91" s="244" t="str" cm="1">
        <f t="array" ref="CX91">IF(OR(Tabela510[[#This Row],[1ª avaliação]:[Inicio Colh.]]="Reprovado"),"Reprovado","Aprovado")</f>
        <v>Aprovado</v>
      </c>
      <c r="CY91" s="221"/>
    </row>
    <row r="92" spans="1:103" s="223" customFormat="1" ht="15.6" x14ac:dyDescent="0.3">
      <c r="A92" s="226" t="s">
        <v>446</v>
      </c>
      <c r="B92" s="227" t="s">
        <v>456</v>
      </c>
      <c r="C92" s="227" t="s">
        <v>64</v>
      </c>
      <c r="D92" s="227" t="s">
        <v>813</v>
      </c>
      <c r="E92" s="227">
        <v>403</v>
      </c>
      <c r="F92" s="240" t="s">
        <v>536</v>
      </c>
      <c r="G92" s="227" t="s">
        <v>557</v>
      </c>
      <c r="H92" s="228">
        <v>83</v>
      </c>
      <c r="I92" s="228"/>
      <c r="J92" s="228">
        <v>60</v>
      </c>
      <c r="K92" s="228">
        <f>Tabela510[[#This Row],[Hectares semados]]-J92</f>
        <v>23</v>
      </c>
      <c r="L92" s="228">
        <f>Tabela510[[#This Row],[Hectares de aproveitamento de semente]]*20</f>
        <v>1200</v>
      </c>
      <c r="M92" s="229">
        <v>45198</v>
      </c>
      <c r="N92" s="229">
        <f t="shared" ca="1" si="4"/>
        <v>45449</v>
      </c>
      <c r="O92" s="249">
        <f ca="1">Tabela510[[#This Row],[hoje]]-Tabela510[[#This Row],[Data da Semeadura ]]</f>
        <v>251</v>
      </c>
      <c r="P92" s="227">
        <v>98</v>
      </c>
      <c r="Q92" s="229">
        <f>Tabela510[[#This Row],[Data da Semeadura ]]+P92</f>
        <v>45296</v>
      </c>
      <c r="R92" s="230" t="s">
        <v>164</v>
      </c>
      <c r="S92" s="240"/>
      <c r="T92" s="227"/>
      <c r="U92" s="227"/>
      <c r="V92" s="227"/>
      <c r="W92" s="234"/>
      <c r="X92" s="234"/>
      <c r="Y92" s="231">
        <f>Tabela510[[#This Row],[Data da Semeadura ]]+10</f>
        <v>45208</v>
      </c>
      <c r="Z92" s="233">
        <v>45242</v>
      </c>
      <c r="AA92" s="233"/>
      <c r="AB92" s="232"/>
      <c r="AC92" s="227"/>
      <c r="AD92" s="234"/>
      <c r="AE92" s="234"/>
      <c r="AF92" s="234"/>
      <c r="AG92" s="234"/>
      <c r="AH92" s="229">
        <f>Tabela510[[#This Row],[Data da Semeadura ]]+35</f>
        <v>45233</v>
      </c>
      <c r="AI92" s="233">
        <v>45240</v>
      </c>
      <c r="AJ92" s="227" t="s">
        <v>701</v>
      </c>
      <c r="AK92" s="234" t="s">
        <v>502</v>
      </c>
      <c r="AL92" s="234" t="s">
        <v>504</v>
      </c>
      <c r="AM92" s="234" t="s">
        <v>445</v>
      </c>
      <c r="AN92" s="234" t="s">
        <v>454</v>
      </c>
      <c r="AO92" s="234" t="s">
        <v>357</v>
      </c>
      <c r="AP92" s="234" t="s">
        <v>357</v>
      </c>
      <c r="AQ92" s="234" t="s">
        <v>702</v>
      </c>
      <c r="AR92" s="234" t="s">
        <v>343</v>
      </c>
      <c r="AS92" s="234" t="s">
        <v>513</v>
      </c>
      <c r="AT92" s="229">
        <f>Tabela510[[#This Row],[PREVISÃO   2ª Avaliação ]]+30</f>
        <v>45263</v>
      </c>
      <c r="AU92" s="229"/>
      <c r="AV92" s="229"/>
      <c r="AW92" s="234"/>
      <c r="AX92" s="234"/>
      <c r="AY92" s="234"/>
      <c r="AZ92" s="234"/>
      <c r="BA92" s="234"/>
      <c r="BB92" s="234"/>
      <c r="BC92" s="234"/>
      <c r="BD92" s="234"/>
      <c r="BE92" s="242"/>
      <c r="BF92" s="234"/>
      <c r="BG92" s="234"/>
      <c r="BH92" s="234"/>
      <c r="BI92" s="234"/>
      <c r="BJ92" s="234"/>
      <c r="BK92" s="229">
        <f>Tabela510[[#This Row],[PREVISÃO   3ª Avaliação ]]+20</f>
        <v>45283</v>
      </c>
      <c r="BL92" s="227"/>
      <c r="BM92" s="227"/>
      <c r="BN92" s="234"/>
      <c r="BO92" s="234"/>
      <c r="BP92" s="234"/>
      <c r="BQ92" s="234"/>
      <c r="BR92" s="234"/>
      <c r="BS92" s="234"/>
      <c r="BT92" s="234"/>
      <c r="BU92" s="231"/>
      <c r="BV92" s="227"/>
      <c r="BW92" s="227"/>
      <c r="BX92" s="227"/>
      <c r="BY92" s="227"/>
      <c r="BZ92" s="227"/>
      <c r="CA92" s="227"/>
      <c r="CB92" s="227"/>
      <c r="CC92" s="227"/>
      <c r="CD92" s="231">
        <v>45286</v>
      </c>
      <c r="CE92" s="235" t="s">
        <v>748</v>
      </c>
      <c r="CF92" s="227"/>
      <c r="CG92" s="227"/>
      <c r="CH92" s="227"/>
      <c r="CI92" s="227"/>
      <c r="CJ92" s="227" t="s">
        <v>746</v>
      </c>
      <c r="CK92" s="227"/>
      <c r="CL92" s="227"/>
      <c r="CM92" s="227"/>
      <c r="CN92" s="227"/>
      <c r="CO92" s="234" t="s">
        <v>746</v>
      </c>
      <c r="CP92" s="243"/>
      <c r="CQ92" s="227" t="str">
        <f>PROPER(TEXT(Tabela510[[#This Row],[Previsão de Colheita]],"mmm"))</f>
        <v>Jan</v>
      </c>
      <c r="CR92" s="227">
        <f>WEEKDAY(Tabela510[[#This Row],[Previsão de Colheita]],1)</f>
        <v>6</v>
      </c>
      <c r="CS92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92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92" s="239" t="str">
        <f>TEXT(Tabela510[[#This Row],[Inicio Semana]],"dd/mm/aa") &amp; " - " &amp; TEXT(Tabela510[[#This Row],[Fim Semana]],"dd/mm/aa")</f>
        <v>04/02/24 - 10/02/24</v>
      </c>
      <c r="CV92" s="238">
        <f>_xlfn.MAXIFS(Tabela510[Previsão de Colheita],Tabela510[[Fazenda ]],Tabela510[[#This Row],[Fazenda ]],Tabela510[Cultivar],Tabela510[[#This Row],[Cultivar]])</f>
        <v>45298</v>
      </c>
      <c r="CW92" s="238">
        <f>_xlfn.MINIFS(Tabela510[Previsão de Colheita],Tabela510[[Fazenda ]],Tabela510[[#This Row],[Fazenda ]],Tabela510[Cultivar],Tabela510[[#This Row],[Cultivar]])</f>
        <v>45296</v>
      </c>
      <c r="CX92" s="244" t="str" cm="1">
        <f t="array" ref="CX92">IF(OR(Tabela510[[#This Row],[1ª avaliação]:[Inicio Colh.]]="Reprovado"),"Reprovado","Aprovado")</f>
        <v>Reprovado</v>
      </c>
      <c r="CY92" s="221"/>
    </row>
    <row r="93" spans="1:103" ht="15.6" x14ac:dyDescent="0.3">
      <c r="A93" s="226" t="s">
        <v>446</v>
      </c>
      <c r="B93" s="227" t="s">
        <v>456</v>
      </c>
      <c r="C93" s="227" t="s">
        <v>64</v>
      </c>
      <c r="D93" s="227" t="s">
        <v>813</v>
      </c>
      <c r="E93" s="227">
        <v>404</v>
      </c>
      <c r="F93" s="240" t="s">
        <v>536</v>
      </c>
      <c r="G93" s="227" t="s">
        <v>557</v>
      </c>
      <c r="H93" s="228">
        <v>79.5</v>
      </c>
      <c r="I93" s="228">
        <v>90</v>
      </c>
      <c r="J93" s="228">
        <v>50</v>
      </c>
      <c r="K93" s="228">
        <f>Tabela510[[#This Row],[Hectares semados]]-J93</f>
        <v>29.5</v>
      </c>
      <c r="L93" s="228">
        <f>Tabela510[[#This Row],[Hectares de aproveitamento de semente]]*20</f>
        <v>1000</v>
      </c>
      <c r="M93" s="229">
        <v>45200</v>
      </c>
      <c r="N93" s="229">
        <f t="shared" ca="1" si="4"/>
        <v>45449</v>
      </c>
      <c r="O93" s="249">
        <f ca="1">Tabela510[[#This Row],[hoje]]-Tabela510[[#This Row],[Data da Semeadura ]]</f>
        <v>249</v>
      </c>
      <c r="P93" s="227">
        <v>98</v>
      </c>
      <c r="Q93" s="229">
        <f>Tabela510[[#This Row],[Data da Semeadura ]]+P93</f>
        <v>45298</v>
      </c>
      <c r="R93" s="230" t="s">
        <v>163</v>
      </c>
      <c r="S93" s="240"/>
      <c r="T93" s="227"/>
      <c r="U93" s="227"/>
      <c r="V93" s="227"/>
      <c r="W93" s="234"/>
      <c r="X93" s="234"/>
      <c r="Y93" s="231">
        <f>Tabela510[[#This Row],[Data da Semeadura ]]+10</f>
        <v>45210</v>
      </c>
      <c r="Z93" s="233">
        <v>45242</v>
      </c>
      <c r="AA93" s="227"/>
      <c r="AB93" s="232"/>
      <c r="AC93" s="227"/>
      <c r="AD93" s="234"/>
      <c r="AE93" s="234"/>
      <c r="AF93" s="234"/>
      <c r="AG93" s="234"/>
      <c r="AH93" s="229">
        <f>Tabela510[[#This Row],[Data da Semeadura ]]+35</f>
        <v>45235</v>
      </c>
      <c r="AI93" s="233">
        <v>45240</v>
      </c>
      <c r="AJ93" s="227" t="s">
        <v>701</v>
      </c>
      <c r="AK93" s="234" t="s">
        <v>502</v>
      </c>
      <c r="AL93" s="234" t="s">
        <v>504</v>
      </c>
      <c r="AM93" s="234" t="s">
        <v>445</v>
      </c>
      <c r="AN93" s="234" t="s">
        <v>454</v>
      </c>
      <c r="AO93" s="234" t="s">
        <v>357</v>
      </c>
      <c r="AP93" s="234" t="s">
        <v>357</v>
      </c>
      <c r="AQ93" s="234" t="s">
        <v>702</v>
      </c>
      <c r="AR93" s="234" t="s">
        <v>343</v>
      </c>
      <c r="AS93" s="234" t="s">
        <v>513</v>
      </c>
      <c r="AT93" s="229">
        <f>Tabela510[[#This Row],[PREVISÃO   2ª Avaliação ]]+30</f>
        <v>45265</v>
      </c>
      <c r="AU93" s="229"/>
      <c r="AV93" s="229"/>
      <c r="AW93" s="234"/>
      <c r="AX93" s="234"/>
      <c r="AY93" s="234"/>
      <c r="AZ93" s="234"/>
      <c r="BA93" s="234"/>
      <c r="BB93" s="234"/>
      <c r="BC93" s="234"/>
      <c r="BD93" s="234"/>
      <c r="BE93" s="242"/>
      <c r="BF93" s="234"/>
      <c r="BG93" s="234"/>
      <c r="BH93" s="234"/>
      <c r="BI93" s="234"/>
      <c r="BJ93" s="234"/>
      <c r="BK93" s="229">
        <f>Tabela510[[#This Row],[PREVISÃO   3ª Avaliação ]]+20</f>
        <v>45285</v>
      </c>
      <c r="BL93" s="227"/>
      <c r="BM93" s="227"/>
      <c r="BN93" s="234"/>
      <c r="BO93" s="234"/>
      <c r="BP93" s="234"/>
      <c r="BQ93" s="234"/>
      <c r="BR93" s="234"/>
      <c r="BS93" s="234"/>
      <c r="BT93" s="234"/>
      <c r="BU93" s="231"/>
      <c r="BV93" s="227"/>
      <c r="BW93" s="227"/>
      <c r="BX93" s="227"/>
      <c r="BY93" s="227"/>
      <c r="BZ93" s="227"/>
      <c r="CA93" s="227"/>
      <c r="CB93" s="227"/>
      <c r="CC93" s="227"/>
      <c r="CD93" s="231">
        <v>45286</v>
      </c>
      <c r="CE93" s="235" t="s">
        <v>749</v>
      </c>
      <c r="CF93" s="227"/>
      <c r="CG93" s="227"/>
      <c r="CH93" s="227"/>
      <c r="CI93" s="227"/>
      <c r="CJ93" s="227" t="s">
        <v>746</v>
      </c>
      <c r="CK93" s="227"/>
      <c r="CL93" s="227"/>
      <c r="CM93" s="227"/>
      <c r="CN93" s="227"/>
      <c r="CO93" s="234" t="s">
        <v>746</v>
      </c>
      <c r="CP93" s="243"/>
      <c r="CQ93" s="227" t="str">
        <f>PROPER(TEXT(Tabela510[[#This Row],[Previsão de Colheita]],"mmm"))</f>
        <v>Jan</v>
      </c>
      <c r="CR93" s="227">
        <f>WEEKDAY(Tabela510[[#This Row],[Previsão de Colheita]],1)</f>
        <v>1</v>
      </c>
      <c r="CS93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93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93" s="239" t="str">
        <f>TEXT(Tabela510[[#This Row],[Inicio Semana]],"dd/mm/aa") &amp; " - " &amp; TEXT(Tabela510[[#This Row],[Fim Semana]],"dd/mm/aa")</f>
        <v>31/12/23 - 06/01/24</v>
      </c>
      <c r="CV93" s="238">
        <f>_xlfn.MAXIFS(Tabela510[Previsão de Colheita],Tabela510[[Fazenda ]],Tabela510[[#This Row],[Fazenda ]],Tabela510[Cultivar],Tabela510[[#This Row],[Cultivar]])</f>
        <v>45298</v>
      </c>
      <c r="CW93" s="238">
        <f>_xlfn.MINIFS(Tabela510[Previsão de Colheita],Tabela510[[Fazenda ]],Tabela510[[#This Row],[Fazenda ]],Tabela510[Cultivar],Tabela510[[#This Row],[Cultivar]])</f>
        <v>45296</v>
      </c>
      <c r="CX93" s="244" t="str" cm="1">
        <f t="array" ref="CX93">IF(OR(Tabela510[[#This Row],[1ª avaliação]:[Inicio Colh.]]="Reprovado"),"Reprovado","Aprovado")</f>
        <v>Reprovado</v>
      </c>
      <c r="CY93" s="221"/>
    </row>
    <row r="94" spans="1:103" ht="15.6" x14ac:dyDescent="0.3">
      <c r="A94" s="226" t="s">
        <v>446</v>
      </c>
      <c r="B94" s="227" t="s">
        <v>456</v>
      </c>
      <c r="C94" s="227" t="s">
        <v>64</v>
      </c>
      <c r="D94" s="227" t="s">
        <v>813</v>
      </c>
      <c r="E94" s="227">
        <v>410</v>
      </c>
      <c r="F94" s="240" t="s">
        <v>538</v>
      </c>
      <c r="G94" s="227" t="s">
        <v>175</v>
      </c>
      <c r="H94" s="228">
        <v>31</v>
      </c>
      <c r="I94" s="228"/>
      <c r="J94" s="228">
        <v>28</v>
      </c>
      <c r="K94" s="228">
        <f>Tabela510[[#This Row],[Hectares semados]]-J94</f>
        <v>3</v>
      </c>
      <c r="L94" s="228">
        <f>Tabela510[[#This Row],[Hectares de aproveitamento de semente]]*20</f>
        <v>560</v>
      </c>
      <c r="M94" s="229">
        <v>45202</v>
      </c>
      <c r="N94" s="229">
        <f t="shared" ca="1" si="4"/>
        <v>45449</v>
      </c>
      <c r="O94" s="249">
        <f ca="1">Tabela510[[#This Row],[hoje]]-Tabela510[[#This Row],[Data da Semeadura ]]</f>
        <v>247</v>
      </c>
      <c r="P94" s="227">
        <v>106</v>
      </c>
      <c r="Q94" s="229">
        <f>Tabela510[[#This Row],[Data da Semeadura ]]+P94</f>
        <v>45308</v>
      </c>
      <c r="R94" s="230" t="s">
        <v>164</v>
      </c>
      <c r="S94" s="240"/>
      <c r="T94" s="227"/>
      <c r="U94" s="227"/>
      <c r="V94" s="227"/>
      <c r="W94" s="234"/>
      <c r="X94" s="234"/>
      <c r="Y94" s="231">
        <f>Tabela510[[#This Row],[Data da Semeadura ]]+10</f>
        <v>45212</v>
      </c>
      <c r="Z94" s="233">
        <v>45242</v>
      </c>
      <c r="AA94" s="227"/>
      <c r="AB94" s="232"/>
      <c r="AC94" s="227"/>
      <c r="AD94" s="234"/>
      <c r="AE94" s="234"/>
      <c r="AF94" s="234"/>
      <c r="AG94" s="234"/>
      <c r="AH94" s="229">
        <f>Tabela510[[#This Row],[Data da Semeadura ]]+35</f>
        <v>45237</v>
      </c>
      <c r="AI94" s="233">
        <v>45240</v>
      </c>
      <c r="AJ94" s="227" t="s">
        <v>703</v>
      </c>
      <c r="AK94" s="234" t="s">
        <v>502</v>
      </c>
      <c r="AL94" s="234" t="s">
        <v>504</v>
      </c>
      <c r="AM94" s="234" t="s">
        <v>445</v>
      </c>
      <c r="AN94" s="234" t="s">
        <v>452</v>
      </c>
      <c r="AO94" s="234" t="s">
        <v>357</v>
      </c>
      <c r="AP94" s="234" t="s">
        <v>357</v>
      </c>
      <c r="AQ94" s="234"/>
      <c r="AR94" s="234" t="s">
        <v>343</v>
      </c>
      <c r="AS94" s="234" t="s">
        <v>513</v>
      </c>
      <c r="AT94" s="229">
        <f>Tabela510[[#This Row],[PREVISÃO   2ª Avaliação ]]+30</f>
        <v>45267</v>
      </c>
      <c r="AU94" s="229"/>
      <c r="AV94" s="229"/>
      <c r="AW94" s="234"/>
      <c r="AX94" s="234"/>
      <c r="AY94" s="234"/>
      <c r="AZ94" s="234"/>
      <c r="BA94" s="234"/>
      <c r="BB94" s="234"/>
      <c r="BC94" s="234"/>
      <c r="BD94" s="234"/>
      <c r="BE94" s="242"/>
      <c r="BF94" s="234"/>
      <c r="BG94" s="234"/>
      <c r="BH94" s="234"/>
      <c r="BI94" s="234"/>
      <c r="BJ94" s="234"/>
      <c r="BK94" s="229">
        <f>Tabela510[[#This Row],[PREVISÃO   3ª Avaliação ]]+20</f>
        <v>45287</v>
      </c>
      <c r="BL94" s="227"/>
      <c r="BM94" s="227"/>
      <c r="BN94" s="234"/>
      <c r="BO94" s="234"/>
      <c r="BP94" s="234"/>
      <c r="BQ94" s="234"/>
      <c r="BR94" s="234"/>
      <c r="BS94" s="234"/>
      <c r="BT94" s="234"/>
      <c r="BU94" s="231"/>
      <c r="BV94" s="227"/>
      <c r="BW94" s="227"/>
      <c r="BX94" s="227"/>
      <c r="BY94" s="227"/>
      <c r="BZ94" s="227"/>
      <c r="CA94" s="227"/>
      <c r="CB94" s="227"/>
      <c r="CC94" s="227"/>
      <c r="CD94" s="227"/>
      <c r="CE94" s="235" t="s">
        <v>798</v>
      </c>
      <c r="CF94" s="227"/>
      <c r="CG94" s="227"/>
      <c r="CH94" s="227"/>
      <c r="CI94" s="227"/>
      <c r="CJ94" s="227"/>
      <c r="CK94" s="227"/>
      <c r="CL94" s="227"/>
      <c r="CM94" s="227"/>
      <c r="CN94" s="227"/>
      <c r="CO94" s="234"/>
      <c r="CP94" s="243"/>
      <c r="CQ94" s="227" t="str">
        <f>PROPER(TEXT(Tabela510[[#This Row],[Previsão de Colheita]],"mmm"))</f>
        <v>Jan</v>
      </c>
      <c r="CR94" s="227">
        <f>WEEKDAY(Tabela510[[#This Row],[Previsão de Colheita]],1)</f>
        <v>4</v>
      </c>
      <c r="CS94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94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94" s="239" t="str">
        <f>TEXT(Tabela510[[#This Row],[Inicio Semana]],"dd/mm/aa") &amp; " - " &amp; TEXT(Tabela510[[#This Row],[Fim Semana]],"dd/mm/aa")</f>
        <v>21/01/24 - 27/01/24</v>
      </c>
      <c r="CV94" s="238">
        <f>_xlfn.MAXIFS(Tabela510[Previsão de Colheita],Tabela510[[Fazenda ]],Tabela510[[#This Row],[Fazenda ]],Tabela510[Cultivar],Tabela510[[#This Row],[Cultivar]])</f>
        <v>45316</v>
      </c>
      <c r="CW94" s="238">
        <f>_xlfn.MINIFS(Tabela510[Previsão de Colheita],Tabela510[[Fazenda ]],Tabela510[[#This Row],[Fazenda ]],Tabela510[Cultivar],Tabela510[[#This Row],[Cultivar]])</f>
        <v>45308</v>
      </c>
      <c r="CX94" s="244" t="str" cm="1">
        <f t="array" ref="CX94">IF(OR(Tabela510[[#This Row],[1ª avaliação]:[Inicio Colh.]]="Reprovado"),"Reprovado","Aprovado")</f>
        <v>Aprovado</v>
      </c>
      <c r="CY94" s="221"/>
    </row>
    <row r="95" spans="1:103" ht="15.6" x14ac:dyDescent="0.3">
      <c r="A95" s="226" t="s">
        <v>446</v>
      </c>
      <c r="B95" s="227" t="s">
        <v>456</v>
      </c>
      <c r="C95" s="227" t="s">
        <v>64</v>
      </c>
      <c r="D95" s="227" t="s">
        <v>813</v>
      </c>
      <c r="E95" s="227">
        <v>407</v>
      </c>
      <c r="F95" s="240" t="s">
        <v>536</v>
      </c>
      <c r="G95" s="227" t="s">
        <v>175</v>
      </c>
      <c r="H95" s="228">
        <v>69.2</v>
      </c>
      <c r="I95" s="228">
        <v>64</v>
      </c>
      <c r="J95" s="228">
        <v>50</v>
      </c>
      <c r="K95" s="228">
        <f>Tabela510[[#This Row],[Hectares semados]]-J95</f>
        <v>19.200000000000003</v>
      </c>
      <c r="L95" s="228">
        <f>Tabela510[[#This Row],[Hectares de aproveitamento de semente]]*20</f>
        <v>1000</v>
      </c>
      <c r="M95" s="229">
        <v>45204</v>
      </c>
      <c r="N95" s="229">
        <f t="shared" ca="1" si="4"/>
        <v>45449</v>
      </c>
      <c r="O95" s="249">
        <f ca="1">Tabela510[[#This Row],[hoje]]-Tabela510[[#This Row],[Data da Semeadura ]]</f>
        <v>245</v>
      </c>
      <c r="P95" s="227">
        <v>112</v>
      </c>
      <c r="Q95" s="229">
        <f>Tabela510[[#This Row],[Data da Semeadura ]]+P95</f>
        <v>45316</v>
      </c>
      <c r="R95" s="230" t="s">
        <v>163</v>
      </c>
      <c r="S95" s="240"/>
      <c r="T95" s="227"/>
      <c r="U95" s="227"/>
      <c r="V95" s="227"/>
      <c r="W95" s="234"/>
      <c r="X95" s="234"/>
      <c r="Y95" s="231">
        <f>Tabela510[[#This Row],[Data da Semeadura ]]+10</f>
        <v>45214</v>
      </c>
      <c r="Z95" s="233">
        <v>45242</v>
      </c>
      <c r="AA95" s="227"/>
      <c r="AB95" s="232"/>
      <c r="AC95" s="227"/>
      <c r="AD95" s="234"/>
      <c r="AE95" s="234"/>
      <c r="AF95" s="234"/>
      <c r="AG95" s="234"/>
      <c r="AH95" s="229">
        <f>Tabela510[[#This Row],[Data da Semeadura ]]+35</f>
        <v>45239</v>
      </c>
      <c r="AI95" s="233">
        <v>45240</v>
      </c>
      <c r="AJ95" s="227" t="s">
        <v>703</v>
      </c>
      <c r="AK95" s="234" t="s">
        <v>502</v>
      </c>
      <c r="AL95" s="234" t="s">
        <v>504</v>
      </c>
      <c r="AM95" s="234" t="s">
        <v>445</v>
      </c>
      <c r="AN95" s="234" t="s">
        <v>454</v>
      </c>
      <c r="AO95" s="234" t="s">
        <v>357</v>
      </c>
      <c r="AP95" s="234" t="s">
        <v>357</v>
      </c>
      <c r="AQ95" s="234" t="s">
        <v>704</v>
      </c>
      <c r="AR95" s="234" t="s">
        <v>343</v>
      </c>
      <c r="AS95" s="234" t="s">
        <v>513</v>
      </c>
      <c r="AT95" s="229">
        <f>Tabela510[[#This Row],[PREVISÃO   2ª Avaliação ]]+30</f>
        <v>45269</v>
      </c>
      <c r="AU95" s="229"/>
      <c r="AV95" s="229"/>
      <c r="AW95" s="234"/>
      <c r="AX95" s="234"/>
      <c r="AY95" s="234"/>
      <c r="AZ95" s="234"/>
      <c r="BA95" s="234"/>
      <c r="BB95" s="234"/>
      <c r="BC95" s="234"/>
      <c r="BD95" s="234"/>
      <c r="BE95" s="242"/>
      <c r="BF95" s="234"/>
      <c r="BG95" s="234"/>
      <c r="BH95" s="234"/>
      <c r="BI95" s="234"/>
      <c r="BJ95" s="234"/>
      <c r="BK95" s="229">
        <f>Tabela510[[#This Row],[PREVISÃO   3ª Avaliação ]]+20</f>
        <v>45289</v>
      </c>
      <c r="BL95" s="227"/>
      <c r="BM95" s="227"/>
      <c r="BN95" s="234"/>
      <c r="BO95" s="234"/>
      <c r="BP95" s="234"/>
      <c r="BQ95" s="234"/>
      <c r="BR95" s="234"/>
      <c r="BS95" s="234"/>
      <c r="BT95" s="234"/>
      <c r="BU95" s="231"/>
      <c r="BV95" s="227"/>
      <c r="BW95" s="227"/>
      <c r="BX95" s="227"/>
      <c r="BY95" s="227"/>
      <c r="BZ95" s="227"/>
      <c r="CA95" s="227"/>
      <c r="CB95" s="227"/>
      <c r="CC95" s="227"/>
      <c r="CD95" s="227"/>
      <c r="CE95" s="235" t="s">
        <v>749</v>
      </c>
      <c r="CF95" s="227"/>
      <c r="CG95" s="227"/>
      <c r="CH95" s="227"/>
      <c r="CI95" s="227"/>
      <c r="CJ95" s="227" t="s">
        <v>746</v>
      </c>
      <c r="CK95" s="227"/>
      <c r="CL95" s="227"/>
      <c r="CM95" s="227"/>
      <c r="CN95" s="227"/>
      <c r="CO95" s="234"/>
      <c r="CP95" s="243"/>
      <c r="CQ95" s="227" t="str">
        <f>PROPER(TEXT(Tabela510[[#This Row],[Previsão de Colheita]],"mmm"))</f>
        <v>Jan</v>
      </c>
      <c r="CR95" s="227">
        <f>WEEKDAY(Tabela510[[#This Row],[Previsão de Colheita]],1)</f>
        <v>5</v>
      </c>
      <c r="CS95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95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95" s="239" t="str">
        <f>TEXT(Tabela510[[#This Row],[Inicio Semana]],"dd/mm/aa") &amp; " - " &amp; TEXT(Tabela510[[#This Row],[Fim Semana]],"dd/mm/aa")</f>
        <v>28/01/24 - 03/02/24</v>
      </c>
      <c r="CV95" s="238">
        <f>_xlfn.MAXIFS(Tabela510[Previsão de Colheita],Tabela510[[Fazenda ]],Tabela510[[#This Row],[Fazenda ]],Tabela510[Cultivar],Tabela510[[#This Row],[Cultivar]])</f>
        <v>45316</v>
      </c>
      <c r="CW95" s="238">
        <f>_xlfn.MINIFS(Tabela510[Previsão de Colheita],Tabela510[[Fazenda ]],Tabela510[[#This Row],[Fazenda ]],Tabela510[Cultivar],Tabela510[[#This Row],[Cultivar]])</f>
        <v>45308</v>
      </c>
      <c r="CX95" s="244" t="str" cm="1">
        <f t="array" ref="CX95">IF(OR(Tabela510[[#This Row],[1ª avaliação]:[Inicio Colh.]]="Reprovado"),"Reprovado","Aprovado")</f>
        <v>Reprovado</v>
      </c>
      <c r="CY95" s="221"/>
    </row>
    <row r="96" spans="1:103" ht="15.6" x14ac:dyDescent="0.3">
      <c r="A96" s="226" t="s">
        <v>446</v>
      </c>
      <c r="B96" s="227" t="s">
        <v>456</v>
      </c>
      <c r="C96" s="227" t="s">
        <v>64</v>
      </c>
      <c r="D96" s="227" t="s">
        <v>813</v>
      </c>
      <c r="E96" s="227">
        <v>408</v>
      </c>
      <c r="F96" s="240" t="s">
        <v>536</v>
      </c>
      <c r="G96" s="227" t="s">
        <v>175</v>
      </c>
      <c r="H96" s="228">
        <v>114.5</v>
      </c>
      <c r="I96" s="228">
        <v>114</v>
      </c>
      <c r="J96" s="228">
        <v>90</v>
      </c>
      <c r="K96" s="228">
        <f>Tabela510[[#This Row],[Hectares semados]]-J96</f>
        <v>24.5</v>
      </c>
      <c r="L96" s="228">
        <f>Tabela510[[#This Row],[Hectares de aproveitamento de semente]]*20</f>
        <v>1800</v>
      </c>
      <c r="M96" s="229">
        <v>45205</v>
      </c>
      <c r="N96" s="229">
        <f t="shared" ca="1" si="4"/>
        <v>45449</v>
      </c>
      <c r="O96" s="249">
        <f ca="1">Tabela510[[#This Row],[hoje]]-Tabela510[[#This Row],[Data da Semeadura ]]</f>
        <v>244</v>
      </c>
      <c r="P96" s="227">
        <v>111</v>
      </c>
      <c r="Q96" s="229">
        <f>Tabela510[[#This Row],[Data da Semeadura ]]+P96</f>
        <v>45316</v>
      </c>
      <c r="R96" s="230" t="s">
        <v>163</v>
      </c>
      <c r="S96" s="240"/>
      <c r="T96" s="227"/>
      <c r="U96" s="227"/>
      <c r="V96" s="227"/>
      <c r="W96" s="234"/>
      <c r="X96" s="234"/>
      <c r="Y96" s="231">
        <f>Tabela510[[#This Row],[Data da Semeadura ]]+10</f>
        <v>45215</v>
      </c>
      <c r="Z96" s="233">
        <v>45242</v>
      </c>
      <c r="AA96" s="227"/>
      <c r="AB96" s="232"/>
      <c r="AC96" s="227"/>
      <c r="AD96" s="234"/>
      <c r="AE96" s="234"/>
      <c r="AF96" s="234"/>
      <c r="AG96" s="234"/>
      <c r="AH96" s="229">
        <f>Tabela510[[#This Row],[Data da Semeadura ]]+35</f>
        <v>45240</v>
      </c>
      <c r="AI96" s="233">
        <v>45240</v>
      </c>
      <c r="AJ96" s="227" t="s">
        <v>703</v>
      </c>
      <c r="AK96" s="234" t="s">
        <v>502</v>
      </c>
      <c r="AL96" s="234" t="s">
        <v>504</v>
      </c>
      <c r="AM96" s="234" t="s">
        <v>445</v>
      </c>
      <c r="AN96" s="234" t="s">
        <v>454</v>
      </c>
      <c r="AO96" s="234" t="s">
        <v>357</v>
      </c>
      <c r="AP96" s="234" t="s">
        <v>357</v>
      </c>
      <c r="AQ96" s="234" t="s">
        <v>704</v>
      </c>
      <c r="AR96" s="234" t="s">
        <v>343</v>
      </c>
      <c r="AS96" s="234" t="s">
        <v>513</v>
      </c>
      <c r="AT96" s="229">
        <f>Tabela510[[#This Row],[PREVISÃO   2ª Avaliação ]]+30</f>
        <v>45270</v>
      </c>
      <c r="AU96" s="229"/>
      <c r="AV96" s="229"/>
      <c r="AW96" s="234"/>
      <c r="AX96" s="234"/>
      <c r="AY96" s="234"/>
      <c r="AZ96" s="234"/>
      <c r="BA96" s="234"/>
      <c r="BB96" s="234"/>
      <c r="BC96" s="234"/>
      <c r="BD96" s="234"/>
      <c r="BE96" s="242"/>
      <c r="BF96" s="234"/>
      <c r="BG96" s="234"/>
      <c r="BH96" s="234"/>
      <c r="BI96" s="234"/>
      <c r="BJ96" s="234"/>
      <c r="BK96" s="229">
        <f>Tabela510[[#This Row],[PREVISÃO   3ª Avaliação ]]+20</f>
        <v>45290</v>
      </c>
      <c r="BL96" s="227"/>
      <c r="BM96" s="227"/>
      <c r="BN96" s="234"/>
      <c r="BO96" s="234"/>
      <c r="BP96" s="234"/>
      <c r="BQ96" s="234"/>
      <c r="BR96" s="234"/>
      <c r="BS96" s="234"/>
      <c r="BT96" s="234"/>
      <c r="BU96" s="231"/>
      <c r="BV96" s="227"/>
      <c r="BW96" s="227"/>
      <c r="BX96" s="227"/>
      <c r="BY96" s="227"/>
      <c r="BZ96" s="227"/>
      <c r="CA96" s="227"/>
      <c r="CB96" s="227"/>
      <c r="CC96" s="227"/>
      <c r="CD96" s="227"/>
      <c r="CE96" s="235" t="s">
        <v>749</v>
      </c>
      <c r="CF96" s="227"/>
      <c r="CG96" s="227"/>
      <c r="CH96" s="227"/>
      <c r="CI96" s="227"/>
      <c r="CJ96" s="227" t="s">
        <v>746</v>
      </c>
      <c r="CK96" s="227"/>
      <c r="CL96" s="227"/>
      <c r="CM96" s="227"/>
      <c r="CN96" s="227"/>
      <c r="CO96" s="234"/>
      <c r="CP96" s="243"/>
      <c r="CQ96" s="227" t="str">
        <f>PROPER(TEXT(Tabela510[[#This Row],[Previsão de Colheita]],"mmm"))</f>
        <v>Jan</v>
      </c>
      <c r="CR96" s="227">
        <f>WEEKDAY(Tabela510[[#This Row],[Previsão de Colheita]],1)</f>
        <v>5</v>
      </c>
      <c r="CS96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96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96" s="239" t="str">
        <f>TEXT(Tabela510[[#This Row],[Inicio Semana]],"dd/mm/aa") &amp; " - " &amp; TEXT(Tabela510[[#This Row],[Fim Semana]],"dd/mm/aa")</f>
        <v>28/01/24 - 03/02/24</v>
      </c>
      <c r="CV96" s="238">
        <f>_xlfn.MAXIFS(Tabela510[Previsão de Colheita],Tabela510[[Fazenda ]],Tabela510[[#This Row],[Fazenda ]],Tabela510[Cultivar],Tabela510[[#This Row],[Cultivar]])</f>
        <v>45316</v>
      </c>
      <c r="CW96" s="238">
        <f>_xlfn.MINIFS(Tabela510[Previsão de Colheita],Tabela510[[Fazenda ]],Tabela510[[#This Row],[Fazenda ]],Tabela510[Cultivar],Tabela510[[#This Row],[Cultivar]])</f>
        <v>45308</v>
      </c>
      <c r="CX96" s="244" t="str" cm="1">
        <f t="array" ref="CX96">IF(OR(Tabela510[[#This Row],[1ª avaliação]:[Inicio Colh.]]="Reprovado"),"Reprovado","Aprovado")</f>
        <v>Reprovado</v>
      </c>
      <c r="CY96" s="221"/>
    </row>
    <row r="97" spans="1:103" ht="15.6" x14ac:dyDescent="0.3">
      <c r="A97" s="226" t="s">
        <v>446</v>
      </c>
      <c r="B97" s="227" t="s">
        <v>456</v>
      </c>
      <c r="C97" s="227" t="s">
        <v>64</v>
      </c>
      <c r="D97" s="227" t="s">
        <v>813</v>
      </c>
      <c r="E97" s="227">
        <v>411</v>
      </c>
      <c r="F97" s="240" t="s">
        <v>538</v>
      </c>
      <c r="G97" s="227" t="s">
        <v>175</v>
      </c>
      <c r="H97" s="228">
        <v>28</v>
      </c>
      <c r="I97" s="228">
        <v>28</v>
      </c>
      <c r="J97" s="228">
        <v>15</v>
      </c>
      <c r="K97" s="228">
        <f>Tabela510[[#This Row],[Hectares semados]]-J97</f>
        <v>13</v>
      </c>
      <c r="L97" s="228">
        <f>Tabela510[[#This Row],[Hectares de aproveitamento de semente]]*20</f>
        <v>300</v>
      </c>
      <c r="M97" s="229">
        <v>45205</v>
      </c>
      <c r="N97" s="229">
        <f t="shared" ca="1" si="4"/>
        <v>45449</v>
      </c>
      <c r="O97" s="249">
        <f ca="1">Tabela510[[#This Row],[hoje]]-Tabela510[[#This Row],[Data da Semeadura ]]</f>
        <v>244</v>
      </c>
      <c r="P97" s="227">
        <v>110</v>
      </c>
      <c r="Q97" s="229">
        <f>Tabela510[[#This Row],[Data da Semeadura ]]+P97</f>
        <v>45315</v>
      </c>
      <c r="R97" s="230" t="s">
        <v>163</v>
      </c>
      <c r="S97" s="240"/>
      <c r="T97" s="227"/>
      <c r="U97" s="227"/>
      <c r="V97" s="227"/>
      <c r="W97" s="234"/>
      <c r="X97" s="234"/>
      <c r="Y97" s="231">
        <f>Tabela510[[#This Row],[Data da Semeadura ]]+10</f>
        <v>45215</v>
      </c>
      <c r="Z97" s="233">
        <v>45242</v>
      </c>
      <c r="AA97" s="227"/>
      <c r="AB97" s="232"/>
      <c r="AC97" s="227"/>
      <c r="AD97" s="234"/>
      <c r="AE97" s="234"/>
      <c r="AF97" s="234"/>
      <c r="AG97" s="234" t="s">
        <v>512</v>
      </c>
      <c r="AH97" s="229">
        <f>Tabela510[[#This Row],[Data da Semeadura ]]+35</f>
        <v>45240</v>
      </c>
      <c r="AI97" s="233">
        <v>45240</v>
      </c>
      <c r="AJ97" s="227" t="s">
        <v>703</v>
      </c>
      <c r="AK97" s="234" t="s">
        <v>502</v>
      </c>
      <c r="AL97" s="234" t="s">
        <v>504</v>
      </c>
      <c r="AM97" s="234" t="s">
        <v>445</v>
      </c>
      <c r="AN97" s="234" t="s">
        <v>452</v>
      </c>
      <c r="AO97" s="234" t="s">
        <v>357</v>
      </c>
      <c r="AP97" s="234" t="s">
        <v>357</v>
      </c>
      <c r="AQ97" s="234"/>
      <c r="AR97" s="234" t="s">
        <v>343</v>
      </c>
      <c r="AS97" s="234" t="s">
        <v>513</v>
      </c>
      <c r="AT97" s="229">
        <f>Tabela510[[#This Row],[PREVISÃO   2ª Avaliação ]]+30</f>
        <v>45270</v>
      </c>
      <c r="AU97" s="229"/>
      <c r="AV97" s="229"/>
      <c r="AW97" s="234"/>
      <c r="AX97" s="234"/>
      <c r="AY97" s="234"/>
      <c r="AZ97" s="234"/>
      <c r="BA97" s="234"/>
      <c r="BB97" s="234"/>
      <c r="BC97" s="234"/>
      <c r="BD97" s="234"/>
      <c r="BE97" s="242"/>
      <c r="BF97" s="234"/>
      <c r="BG97" s="234"/>
      <c r="BH97" s="234"/>
      <c r="BI97" s="234"/>
      <c r="BJ97" s="234"/>
      <c r="BK97" s="229">
        <f>Tabela510[[#This Row],[PREVISÃO   3ª Avaliação ]]+20</f>
        <v>45290</v>
      </c>
      <c r="BL97" s="227"/>
      <c r="BM97" s="227"/>
      <c r="BN97" s="234"/>
      <c r="BO97" s="234"/>
      <c r="BP97" s="234"/>
      <c r="BQ97" s="234"/>
      <c r="BR97" s="234"/>
      <c r="BS97" s="234"/>
      <c r="BT97" s="234"/>
      <c r="BU97" s="231"/>
      <c r="BV97" s="227"/>
      <c r="BW97" s="227"/>
      <c r="BX97" s="227"/>
      <c r="BY97" s="227"/>
      <c r="BZ97" s="227"/>
      <c r="CA97" s="227"/>
      <c r="CB97" s="227"/>
      <c r="CC97" s="227"/>
      <c r="CD97" s="227"/>
      <c r="CE97" s="235" t="s">
        <v>749</v>
      </c>
      <c r="CF97" s="227"/>
      <c r="CG97" s="227"/>
      <c r="CH97" s="227"/>
      <c r="CI97" s="227"/>
      <c r="CJ97" s="227" t="s">
        <v>746</v>
      </c>
      <c r="CK97" s="227"/>
      <c r="CL97" s="227"/>
      <c r="CM97" s="227"/>
      <c r="CN97" s="227"/>
      <c r="CO97" s="234"/>
      <c r="CP97" s="243"/>
      <c r="CQ97" s="227" t="str">
        <f>PROPER(TEXT(Tabela510[[#This Row],[Previsão de Colheita]],"mmm"))</f>
        <v>Jan</v>
      </c>
      <c r="CR97" s="227">
        <f>WEEKDAY(Tabela510[[#This Row],[Previsão de Colheita]],1)</f>
        <v>4</v>
      </c>
      <c r="CS97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97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97" s="239" t="str">
        <f>TEXT(Tabela510[[#This Row],[Inicio Semana]],"dd/mm/aa") &amp; " - " &amp; TEXT(Tabela510[[#This Row],[Fim Semana]],"dd/mm/aa")</f>
        <v>21/01/24 - 27/01/24</v>
      </c>
      <c r="CV97" s="238">
        <f>_xlfn.MAXIFS(Tabela510[Previsão de Colheita],Tabela510[[Fazenda ]],Tabela510[[#This Row],[Fazenda ]],Tabela510[Cultivar],Tabela510[[#This Row],[Cultivar]])</f>
        <v>45316</v>
      </c>
      <c r="CW97" s="238">
        <f>_xlfn.MINIFS(Tabela510[Previsão de Colheita],Tabela510[[Fazenda ]],Tabela510[[#This Row],[Fazenda ]],Tabela510[Cultivar],Tabela510[[#This Row],[Cultivar]])</f>
        <v>45308</v>
      </c>
      <c r="CX97" s="244" t="str" cm="1">
        <f t="array" ref="CX97">IF(OR(Tabela510[[#This Row],[1ª avaliação]:[Inicio Colh.]]="Reprovado"),"Reprovado","Aprovado")</f>
        <v>Reprovado</v>
      </c>
      <c r="CY97" s="221"/>
    </row>
    <row r="98" spans="1:103" ht="15.6" x14ac:dyDescent="0.3">
      <c r="A98" s="226" t="s">
        <v>446</v>
      </c>
      <c r="B98" s="227" t="s">
        <v>456</v>
      </c>
      <c r="C98" s="227" t="s">
        <v>64</v>
      </c>
      <c r="D98" s="227" t="s">
        <v>813</v>
      </c>
      <c r="E98" s="227">
        <v>406</v>
      </c>
      <c r="F98" s="240" t="s">
        <v>537</v>
      </c>
      <c r="G98" s="227" t="s">
        <v>560</v>
      </c>
      <c r="H98" s="228">
        <v>101.2</v>
      </c>
      <c r="I98" s="228">
        <v>100</v>
      </c>
      <c r="J98" s="228">
        <v>96</v>
      </c>
      <c r="K98" s="228">
        <f>Tabela510[[#This Row],[Hectares semados]]-J98</f>
        <v>5.2000000000000028</v>
      </c>
      <c r="L98" s="228">
        <f>Tabela510[[#This Row],[Hectares de aproveitamento de semente]]*20</f>
        <v>1920</v>
      </c>
      <c r="M98" s="229">
        <v>45223</v>
      </c>
      <c r="N98" s="229">
        <f t="shared" ca="1" si="4"/>
        <v>45449</v>
      </c>
      <c r="O98" s="249">
        <f ca="1">Tabela510[[#This Row],[hoje]]-Tabela510[[#This Row],[Data da Semeadura ]]</f>
        <v>226</v>
      </c>
      <c r="P98" s="227">
        <v>115</v>
      </c>
      <c r="Q98" s="229">
        <f>Tabela510[[#This Row],[Data da Semeadura ]]+P98</f>
        <v>45338</v>
      </c>
      <c r="R98" s="230" t="s">
        <v>163</v>
      </c>
      <c r="S98" s="240"/>
      <c r="T98" s="227"/>
      <c r="U98" s="227"/>
      <c r="V98" s="227"/>
      <c r="W98" s="234"/>
      <c r="X98" s="234"/>
      <c r="Y98" s="231">
        <f>Tabela510[[#This Row],[Data da Semeadura ]]+10</f>
        <v>45233</v>
      </c>
      <c r="Z98" s="233">
        <v>45242</v>
      </c>
      <c r="AA98" s="227"/>
      <c r="AB98" s="232"/>
      <c r="AC98" s="227"/>
      <c r="AD98" s="234"/>
      <c r="AE98" s="234"/>
      <c r="AF98" s="234"/>
      <c r="AG98" s="234"/>
      <c r="AH98" s="229">
        <f>Tabela510[[#This Row],[Data da Semeadura ]]+35</f>
        <v>45258</v>
      </c>
      <c r="AI98" s="233"/>
      <c r="AJ98" s="227"/>
      <c r="AK98" s="234"/>
      <c r="AL98" s="234"/>
      <c r="AM98" s="234"/>
      <c r="AN98" s="234"/>
      <c r="AO98" s="234"/>
      <c r="AP98" s="234"/>
      <c r="AQ98" s="234"/>
      <c r="AR98" s="234"/>
      <c r="AS98" s="234"/>
      <c r="AT98" s="229">
        <f>Tabela510[[#This Row],[PREVISÃO   2ª Avaliação ]]+30</f>
        <v>45288</v>
      </c>
      <c r="AU98" s="229"/>
      <c r="AV98" s="229"/>
      <c r="AW98" s="234"/>
      <c r="AX98" s="234"/>
      <c r="AY98" s="234"/>
      <c r="AZ98" s="234"/>
      <c r="BA98" s="234"/>
      <c r="BB98" s="234"/>
      <c r="BC98" s="234"/>
      <c r="BD98" s="234"/>
      <c r="BE98" s="242"/>
      <c r="BF98" s="234"/>
      <c r="BG98" s="234"/>
      <c r="BH98" s="234"/>
      <c r="BI98" s="234"/>
      <c r="BJ98" s="234"/>
      <c r="BK98" s="229">
        <f>Tabela510[[#This Row],[PREVISÃO   3ª Avaliação ]]+20</f>
        <v>45308</v>
      </c>
      <c r="BL98" s="227"/>
      <c r="BM98" s="227"/>
      <c r="BN98" s="234"/>
      <c r="BO98" s="234"/>
      <c r="BP98" s="234"/>
      <c r="BQ98" s="234"/>
      <c r="BR98" s="234"/>
      <c r="BS98" s="234"/>
      <c r="BT98" s="234"/>
      <c r="BU98" s="231"/>
      <c r="BV98" s="227"/>
      <c r="BW98" s="227"/>
      <c r="BX98" s="227"/>
      <c r="BY98" s="227"/>
      <c r="BZ98" s="227"/>
      <c r="CA98" s="227"/>
      <c r="CB98" s="227"/>
      <c r="CC98" s="227"/>
      <c r="CD98" s="227"/>
      <c r="CE98" s="227" t="s">
        <v>798</v>
      </c>
      <c r="CF98" s="227"/>
      <c r="CG98" s="227"/>
      <c r="CH98" s="227"/>
      <c r="CI98" s="227"/>
      <c r="CJ98" s="227" t="s">
        <v>747</v>
      </c>
      <c r="CK98" s="227"/>
      <c r="CL98" s="227"/>
      <c r="CM98" s="227"/>
      <c r="CN98" s="227"/>
      <c r="CO98" s="234"/>
      <c r="CP98" s="243"/>
      <c r="CQ98" s="227" t="str">
        <f>PROPER(TEXT(Tabela510[[#This Row],[Previsão de Colheita]],"mmm"))</f>
        <v>Fev</v>
      </c>
      <c r="CR98" s="227">
        <f>WEEKDAY(Tabela510[[#This Row],[Previsão de Colheita]],1)</f>
        <v>6</v>
      </c>
      <c r="CS98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98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98" s="239" t="str">
        <f>TEXT(Tabela510[[#This Row],[Inicio Semana]],"dd/mm/aa") &amp; " - " &amp; TEXT(Tabela510[[#This Row],[Fim Semana]],"dd/mm/aa")</f>
        <v>04/02/24 - 10/02/24</v>
      </c>
      <c r="CV98" s="238">
        <f>_xlfn.MAXIFS(Tabela510[Previsão de Colheita],Tabela510[[Fazenda ]],Tabela510[[#This Row],[Fazenda ]],Tabela510[Cultivar],Tabela510[[#This Row],[Cultivar]])</f>
        <v>45338</v>
      </c>
      <c r="CW98" s="238">
        <f>_xlfn.MINIFS(Tabela510[Previsão de Colheita],Tabela510[[Fazenda ]],Tabela510[[#This Row],[Fazenda ]],Tabela510[Cultivar],Tabela510[[#This Row],[Cultivar]])</f>
        <v>45338</v>
      </c>
      <c r="CX98" s="244" t="str" cm="1">
        <f t="array" ref="CX98">IF(OR(Tabela510[[#This Row],[1ª avaliação]:[Inicio Colh.]]="Reprovado"),"Reprovado","Aprovado")</f>
        <v>Aprovado</v>
      </c>
      <c r="CY98" s="221"/>
    </row>
    <row r="99" spans="1:103" ht="15.6" x14ac:dyDescent="0.3">
      <c r="A99" s="226" t="s">
        <v>446</v>
      </c>
      <c r="B99" s="227" t="s">
        <v>456</v>
      </c>
      <c r="C99" s="227" t="s">
        <v>64</v>
      </c>
      <c r="D99" s="227" t="s">
        <v>813</v>
      </c>
      <c r="E99" s="227">
        <v>405</v>
      </c>
      <c r="F99" s="240" t="s">
        <v>536</v>
      </c>
      <c r="G99" s="227" t="s">
        <v>565</v>
      </c>
      <c r="H99" s="228">
        <v>118.6</v>
      </c>
      <c r="I99" s="228">
        <v>118</v>
      </c>
      <c r="J99" s="228">
        <v>112</v>
      </c>
      <c r="K99" s="228">
        <f>Tabela510[[#This Row],[Hectares semados]]-J99</f>
        <v>6.5999999999999943</v>
      </c>
      <c r="L99" s="228">
        <f>Tabela510[[#This Row],[Hectares de aproveitamento de semente]]*20</f>
        <v>2240</v>
      </c>
      <c r="M99" s="229">
        <v>45225</v>
      </c>
      <c r="N99" s="229">
        <f t="shared" ca="1" si="4"/>
        <v>45449</v>
      </c>
      <c r="O99" s="249">
        <f ca="1">Tabela510[[#This Row],[hoje]]-Tabela510[[#This Row],[Data da Semeadura ]]</f>
        <v>224</v>
      </c>
      <c r="P99" s="227">
        <v>118</v>
      </c>
      <c r="Q99" s="229">
        <f>Tabela510[[#This Row],[Data da Semeadura ]]+P99</f>
        <v>45343</v>
      </c>
      <c r="R99" s="230" t="s">
        <v>163</v>
      </c>
      <c r="S99" s="240"/>
      <c r="T99" s="227"/>
      <c r="U99" s="227"/>
      <c r="V99" s="227"/>
      <c r="W99" s="234"/>
      <c r="X99" s="234"/>
      <c r="Y99" s="231">
        <f>Tabela510[[#This Row],[Data da Semeadura ]]+10</f>
        <v>45235</v>
      </c>
      <c r="Z99" s="233">
        <v>45242</v>
      </c>
      <c r="AA99" s="233"/>
      <c r="AB99" s="232"/>
      <c r="AC99" s="227"/>
      <c r="AD99" s="234"/>
      <c r="AE99" s="234"/>
      <c r="AF99" s="234"/>
      <c r="AG99" s="234"/>
      <c r="AH99" s="229">
        <f>Tabela510[[#This Row],[Data da Semeadura ]]+35</f>
        <v>45260</v>
      </c>
      <c r="AI99" s="233"/>
      <c r="AJ99" s="227"/>
      <c r="AK99" s="234"/>
      <c r="AL99" s="234"/>
      <c r="AM99" s="234"/>
      <c r="AN99" s="234"/>
      <c r="AO99" s="234"/>
      <c r="AP99" s="234"/>
      <c r="AQ99" s="234"/>
      <c r="AR99" s="234"/>
      <c r="AS99" s="234"/>
      <c r="AT99" s="229">
        <f>Tabela510[[#This Row],[PREVISÃO   2ª Avaliação ]]+30</f>
        <v>45290</v>
      </c>
      <c r="AU99" s="229"/>
      <c r="AV99" s="229"/>
      <c r="AW99" s="234"/>
      <c r="AX99" s="234"/>
      <c r="AY99" s="234"/>
      <c r="AZ99" s="234"/>
      <c r="BA99" s="234"/>
      <c r="BB99" s="234"/>
      <c r="BC99" s="234"/>
      <c r="BD99" s="234"/>
      <c r="BE99" s="242"/>
      <c r="BF99" s="234"/>
      <c r="BG99" s="234"/>
      <c r="BH99" s="234"/>
      <c r="BI99" s="234"/>
      <c r="BJ99" s="234"/>
      <c r="BK99" s="229">
        <f>Tabela510[[#This Row],[PREVISÃO   3ª Avaliação ]]+20</f>
        <v>45310</v>
      </c>
      <c r="BL99" s="233"/>
      <c r="BM99" s="227"/>
      <c r="BN99" s="234"/>
      <c r="BO99" s="234"/>
      <c r="BP99" s="234"/>
      <c r="BQ99" s="234"/>
      <c r="BR99" s="234"/>
      <c r="BS99" s="234"/>
      <c r="BT99" s="234"/>
      <c r="BU99" s="231"/>
      <c r="BV99" s="227"/>
      <c r="BW99" s="227"/>
      <c r="BX99" s="227"/>
      <c r="BY99" s="227"/>
      <c r="BZ99" s="227"/>
      <c r="CA99" s="227"/>
      <c r="CB99" s="227"/>
      <c r="CC99" s="227"/>
      <c r="CD99" s="227"/>
      <c r="CE99" s="227" t="s">
        <v>798</v>
      </c>
      <c r="CF99" s="227"/>
      <c r="CG99" s="227"/>
      <c r="CH99" s="227"/>
      <c r="CI99" s="227"/>
      <c r="CJ99" s="227" t="s">
        <v>747</v>
      </c>
      <c r="CK99" s="227"/>
      <c r="CL99" s="227"/>
      <c r="CM99" s="227"/>
      <c r="CN99" s="227"/>
      <c r="CO99" s="234"/>
      <c r="CP99" s="243"/>
      <c r="CQ99" s="227" t="str">
        <f>PROPER(TEXT(Tabela510[[#This Row],[Previsão de Colheita]],"mmm"))</f>
        <v>Fev</v>
      </c>
      <c r="CR99" s="227">
        <f>WEEKDAY(Tabela510[[#This Row],[Previsão de Colheita]],1)</f>
        <v>4</v>
      </c>
      <c r="CS99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99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99" s="239" t="str">
        <f>TEXT(Tabela510[[#This Row],[Inicio Semana]],"dd/mm/aa") &amp; " - " &amp; TEXT(Tabela510[[#This Row],[Fim Semana]],"dd/mm/aa")</f>
        <v>21/01/24 - 27/01/24</v>
      </c>
      <c r="CV99" s="238">
        <f>_xlfn.MAXIFS(Tabela510[Previsão de Colheita],Tabela510[[Fazenda ]],Tabela510[[#This Row],[Fazenda ]],Tabela510[Cultivar],Tabela510[[#This Row],[Cultivar]])</f>
        <v>45346</v>
      </c>
      <c r="CW99" s="238">
        <f>_xlfn.MINIFS(Tabela510[Previsão de Colheita],Tabela510[[Fazenda ]],Tabela510[[#This Row],[Fazenda ]],Tabela510[Cultivar],Tabela510[[#This Row],[Cultivar]])</f>
        <v>45343</v>
      </c>
      <c r="CX99" s="244" t="str" cm="1">
        <f t="array" ref="CX99">IF(OR(Tabela510[[#This Row],[1ª avaliação]:[Inicio Colh.]]="Reprovado"),"Reprovado","Aprovado")</f>
        <v>Aprovado</v>
      </c>
      <c r="CY99" s="221"/>
    </row>
    <row r="100" spans="1:103" ht="15.6" x14ac:dyDescent="0.3">
      <c r="A100" s="226" t="s">
        <v>446</v>
      </c>
      <c r="B100" s="227" t="s">
        <v>456</v>
      </c>
      <c r="C100" s="227" t="s">
        <v>64</v>
      </c>
      <c r="D100" s="227" t="s">
        <v>813</v>
      </c>
      <c r="E100" s="227">
        <v>401</v>
      </c>
      <c r="F100" s="240" t="s">
        <v>536</v>
      </c>
      <c r="G100" s="227" t="s">
        <v>565</v>
      </c>
      <c r="H100" s="228">
        <v>101.8</v>
      </c>
      <c r="I100" s="228">
        <v>101</v>
      </c>
      <c r="J100" s="228">
        <v>96.8</v>
      </c>
      <c r="K100" s="228">
        <f>Tabela510[[#This Row],[Hectares semados]]-J100</f>
        <v>5</v>
      </c>
      <c r="L100" s="228">
        <f>Tabela510[[#This Row],[Hectares de aproveitamento de semente]]*20</f>
        <v>1936</v>
      </c>
      <c r="M100" s="229">
        <v>45228</v>
      </c>
      <c r="N100" s="229">
        <f t="shared" ca="1" si="4"/>
        <v>45449</v>
      </c>
      <c r="O100" s="249">
        <f ca="1">Tabela510[[#This Row],[hoje]]-Tabela510[[#This Row],[Data da Semeadura ]]</f>
        <v>221</v>
      </c>
      <c r="P100" s="227">
        <v>118</v>
      </c>
      <c r="Q100" s="229">
        <f>Tabela510[[#This Row],[Data da Semeadura ]]+P100</f>
        <v>45346</v>
      </c>
      <c r="R100" s="230" t="s">
        <v>163</v>
      </c>
      <c r="S100" s="240"/>
      <c r="T100" s="227"/>
      <c r="U100" s="227"/>
      <c r="V100" s="227"/>
      <c r="W100" s="234"/>
      <c r="X100" s="234"/>
      <c r="Y100" s="231">
        <f>Tabela510[[#This Row],[Data da Semeadura ]]+10</f>
        <v>45238</v>
      </c>
      <c r="Z100" s="233">
        <v>45242</v>
      </c>
      <c r="AA100" s="233"/>
      <c r="AB100" s="232"/>
      <c r="AC100" s="227"/>
      <c r="AD100" s="234"/>
      <c r="AE100" s="234"/>
      <c r="AF100" s="234"/>
      <c r="AG100" s="234"/>
      <c r="AH100" s="229">
        <f>Tabela510[[#This Row],[Data da Semeadura ]]+35</f>
        <v>45263</v>
      </c>
      <c r="AI100" s="233"/>
      <c r="AJ100" s="227"/>
      <c r="AK100" s="234"/>
      <c r="AL100" s="234"/>
      <c r="AM100" s="234"/>
      <c r="AN100" s="234"/>
      <c r="AO100" s="234"/>
      <c r="AP100" s="234"/>
      <c r="AQ100" s="234"/>
      <c r="AR100" s="234"/>
      <c r="AS100" s="234"/>
      <c r="AT100" s="229">
        <f>Tabela510[[#This Row],[PREVISÃO   2ª Avaliação ]]+30</f>
        <v>45293</v>
      </c>
      <c r="AU100" s="229"/>
      <c r="AV100" s="229"/>
      <c r="AW100" s="234"/>
      <c r="AX100" s="234"/>
      <c r="AY100" s="234"/>
      <c r="AZ100" s="234"/>
      <c r="BA100" s="234"/>
      <c r="BB100" s="234"/>
      <c r="BC100" s="234"/>
      <c r="BD100" s="234"/>
      <c r="BE100" s="242"/>
      <c r="BF100" s="234"/>
      <c r="BG100" s="234"/>
      <c r="BH100" s="234"/>
      <c r="BI100" s="234"/>
      <c r="BJ100" s="234"/>
      <c r="BK100" s="229">
        <f>Tabela510[[#This Row],[PREVISÃO   3ª Avaliação ]]+20</f>
        <v>45313</v>
      </c>
      <c r="BL100" s="233"/>
      <c r="BM100" s="227"/>
      <c r="BN100" s="234"/>
      <c r="BO100" s="234"/>
      <c r="BP100" s="234"/>
      <c r="BQ100" s="234"/>
      <c r="BR100" s="234"/>
      <c r="BS100" s="234"/>
      <c r="BT100" s="234"/>
      <c r="BU100" s="231"/>
      <c r="BV100" s="227"/>
      <c r="BW100" s="227"/>
      <c r="BX100" s="227"/>
      <c r="BY100" s="227"/>
      <c r="BZ100" s="227"/>
      <c r="CA100" s="227"/>
      <c r="CB100" s="227"/>
      <c r="CC100" s="227"/>
      <c r="CD100" s="227"/>
      <c r="CE100" s="227" t="s">
        <v>798</v>
      </c>
      <c r="CF100" s="227"/>
      <c r="CG100" s="227"/>
      <c r="CH100" s="227"/>
      <c r="CI100" s="227"/>
      <c r="CJ100" s="227" t="s">
        <v>747</v>
      </c>
      <c r="CK100" s="227"/>
      <c r="CL100" s="227"/>
      <c r="CM100" s="227"/>
      <c r="CN100" s="227"/>
      <c r="CO100" s="234"/>
      <c r="CP100" s="243"/>
      <c r="CQ100" s="227" t="str">
        <f>PROPER(TEXT(Tabela510[[#This Row],[Previsão de Colheita]],"mmm"))</f>
        <v>Fev</v>
      </c>
      <c r="CR100" s="227">
        <f>WEEKDAY(Tabela510[[#This Row],[Previsão de Colheita]],1)</f>
        <v>7</v>
      </c>
      <c r="CS100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00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00" s="239" t="str">
        <f>TEXT(Tabela510[[#This Row],[Inicio Semana]],"dd/mm/aa") &amp; " - " &amp; TEXT(Tabela510[[#This Row],[Fim Semana]],"dd/mm/aa")</f>
        <v>11/02/24 - 17/02/24</v>
      </c>
      <c r="CV100" s="238">
        <f>_xlfn.MAXIFS(Tabela510[Previsão de Colheita],Tabela510[[Fazenda ]],Tabela510[[#This Row],[Fazenda ]],Tabela510[Cultivar],Tabela510[[#This Row],[Cultivar]])</f>
        <v>45346</v>
      </c>
      <c r="CW100" s="238">
        <f>_xlfn.MINIFS(Tabela510[Previsão de Colheita],Tabela510[[Fazenda ]],Tabela510[[#This Row],[Fazenda ]],Tabela510[Cultivar],Tabela510[[#This Row],[Cultivar]])</f>
        <v>45343</v>
      </c>
      <c r="CX100" s="244" t="str" cm="1">
        <f t="array" ref="CX100">IF(OR(Tabela510[[#This Row],[1ª avaliação]:[Inicio Colh.]]="Reprovado"),"Reprovado","Aprovado")</f>
        <v>Aprovado</v>
      </c>
      <c r="CY100" s="221"/>
    </row>
    <row r="101" spans="1:103" ht="15.6" x14ac:dyDescent="0.3">
      <c r="A101" s="226" t="s">
        <v>446</v>
      </c>
      <c r="B101" s="227" t="s">
        <v>456</v>
      </c>
      <c r="C101" s="227" t="s">
        <v>64</v>
      </c>
      <c r="D101" s="227" t="s">
        <v>813</v>
      </c>
      <c r="E101" s="227">
        <v>402</v>
      </c>
      <c r="F101" s="240" t="s">
        <v>536</v>
      </c>
      <c r="G101" s="227" t="s">
        <v>565</v>
      </c>
      <c r="H101" s="228">
        <v>87.2</v>
      </c>
      <c r="I101" s="228">
        <v>87</v>
      </c>
      <c r="J101" s="228">
        <v>82</v>
      </c>
      <c r="K101" s="228">
        <f>Tabela510[[#This Row],[Hectares semados]]-J101</f>
        <v>5.2000000000000028</v>
      </c>
      <c r="L101" s="228">
        <f>Tabela510[[#This Row],[Hectares de aproveitamento de semente]]*20</f>
        <v>1640</v>
      </c>
      <c r="M101" s="229">
        <v>45228</v>
      </c>
      <c r="N101" s="229">
        <f t="shared" ca="1" si="4"/>
        <v>45449</v>
      </c>
      <c r="O101" s="249">
        <f ca="1">Tabela510[[#This Row],[hoje]]-Tabela510[[#This Row],[Data da Semeadura ]]</f>
        <v>221</v>
      </c>
      <c r="P101" s="227">
        <v>118</v>
      </c>
      <c r="Q101" s="229">
        <f>Tabela510[[#This Row],[Data da Semeadura ]]+P101</f>
        <v>45346</v>
      </c>
      <c r="R101" s="230" t="s">
        <v>163</v>
      </c>
      <c r="S101" s="234"/>
      <c r="T101" s="227"/>
      <c r="U101" s="227"/>
      <c r="V101" s="227"/>
      <c r="W101" s="234"/>
      <c r="X101" s="234"/>
      <c r="Y101" s="231">
        <f>Tabela510[[#This Row],[Data da Semeadura ]]+10</f>
        <v>45238</v>
      </c>
      <c r="Z101" s="233">
        <v>45242</v>
      </c>
      <c r="AA101" s="233"/>
      <c r="AB101" s="232"/>
      <c r="AC101" s="227"/>
      <c r="AD101" s="234"/>
      <c r="AE101" s="234"/>
      <c r="AF101" s="234"/>
      <c r="AG101" s="234"/>
      <c r="AH101" s="229">
        <f>Tabela510[[#This Row],[Data da Semeadura ]]+35</f>
        <v>45263</v>
      </c>
      <c r="AI101" s="233"/>
      <c r="AJ101" s="227"/>
      <c r="AK101" s="234"/>
      <c r="AL101" s="234"/>
      <c r="AM101" s="234"/>
      <c r="AN101" s="234"/>
      <c r="AO101" s="234"/>
      <c r="AP101" s="234"/>
      <c r="AQ101" s="234"/>
      <c r="AR101" s="234"/>
      <c r="AS101" s="234"/>
      <c r="AT101" s="229">
        <f>Tabela510[[#This Row],[PREVISÃO   2ª Avaliação ]]+30</f>
        <v>45293</v>
      </c>
      <c r="AU101" s="229"/>
      <c r="AV101" s="229"/>
      <c r="AW101" s="234"/>
      <c r="AX101" s="234"/>
      <c r="AY101" s="234"/>
      <c r="AZ101" s="234"/>
      <c r="BA101" s="234"/>
      <c r="BB101" s="234"/>
      <c r="BC101" s="234"/>
      <c r="BD101" s="234"/>
      <c r="BE101" s="242"/>
      <c r="BF101" s="234"/>
      <c r="BG101" s="234"/>
      <c r="BH101" s="234"/>
      <c r="BI101" s="234"/>
      <c r="BJ101" s="234"/>
      <c r="BK101" s="229">
        <f>Tabela510[[#This Row],[PREVISÃO   3ª Avaliação ]]+20</f>
        <v>45313</v>
      </c>
      <c r="BL101" s="227"/>
      <c r="BM101" s="227"/>
      <c r="BN101" s="234"/>
      <c r="BO101" s="234"/>
      <c r="BP101" s="234"/>
      <c r="BQ101" s="234"/>
      <c r="BR101" s="234"/>
      <c r="BS101" s="234"/>
      <c r="BT101" s="234"/>
      <c r="BU101" s="231"/>
      <c r="BV101" s="227"/>
      <c r="BW101" s="227"/>
      <c r="BX101" s="227"/>
      <c r="BY101" s="227"/>
      <c r="BZ101" s="227"/>
      <c r="CA101" s="227"/>
      <c r="CB101" s="227"/>
      <c r="CC101" s="227"/>
      <c r="CD101" s="227"/>
      <c r="CE101" s="227" t="s">
        <v>798</v>
      </c>
      <c r="CF101" s="227"/>
      <c r="CG101" s="227"/>
      <c r="CH101" s="227"/>
      <c r="CI101" s="227"/>
      <c r="CJ101" s="227" t="s">
        <v>747</v>
      </c>
      <c r="CK101" s="227"/>
      <c r="CL101" s="227"/>
      <c r="CM101" s="227"/>
      <c r="CN101" s="227"/>
      <c r="CO101" s="234"/>
      <c r="CP101" s="243"/>
      <c r="CQ101" s="227" t="str">
        <f>PROPER(TEXT(Tabela510[[#This Row],[Previsão de Colheita]],"mmm"))</f>
        <v>Fev</v>
      </c>
      <c r="CR101" s="227">
        <f>WEEKDAY(Tabela510[[#This Row],[Previsão de Colheita]],1)</f>
        <v>7</v>
      </c>
      <c r="CS101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01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01" s="239" t="str">
        <f>TEXT(Tabela510[[#This Row],[Inicio Semana]],"dd/mm/aa") &amp; " - " &amp; TEXT(Tabela510[[#This Row],[Fim Semana]],"dd/mm/aa")</f>
        <v>11/02/24 - 17/02/24</v>
      </c>
      <c r="CV101" s="238">
        <f>_xlfn.MAXIFS(Tabela510[Previsão de Colheita],Tabela510[[Fazenda ]],Tabela510[[#This Row],[Fazenda ]],Tabela510[Cultivar],Tabela510[[#This Row],[Cultivar]])</f>
        <v>45346</v>
      </c>
      <c r="CW101" s="238">
        <f>_xlfn.MINIFS(Tabela510[Previsão de Colheita],Tabela510[[Fazenda ]],Tabela510[[#This Row],[Fazenda ]],Tabela510[Cultivar],Tabela510[[#This Row],[Cultivar]])</f>
        <v>45343</v>
      </c>
      <c r="CX101" s="244" t="str" cm="1">
        <f t="array" ref="CX101">IF(OR(Tabela510[[#This Row],[1ª avaliação]:[Inicio Colh.]]="Reprovado"),"Reprovado","Aprovado")</f>
        <v>Aprovado</v>
      </c>
      <c r="CY101" s="221"/>
    </row>
    <row r="102" spans="1:103" ht="15.6" x14ac:dyDescent="0.3">
      <c r="A102" s="226" t="s">
        <v>42</v>
      </c>
      <c r="B102" s="227" t="s">
        <v>394</v>
      </c>
      <c r="C102" s="227" t="s">
        <v>55</v>
      </c>
      <c r="D102" s="227" t="s">
        <v>814</v>
      </c>
      <c r="E102" s="227" t="s">
        <v>646</v>
      </c>
      <c r="F102" s="227" t="s">
        <v>536</v>
      </c>
      <c r="G102" s="227" t="s">
        <v>177</v>
      </c>
      <c r="H102" s="228">
        <v>130</v>
      </c>
      <c r="I102" s="228">
        <v>130</v>
      </c>
      <c r="J102" s="228">
        <v>100</v>
      </c>
      <c r="K102" s="228">
        <f>Tabela510[[#This Row],[Hectares semados]]-J102</f>
        <v>30</v>
      </c>
      <c r="L102" s="228">
        <f>Tabela510[[#This Row],[Hectares de aproveitamento de semente]]*20</f>
        <v>2000</v>
      </c>
      <c r="M102" s="229">
        <v>45201</v>
      </c>
      <c r="N102" s="229">
        <f t="shared" ca="1" si="4"/>
        <v>45449</v>
      </c>
      <c r="O102" s="249">
        <f ca="1">Tabela510[[#This Row],[hoje]]-Tabela510[[#This Row],[Data da Semeadura ]]</f>
        <v>248</v>
      </c>
      <c r="P102" s="227">
        <v>120</v>
      </c>
      <c r="Q102" s="229">
        <f>Tabela510[[#This Row],[Data da Semeadura ]]+P102</f>
        <v>45321</v>
      </c>
      <c r="R102" s="230" t="s">
        <v>163</v>
      </c>
      <c r="S102" s="227"/>
      <c r="T102" s="227"/>
      <c r="U102" s="227"/>
      <c r="V102" s="250"/>
      <c r="W102" s="227"/>
      <c r="X102" s="227" t="s">
        <v>705</v>
      </c>
      <c r="Y102" s="231">
        <f>Tabela510[[#This Row],[Data da Semeadura ]]+10</f>
        <v>45211</v>
      </c>
      <c r="Z102" s="231">
        <v>45215</v>
      </c>
      <c r="AA102" s="231" t="s">
        <v>706</v>
      </c>
      <c r="AB102" s="232">
        <v>11.2</v>
      </c>
      <c r="AC102" s="227" t="s">
        <v>341</v>
      </c>
      <c r="AD102" s="227" t="s">
        <v>357</v>
      </c>
      <c r="AE102" s="227" t="s">
        <v>357</v>
      </c>
      <c r="AF102" s="227" t="s">
        <v>344</v>
      </c>
      <c r="AG102" s="227" t="s">
        <v>513</v>
      </c>
      <c r="AH102" s="229">
        <f>Tabela510[[#This Row],[Data da Semeadura ]]+35</f>
        <v>45236</v>
      </c>
      <c r="AI102" s="231">
        <v>45245</v>
      </c>
      <c r="AJ102" s="231" t="s">
        <v>701</v>
      </c>
      <c r="AK102" s="227" t="s">
        <v>500</v>
      </c>
      <c r="AL102" s="227" t="s">
        <v>505</v>
      </c>
      <c r="AM102" s="227" t="s">
        <v>445</v>
      </c>
      <c r="AN102" s="227" t="s">
        <v>454</v>
      </c>
      <c r="AO102" s="227" t="s">
        <v>357</v>
      </c>
      <c r="AP102" s="227" t="s">
        <v>357</v>
      </c>
      <c r="AQ102" s="227"/>
      <c r="AR102" s="227" t="s">
        <v>345</v>
      </c>
      <c r="AS102" s="227" t="s">
        <v>513</v>
      </c>
      <c r="AT102" s="229">
        <f>Tabela510[[#This Row],[PREVISÃO   2ª Avaliação ]]+30</f>
        <v>45266</v>
      </c>
      <c r="AU102" s="229"/>
      <c r="AV102" s="229"/>
      <c r="AW102" s="227"/>
      <c r="AX102" s="227"/>
      <c r="AY102" s="227"/>
      <c r="AZ102" s="227"/>
      <c r="BA102" s="227"/>
      <c r="BB102" s="227"/>
      <c r="BC102" s="227"/>
      <c r="BD102" s="233"/>
      <c r="BE102" s="227"/>
      <c r="BF102" s="227"/>
      <c r="BG102" s="227"/>
      <c r="BH102" s="234"/>
      <c r="BI102" s="234"/>
      <c r="BJ102" s="234"/>
      <c r="BK102" s="229">
        <f>Tabela510[[#This Row],[PREVISÃO   3ª Avaliação ]]+20</f>
        <v>45286</v>
      </c>
      <c r="BL102" s="233"/>
      <c r="BM102" s="233"/>
      <c r="BN102" s="227"/>
      <c r="BO102" s="227"/>
      <c r="BP102" s="227"/>
      <c r="BQ102" s="227"/>
      <c r="BR102" s="227"/>
      <c r="BS102" s="227"/>
      <c r="BT102" s="227"/>
      <c r="BU102" s="233"/>
      <c r="BV102" s="227"/>
      <c r="BW102" s="227"/>
      <c r="BX102" s="227"/>
      <c r="BY102" s="227"/>
      <c r="BZ102" s="227"/>
      <c r="CA102" s="227"/>
      <c r="CB102" s="227"/>
      <c r="CC102" s="227"/>
      <c r="CD102" s="233"/>
      <c r="CE102" s="235" t="s">
        <v>748</v>
      </c>
      <c r="CF102" s="227"/>
      <c r="CG102" s="227"/>
      <c r="CH102" s="227"/>
      <c r="CI102" s="236"/>
      <c r="CJ102" s="227" t="s">
        <v>746</v>
      </c>
      <c r="CK102" s="233"/>
      <c r="CL102" s="227"/>
      <c r="CM102" s="227"/>
      <c r="CN102" s="227"/>
      <c r="CO102" s="227"/>
      <c r="CP102" s="237"/>
      <c r="CQ102" s="227" t="str">
        <f>PROPER(TEXT(Tabela510[[#This Row],[Previsão de Colheita]],"mmm"))</f>
        <v>Jan</v>
      </c>
      <c r="CR102" s="227">
        <f>WEEKDAY(Tabela510[[#This Row],[Previsão de Colheita]],1)</f>
        <v>3</v>
      </c>
      <c r="CS102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02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02" s="239" t="str">
        <f>TEXT(Tabela510[[#This Row],[Inicio Semana]],"dd/mm/aa") &amp; " - " &amp; TEXT(Tabela510[[#This Row],[Fim Semana]],"dd/mm/aa")</f>
        <v>14/01/24 - 20/01/24</v>
      </c>
      <c r="CV102" s="238">
        <f>_xlfn.MAXIFS(Tabela510[Previsão de Colheita],Tabela510[[Fazenda ]],Tabela510[[#This Row],[Fazenda ]],Tabela510[Cultivar],Tabela510[[#This Row],[Cultivar]])</f>
        <v>45323</v>
      </c>
      <c r="CW102" s="238">
        <f>_xlfn.MINIFS(Tabela510[Previsão de Colheita],Tabela510[[Fazenda ]],Tabela510[[#This Row],[Fazenda ]],Tabela510[Cultivar],Tabela510[[#This Row],[Cultivar]])</f>
        <v>45321</v>
      </c>
      <c r="CX102" s="238" t="str" cm="1">
        <f t="array" ref="CX102">IF(OR(Tabela510[[#This Row],[1ª avaliação]:[Inicio Colh.]]="Reprovado"),"Reprovado","Aprovado")</f>
        <v>Reprovado</v>
      </c>
      <c r="CY102" s="221"/>
    </row>
    <row r="103" spans="1:103" s="223" customFormat="1" ht="15.6" x14ac:dyDescent="0.3">
      <c r="A103" s="226" t="s">
        <v>42</v>
      </c>
      <c r="B103" s="227" t="s">
        <v>394</v>
      </c>
      <c r="C103" s="227" t="s">
        <v>55</v>
      </c>
      <c r="D103" s="227" t="s">
        <v>814</v>
      </c>
      <c r="E103" s="227" t="s">
        <v>647</v>
      </c>
      <c r="F103" s="240" t="s">
        <v>536</v>
      </c>
      <c r="G103" s="227" t="s">
        <v>177</v>
      </c>
      <c r="H103" s="228">
        <v>184</v>
      </c>
      <c r="I103" s="228">
        <v>184</v>
      </c>
      <c r="J103" s="228">
        <v>179</v>
      </c>
      <c r="K103" s="228">
        <f>Tabela510[[#This Row],[Hectares semados]]-J103</f>
        <v>5</v>
      </c>
      <c r="L103" s="228">
        <f>Tabela510[[#This Row],[Hectares de aproveitamento de semente]]*20</f>
        <v>3580</v>
      </c>
      <c r="M103" s="229">
        <v>45201</v>
      </c>
      <c r="N103" s="229">
        <f t="shared" ca="1" si="4"/>
        <v>45449</v>
      </c>
      <c r="O103" s="249">
        <f ca="1">Tabela510[[#This Row],[hoje]]-Tabela510[[#This Row],[Data da Semeadura ]]</f>
        <v>248</v>
      </c>
      <c r="P103" s="227">
        <v>120</v>
      </c>
      <c r="Q103" s="229">
        <f>Tabela510[[#This Row],[Data da Semeadura ]]+P103</f>
        <v>45321</v>
      </c>
      <c r="R103" s="230" t="s">
        <v>163</v>
      </c>
      <c r="S103" s="240"/>
      <c r="T103" s="227"/>
      <c r="U103" s="227"/>
      <c r="V103" s="227"/>
      <c r="W103" s="234"/>
      <c r="X103" s="234" t="s">
        <v>705</v>
      </c>
      <c r="Y103" s="231">
        <f>Tabela510[[#This Row],[Data da Semeadura ]]+10</f>
        <v>45211</v>
      </c>
      <c r="Z103" s="231">
        <v>45215</v>
      </c>
      <c r="AA103" s="231" t="s">
        <v>706</v>
      </c>
      <c r="AB103" s="232">
        <v>10.8</v>
      </c>
      <c r="AC103" s="227" t="s">
        <v>341</v>
      </c>
      <c r="AD103" s="234" t="s">
        <v>357</v>
      </c>
      <c r="AE103" s="227" t="s">
        <v>357</v>
      </c>
      <c r="AF103" s="227" t="s">
        <v>344</v>
      </c>
      <c r="AG103" s="227" t="s">
        <v>513</v>
      </c>
      <c r="AH103" s="229">
        <f>Tabela510[[#This Row],[Data da Semeadura ]]+35</f>
        <v>45236</v>
      </c>
      <c r="AI103" s="231">
        <v>45245</v>
      </c>
      <c r="AJ103" s="227" t="s">
        <v>701</v>
      </c>
      <c r="AK103" s="234" t="s">
        <v>500</v>
      </c>
      <c r="AL103" s="234" t="s">
        <v>505</v>
      </c>
      <c r="AM103" s="234" t="s">
        <v>445</v>
      </c>
      <c r="AN103" s="234" t="s">
        <v>343</v>
      </c>
      <c r="AO103" s="234" t="s">
        <v>357</v>
      </c>
      <c r="AP103" s="234" t="s">
        <v>357</v>
      </c>
      <c r="AQ103" s="227"/>
      <c r="AR103" s="234" t="s">
        <v>345</v>
      </c>
      <c r="AS103" s="234" t="s">
        <v>513</v>
      </c>
      <c r="AT103" s="229">
        <f>Tabela510[[#This Row],[PREVISÃO   2ª Avaliação ]]+30</f>
        <v>45266</v>
      </c>
      <c r="AU103" s="229"/>
      <c r="AV103" s="229"/>
      <c r="AW103" s="234"/>
      <c r="AX103" s="234"/>
      <c r="AY103" s="234"/>
      <c r="AZ103" s="234"/>
      <c r="BA103" s="227"/>
      <c r="BB103" s="234"/>
      <c r="BC103" s="234"/>
      <c r="BD103" s="233"/>
      <c r="BE103" s="242"/>
      <c r="BF103" s="234"/>
      <c r="BG103" s="234"/>
      <c r="BH103" s="234"/>
      <c r="BI103" s="234"/>
      <c r="BJ103" s="234"/>
      <c r="BK103" s="229">
        <f>Tabela510[[#This Row],[PREVISÃO   3ª Avaliação ]]+20</f>
        <v>45286</v>
      </c>
      <c r="BL103" s="233"/>
      <c r="BM103" s="233"/>
      <c r="BN103" s="227"/>
      <c r="BO103" s="227"/>
      <c r="BP103" s="227"/>
      <c r="BQ103" s="234"/>
      <c r="BR103" s="227"/>
      <c r="BS103" s="234"/>
      <c r="BT103" s="234"/>
      <c r="BU103" s="233"/>
      <c r="BV103" s="227"/>
      <c r="BW103" s="227"/>
      <c r="BX103" s="227"/>
      <c r="BY103" s="227"/>
      <c r="BZ103" s="227"/>
      <c r="CA103" s="227"/>
      <c r="CB103" s="227"/>
      <c r="CC103" s="227"/>
      <c r="CD103" s="233"/>
      <c r="CE103" s="235" t="s">
        <v>748</v>
      </c>
      <c r="CF103" s="227"/>
      <c r="CG103" s="227"/>
      <c r="CH103" s="227"/>
      <c r="CI103" s="231"/>
      <c r="CJ103" s="227" t="s">
        <v>746</v>
      </c>
      <c r="CK103" s="233"/>
      <c r="CL103" s="227"/>
      <c r="CM103" s="227"/>
      <c r="CN103" s="227"/>
      <c r="CO103" s="234"/>
      <c r="CP103" s="243"/>
      <c r="CQ103" s="227" t="str">
        <f>PROPER(TEXT(Tabela510[[#This Row],[Previsão de Colheita]],"mmm"))</f>
        <v>Jan</v>
      </c>
      <c r="CR103" s="227">
        <f>WEEKDAY(Tabela510[[#This Row],[Previsão de Colheita]],1)</f>
        <v>3</v>
      </c>
      <c r="CS103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03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03" s="239" t="str">
        <f>TEXT(Tabela510[[#This Row],[Inicio Semana]],"dd/mm/aa") &amp; " - " &amp; TEXT(Tabela510[[#This Row],[Fim Semana]],"dd/mm/aa")</f>
        <v>14/01/24 - 20/01/24</v>
      </c>
      <c r="CV103" s="238">
        <f>_xlfn.MAXIFS(Tabela510[Previsão de Colheita],Tabela510[[Fazenda ]],Tabela510[[#This Row],[Fazenda ]],Tabela510[Cultivar],Tabela510[[#This Row],[Cultivar]])</f>
        <v>45323</v>
      </c>
      <c r="CW103" s="238">
        <f>_xlfn.MINIFS(Tabela510[Previsão de Colheita],Tabela510[[Fazenda ]],Tabela510[[#This Row],[Fazenda ]],Tabela510[Cultivar],Tabela510[[#This Row],[Cultivar]])</f>
        <v>45321</v>
      </c>
      <c r="CX103" s="244" t="str" cm="1">
        <f t="array" ref="CX103">IF(OR(Tabela510[[#This Row],[1ª avaliação]:[Inicio Colh.]]="Reprovado"),"Reprovado","Aprovado")</f>
        <v>Reprovado</v>
      </c>
      <c r="CY103" s="221"/>
    </row>
    <row r="104" spans="1:103" s="225" customFormat="1" ht="15.6" x14ac:dyDescent="0.3">
      <c r="A104" s="226" t="s">
        <v>42</v>
      </c>
      <c r="B104" s="227" t="s">
        <v>394</v>
      </c>
      <c r="C104" s="227" t="s">
        <v>55</v>
      </c>
      <c r="D104" s="227" t="s">
        <v>814</v>
      </c>
      <c r="E104" s="227" t="s">
        <v>648</v>
      </c>
      <c r="F104" s="240" t="s">
        <v>536</v>
      </c>
      <c r="G104" s="227" t="s">
        <v>177</v>
      </c>
      <c r="H104" s="228">
        <v>212</v>
      </c>
      <c r="I104" s="228">
        <v>212</v>
      </c>
      <c r="J104" s="228">
        <v>200</v>
      </c>
      <c r="K104" s="228">
        <f>Tabela510[[#This Row],[Hectares semados]]-J104</f>
        <v>12</v>
      </c>
      <c r="L104" s="228">
        <f>Tabela510[[#This Row],[Hectares de aproveitamento de semente]]*20</f>
        <v>4000</v>
      </c>
      <c r="M104" s="229">
        <v>45202</v>
      </c>
      <c r="N104" s="229">
        <f t="shared" ca="1" si="4"/>
        <v>45449</v>
      </c>
      <c r="O104" s="249">
        <f ca="1">Tabela510[[#This Row],[hoje]]-Tabela510[[#This Row],[Data da Semeadura ]]</f>
        <v>247</v>
      </c>
      <c r="P104" s="227">
        <v>120</v>
      </c>
      <c r="Q104" s="229">
        <f>Tabela510[[#This Row],[Data da Semeadura ]]+P104</f>
        <v>45322</v>
      </c>
      <c r="R104" s="230" t="s">
        <v>163</v>
      </c>
      <c r="S104" s="240"/>
      <c r="T104" s="227"/>
      <c r="U104" s="227"/>
      <c r="V104" s="227"/>
      <c r="W104" s="234"/>
      <c r="X104" s="234" t="s">
        <v>705</v>
      </c>
      <c r="Y104" s="231">
        <f>Tabela510[[#This Row],[Data da Semeadura ]]+10</f>
        <v>45212</v>
      </c>
      <c r="Z104" s="231">
        <v>45215</v>
      </c>
      <c r="AA104" s="231" t="s">
        <v>706</v>
      </c>
      <c r="AB104" s="232">
        <v>11</v>
      </c>
      <c r="AC104" s="227" t="s">
        <v>341</v>
      </c>
      <c r="AD104" s="234" t="s">
        <v>357</v>
      </c>
      <c r="AE104" s="227" t="s">
        <v>357</v>
      </c>
      <c r="AF104" s="227" t="s">
        <v>344</v>
      </c>
      <c r="AG104" s="227" t="s">
        <v>513</v>
      </c>
      <c r="AH104" s="229">
        <f>Tabela510[[#This Row],[Data da Semeadura ]]+35</f>
        <v>45237</v>
      </c>
      <c r="AI104" s="231">
        <v>45245</v>
      </c>
      <c r="AJ104" s="227" t="s">
        <v>701</v>
      </c>
      <c r="AK104" s="234" t="s">
        <v>500</v>
      </c>
      <c r="AL104" s="234" t="s">
        <v>505</v>
      </c>
      <c r="AM104" s="234" t="s">
        <v>445</v>
      </c>
      <c r="AN104" s="234" t="s">
        <v>343</v>
      </c>
      <c r="AO104" s="234" t="s">
        <v>357</v>
      </c>
      <c r="AP104" s="234" t="s">
        <v>357</v>
      </c>
      <c r="AQ104" s="227"/>
      <c r="AR104" s="234" t="s">
        <v>345</v>
      </c>
      <c r="AS104" s="234" t="s">
        <v>513</v>
      </c>
      <c r="AT104" s="229">
        <f>Tabela510[[#This Row],[PREVISÃO   2ª Avaliação ]]+30</f>
        <v>45267</v>
      </c>
      <c r="AU104" s="229"/>
      <c r="AV104" s="229"/>
      <c r="AW104" s="234"/>
      <c r="AX104" s="234"/>
      <c r="AY104" s="234"/>
      <c r="AZ104" s="234"/>
      <c r="BA104" s="234"/>
      <c r="BB104" s="234"/>
      <c r="BC104" s="234"/>
      <c r="BD104" s="233"/>
      <c r="BE104" s="242"/>
      <c r="BF104" s="234"/>
      <c r="BG104" s="234"/>
      <c r="BH104" s="234"/>
      <c r="BI104" s="234"/>
      <c r="BJ104" s="234"/>
      <c r="BK104" s="229">
        <f>Tabela510[[#This Row],[PREVISÃO   3ª Avaliação ]]+20</f>
        <v>45287</v>
      </c>
      <c r="BL104" s="233"/>
      <c r="BM104" s="227"/>
      <c r="BN104" s="234"/>
      <c r="BO104" s="234"/>
      <c r="BP104" s="234"/>
      <c r="BQ104" s="234"/>
      <c r="BR104" s="234"/>
      <c r="BS104" s="234"/>
      <c r="BT104" s="234"/>
      <c r="BU104" s="231"/>
      <c r="BV104" s="227"/>
      <c r="BW104" s="227"/>
      <c r="BX104" s="227"/>
      <c r="BY104" s="227"/>
      <c r="BZ104" s="227"/>
      <c r="CA104" s="227"/>
      <c r="CB104" s="227"/>
      <c r="CC104" s="227"/>
      <c r="CD104" s="233"/>
      <c r="CE104" s="235" t="s">
        <v>748</v>
      </c>
      <c r="CF104" s="227"/>
      <c r="CG104" s="227"/>
      <c r="CH104" s="227"/>
      <c r="CI104" s="227"/>
      <c r="CJ104" s="227" t="s">
        <v>746</v>
      </c>
      <c r="CK104" s="227"/>
      <c r="CL104" s="227"/>
      <c r="CM104" s="227"/>
      <c r="CN104" s="227"/>
      <c r="CO104" s="234"/>
      <c r="CP104" s="237"/>
      <c r="CQ104" s="227" t="str">
        <f>PROPER(TEXT(Tabela510[[#This Row],[Previsão de Colheita]],"mmm"))</f>
        <v>Jan</v>
      </c>
      <c r="CR104" s="227">
        <f>WEEKDAY(Tabela510[[#This Row],[Previsão de Colheita]],1)</f>
        <v>4</v>
      </c>
      <c r="CS104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04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04" s="239" t="str">
        <f>TEXT(Tabela510[[#This Row],[Inicio Semana]],"dd/mm/aa") &amp; " - " &amp; TEXT(Tabela510[[#This Row],[Fim Semana]],"dd/mm/aa")</f>
        <v>21/01/24 - 27/01/24</v>
      </c>
      <c r="CV104" s="238">
        <f>_xlfn.MAXIFS(Tabela510[Previsão de Colheita],Tabela510[[Fazenda ]],Tabela510[[#This Row],[Fazenda ]],Tabela510[Cultivar],Tabela510[[#This Row],[Cultivar]])</f>
        <v>45323</v>
      </c>
      <c r="CW104" s="238">
        <f>_xlfn.MINIFS(Tabela510[Previsão de Colheita],Tabela510[[Fazenda ]],Tabela510[[#This Row],[Fazenda ]],Tabela510[Cultivar],Tabela510[[#This Row],[Cultivar]])</f>
        <v>45321</v>
      </c>
      <c r="CX104" s="244" t="str" cm="1">
        <f t="array" ref="CX104">IF(OR(Tabela510[[#This Row],[1ª avaliação]:[Inicio Colh.]]="Reprovado"),"Reprovado","Aprovado")</f>
        <v>Reprovado</v>
      </c>
      <c r="CY104" s="221"/>
    </row>
    <row r="105" spans="1:103" s="225" customFormat="1" ht="15.6" x14ac:dyDescent="0.3">
      <c r="A105" s="226" t="s">
        <v>42</v>
      </c>
      <c r="B105" s="227" t="s">
        <v>394</v>
      </c>
      <c r="C105" s="227" t="s">
        <v>55</v>
      </c>
      <c r="D105" s="227" t="s">
        <v>814</v>
      </c>
      <c r="E105" s="227" t="s">
        <v>649</v>
      </c>
      <c r="F105" s="245" t="s">
        <v>536</v>
      </c>
      <c r="G105" s="227" t="s">
        <v>177</v>
      </c>
      <c r="H105" s="228">
        <v>50</v>
      </c>
      <c r="I105" s="228">
        <v>50</v>
      </c>
      <c r="J105" s="228">
        <v>45</v>
      </c>
      <c r="K105" s="228">
        <f>Tabela510[[#This Row],[Hectares semados]]-J105</f>
        <v>5</v>
      </c>
      <c r="L105" s="228">
        <f>Tabela510[[#This Row],[Hectares de aproveitamento de semente]]*20</f>
        <v>900</v>
      </c>
      <c r="M105" s="229">
        <v>45203</v>
      </c>
      <c r="N105" s="229">
        <f t="shared" ca="1" si="4"/>
        <v>45449</v>
      </c>
      <c r="O105" s="249">
        <f ca="1">Tabela510[[#This Row],[hoje]]-Tabela510[[#This Row],[Data da Semeadura ]]</f>
        <v>246</v>
      </c>
      <c r="P105" s="227">
        <v>120</v>
      </c>
      <c r="Q105" s="229">
        <f>Tabela510[[#This Row],[Data da Semeadura ]]+P105</f>
        <v>45323</v>
      </c>
      <c r="R105" s="230" t="s">
        <v>163</v>
      </c>
      <c r="S105" s="240"/>
      <c r="T105" s="227"/>
      <c r="U105" s="227"/>
      <c r="V105" s="227"/>
      <c r="W105" s="234"/>
      <c r="X105" s="234" t="s">
        <v>705</v>
      </c>
      <c r="Y105" s="231">
        <f>Tabela510[[#This Row],[Data da Semeadura ]]+10</f>
        <v>45213</v>
      </c>
      <c r="Z105" s="231">
        <v>45215</v>
      </c>
      <c r="AA105" s="231" t="s">
        <v>706</v>
      </c>
      <c r="AB105" s="232">
        <v>10.199999999999999</v>
      </c>
      <c r="AC105" s="227" t="s">
        <v>341</v>
      </c>
      <c r="AD105" s="234" t="s">
        <v>357</v>
      </c>
      <c r="AE105" s="227" t="s">
        <v>357</v>
      </c>
      <c r="AF105" s="227" t="s">
        <v>344</v>
      </c>
      <c r="AG105" s="227" t="s">
        <v>513</v>
      </c>
      <c r="AH105" s="229">
        <f>Tabela510[[#This Row],[Data da Semeadura ]]+35</f>
        <v>45238</v>
      </c>
      <c r="AI105" s="231">
        <v>45245</v>
      </c>
      <c r="AJ105" s="227" t="s">
        <v>703</v>
      </c>
      <c r="AK105" s="234" t="s">
        <v>500</v>
      </c>
      <c r="AL105" s="234" t="s">
        <v>505</v>
      </c>
      <c r="AM105" s="234" t="s">
        <v>445</v>
      </c>
      <c r="AN105" s="234" t="s">
        <v>343</v>
      </c>
      <c r="AO105" s="234" t="s">
        <v>357</v>
      </c>
      <c r="AP105" s="234" t="s">
        <v>357</v>
      </c>
      <c r="AQ105" s="227"/>
      <c r="AR105" s="234" t="s">
        <v>345</v>
      </c>
      <c r="AS105" s="234" t="s">
        <v>513</v>
      </c>
      <c r="AT105" s="229">
        <f>Tabela510[[#This Row],[PREVISÃO   2ª Avaliação ]]+30</f>
        <v>45268</v>
      </c>
      <c r="AU105" s="229"/>
      <c r="AV105" s="229"/>
      <c r="AW105" s="234"/>
      <c r="AX105" s="234"/>
      <c r="AY105" s="234"/>
      <c r="AZ105" s="234"/>
      <c r="BA105" s="234"/>
      <c r="BB105" s="234"/>
      <c r="BC105" s="234"/>
      <c r="BD105" s="233"/>
      <c r="BE105" s="242"/>
      <c r="BF105" s="234"/>
      <c r="BG105" s="234"/>
      <c r="BH105" s="234"/>
      <c r="BI105" s="234"/>
      <c r="BJ105" s="234"/>
      <c r="BK105" s="229">
        <f>Tabela510[[#This Row],[PREVISÃO   3ª Avaliação ]]+20</f>
        <v>45288</v>
      </c>
      <c r="BL105" s="233"/>
      <c r="BM105" s="227"/>
      <c r="BN105" s="234"/>
      <c r="BO105" s="234"/>
      <c r="BP105" s="234"/>
      <c r="BQ105" s="234"/>
      <c r="BR105" s="234"/>
      <c r="BS105" s="234"/>
      <c r="BT105" s="234"/>
      <c r="BU105" s="231"/>
      <c r="BV105" s="227"/>
      <c r="BW105" s="227"/>
      <c r="BX105" s="227"/>
      <c r="BY105" s="227"/>
      <c r="BZ105" s="227"/>
      <c r="CA105" s="227"/>
      <c r="CB105" s="227"/>
      <c r="CC105" s="227"/>
      <c r="CD105" s="233"/>
      <c r="CE105" s="235" t="s">
        <v>748</v>
      </c>
      <c r="CF105" s="227"/>
      <c r="CG105" s="227"/>
      <c r="CH105" s="227"/>
      <c r="CI105" s="227"/>
      <c r="CJ105" s="227" t="s">
        <v>746</v>
      </c>
      <c r="CK105" s="227"/>
      <c r="CL105" s="227"/>
      <c r="CM105" s="227"/>
      <c r="CN105" s="227"/>
      <c r="CO105" s="234"/>
      <c r="CP105" s="237"/>
      <c r="CQ105" s="227" t="str">
        <f>PROPER(TEXT(Tabela510[[#This Row],[Previsão de Colheita]],"mmm"))</f>
        <v>Fev</v>
      </c>
      <c r="CR105" s="227">
        <f>WEEKDAY(Tabela510[[#This Row],[Previsão de Colheita]],1)</f>
        <v>5</v>
      </c>
      <c r="CS105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05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05" s="239" t="str">
        <f>TEXT(Tabela510[[#This Row],[Inicio Semana]],"dd/mm/aa") &amp; " - " &amp; TEXT(Tabela510[[#This Row],[Fim Semana]],"dd/mm/aa")</f>
        <v>28/01/24 - 03/02/24</v>
      </c>
      <c r="CV105" s="238">
        <f>_xlfn.MAXIFS(Tabela510[Previsão de Colheita],Tabela510[[Fazenda ]],Tabela510[[#This Row],[Fazenda ]],Tabela510[Cultivar],Tabela510[[#This Row],[Cultivar]])</f>
        <v>45323</v>
      </c>
      <c r="CW105" s="238">
        <f>_xlfn.MINIFS(Tabela510[Previsão de Colheita],Tabela510[[Fazenda ]],Tabela510[[#This Row],[Fazenda ]],Tabela510[Cultivar],Tabela510[[#This Row],[Cultivar]])</f>
        <v>45321</v>
      </c>
      <c r="CX105" s="244" t="str" cm="1">
        <f t="array" ref="CX105">IF(OR(Tabela510[[#This Row],[1ª avaliação]:[Inicio Colh.]]="Reprovado"),"Reprovado","Aprovado")</f>
        <v>Reprovado</v>
      </c>
      <c r="CY105" s="221"/>
    </row>
    <row r="106" spans="1:103" s="223" customFormat="1" ht="15.6" x14ac:dyDescent="0.3">
      <c r="A106" s="226" t="s">
        <v>42</v>
      </c>
      <c r="B106" s="227" t="s">
        <v>397</v>
      </c>
      <c r="C106" s="227" t="s">
        <v>48</v>
      </c>
      <c r="D106" s="227" t="s">
        <v>814</v>
      </c>
      <c r="E106" s="227" t="s">
        <v>650</v>
      </c>
      <c r="F106" s="246" t="s">
        <v>536</v>
      </c>
      <c r="G106" s="227" t="s">
        <v>564</v>
      </c>
      <c r="H106" s="228">
        <v>114</v>
      </c>
      <c r="I106" s="228">
        <v>114</v>
      </c>
      <c r="J106" s="228">
        <v>110</v>
      </c>
      <c r="K106" s="228">
        <f>Tabela510[[#This Row],[Hectares semados]]-J106</f>
        <v>4</v>
      </c>
      <c r="L106" s="228">
        <f>Tabela510[[#This Row],[Hectares de aproveitamento de semente]]*20</f>
        <v>2200</v>
      </c>
      <c r="M106" s="229">
        <v>45217</v>
      </c>
      <c r="N106" s="229">
        <f t="shared" ca="1" si="4"/>
        <v>45449</v>
      </c>
      <c r="O106" s="249">
        <f ca="1">Tabela510[[#This Row],[hoje]]-Tabela510[[#This Row],[Data da Semeadura ]]</f>
        <v>232</v>
      </c>
      <c r="P106" s="227">
        <v>108</v>
      </c>
      <c r="Q106" s="229">
        <f>Tabela510[[#This Row],[Data da Semeadura ]]+P106</f>
        <v>45325</v>
      </c>
      <c r="R106" s="230" t="s">
        <v>163</v>
      </c>
      <c r="S106" s="240"/>
      <c r="T106" s="227"/>
      <c r="U106" s="227"/>
      <c r="V106" s="227"/>
      <c r="W106" s="234"/>
      <c r="X106" s="234" t="s">
        <v>705</v>
      </c>
      <c r="Y106" s="231">
        <f>Tabela510[[#This Row],[Data da Semeadura ]]+10</f>
        <v>45227</v>
      </c>
      <c r="Z106" s="231">
        <v>45224</v>
      </c>
      <c r="AA106" s="233" t="s">
        <v>707</v>
      </c>
      <c r="AB106" s="232">
        <v>14.3</v>
      </c>
      <c r="AC106" s="227" t="s">
        <v>341</v>
      </c>
      <c r="AD106" s="234" t="s">
        <v>357</v>
      </c>
      <c r="AE106" s="227" t="s">
        <v>357</v>
      </c>
      <c r="AF106" s="227" t="s">
        <v>344</v>
      </c>
      <c r="AG106" s="227" t="s">
        <v>513</v>
      </c>
      <c r="AH106" s="229">
        <f>Tabela510[[#This Row],[Data da Semeadura ]]+35</f>
        <v>45252</v>
      </c>
      <c r="AI106" s="231"/>
      <c r="AJ106" s="227"/>
      <c r="AK106" s="234"/>
      <c r="AL106" s="234"/>
      <c r="AM106" s="234"/>
      <c r="AN106" s="234"/>
      <c r="AO106" s="234"/>
      <c r="AP106" s="234"/>
      <c r="AQ106" s="227"/>
      <c r="AR106" s="234"/>
      <c r="AS106" s="234"/>
      <c r="AT106" s="229">
        <f>Tabela510[[#This Row],[PREVISÃO   2ª Avaliação ]]+30</f>
        <v>45282</v>
      </c>
      <c r="AU106" s="229"/>
      <c r="AV106" s="229"/>
      <c r="AW106" s="234"/>
      <c r="AX106" s="234"/>
      <c r="AY106" s="234"/>
      <c r="AZ106" s="234"/>
      <c r="BA106" s="234"/>
      <c r="BB106" s="234"/>
      <c r="BC106" s="234"/>
      <c r="BD106" s="233"/>
      <c r="BE106" s="242"/>
      <c r="BF106" s="234"/>
      <c r="BG106" s="234"/>
      <c r="BH106" s="234"/>
      <c r="BI106" s="234"/>
      <c r="BJ106" s="234"/>
      <c r="BK106" s="229">
        <f>Tabela510[[#This Row],[PREVISÃO   3ª Avaliação ]]+20</f>
        <v>45302</v>
      </c>
      <c r="BL106" s="233"/>
      <c r="BM106" s="227"/>
      <c r="BN106" s="234"/>
      <c r="BO106" s="234"/>
      <c r="BP106" s="234"/>
      <c r="BQ106" s="234"/>
      <c r="BR106" s="234"/>
      <c r="BS106" s="234"/>
      <c r="BT106" s="234"/>
      <c r="BU106" s="231"/>
      <c r="BV106" s="227"/>
      <c r="BW106" s="227"/>
      <c r="BX106" s="227"/>
      <c r="BY106" s="227"/>
      <c r="BZ106" s="227"/>
      <c r="CA106" s="227"/>
      <c r="CB106" s="227"/>
      <c r="CC106" s="227"/>
      <c r="CD106" s="233"/>
      <c r="CE106" s="235" t="s">
        <v>748</v>
      </c>
      <c r="CF106" s="227"/>
      <c r="CG106" s="227"/>
      <c r="CH106" s="227"/>
      <c r="CI106" s="227"/>
      <c r="CJ106" s="227" t="s">
        <v>746</v>
      </c>
      <c r="CK106" s="227"/>
      <c r="CL106" s="227"/>
      <c r="CM106" s="227"/>
      <c r="CN106" s="227"/>
      <c r="CO106" s="234"/>
      <c r="CP106" s="237"/>
      <c r="CQ106" s="227" t="str">
        <f>PROPER(TEXT(Tabela510[[#This Row],[Previsão de Colheita]],"mmm"))</f>
        <v>Fev</v>
      </c>
      <c r="CR106" s="227">
        <f>WEEKDAY(Tabela510[[#This Row],[Previsão de Colheita]],1)</f>
        <v>7</v>
      </c>
      <c r="CS106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06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06" s="239" t="str">
        <f>TEXT(Tabela510[[#This Row],[Inicio Semana]],"dd/mm/aa") &amp; " - " &amp; TEXT(Tabela510[[#This Row],[Fim Semana]],"dd/mm/aa")</f>
        <v>11/02/24 - 17/02/24</v>
      </c>
      <c r="CV106" s="238">
        <f>_xlfn.MAXIFS(Tabela510[Previsão de Colheita],Tabela510[[Fazenda ]],Tabela510[[#This Row],[Fazenda ]],Tabela510[Cultivar],Tabela510[[#This Row],[Cultivar]])</f>
        <v>45325</v>
      </c>
      <c r="CW106" s="238">
        <f>_xlfn.MINIFS(Tabela510[Previsão de Colheita],Tabela510[[Fazenda ]],Tabela510[[#This Row],[Fazenda ]],Tabela510[Cultivar],Tabela510[[#This Row],[Cultivar]])</f>
        <v>45325</v>
      </c>
      <c r="CX106" s="244" t="str" cm="1">
        <f t="array" ref="CX106">IF(OR(Tabela510[[#This Row],[1ª avaliação]:[Inicio Colh.]]="Reprovado"),"Reprovado","Aprovado")</f>
        <v>Reprovado</v>
      </c>
      <c r="CY106" s="221"/>
    </row>
    <row r="107" spans="1:103" ht="15.6" x14ac:dyDescent="0.3">
      <c r="A107" s="226" t="s">
        <v>42</v>
      </c>
      <c r="B107" s="227" t="s">
        <v>397</v>
      </c>
      <c r="C107" s="227" t="s">
        <v>48</v>
      </c>
      <c r="D107" s="227" t="s">
        <v>814</v>
      </c>
      <c r="E107" s="227" t="s">
        <v>651</v>
      </c>
      <c r="F107" s="240" t="s">
        <v>536</v>
      </c>
      <c r="G107" s="227" t="s">
        <v>564</v>
      </c>
      <c r="H107" s="228">
        <v>112</v>
      </c>
      <c r="I107" s="228"/>
      <c r="J107" s="228">
        <v>107</v>
      </c>
      <c r="K107" s="228">
        <f>Tabela510[[#This Row],[Hectares semados]]-J107</f>
        <v>5</v>
      </c>
      <c r="L107" s="228">
        <f>Tabela510[[#This Row],[Hectares de aproveitamento de semente]]*20</f>
        <v>2140</v>
      </c>
      <c r="M107" s="229">
        <v>45217</v>
      </c>
      <c r="N107" s="229">
        <f t="shared" ref="N107:N137" ca="1" si="5">TODAY()</f>
        <v>45449</v>
      </c>
      <c r="O107" s="249">
        <f ca="1">Tabela510[[#This Row],[hoje]]-Tabela510[[#This Row],[Data da Semeadura ]]</f>
        <v>232</v>
      </c>
      <c r="P107" s="227">
        <v>108</v>
      </c>
      <c r="Q107" s="229">
        <f>Tabela510[[#This Row],[Data da Semeadura ]]+P107</f>
        <v>45325</v>
      </c>
      <c r="R107" s="230" t="s">
        <v>164</v>
      </c>
      <c r="S107" s="240"/>
      <c r="T107" s="227"/>
      <c r="U107" s="227"/>
      <c r="V107" s="227"/>
      <c r="W107" s="234"/>
      <c r="X107" s="234" t="s">
        <v>705</v>
      </c>
      <c r="Y107" s="231">
        <f>Tabela510[[#This Row],[Data da Semeadura ]]+10</f>
        <v>45227</v>
      </c>
      <c r="Z107" s="231">
        <v>45224</v>
      </c>
      <c r="AA107" s="233" t="s">
        <v>695</v>
      </c>
      <c r="AB107" s="232">
        <v>15.2</v>
      </c>
      <c r="AC107" s="227" t="s">
        <v>341</v>
      </c>
      <c r="AD107" s="234" t="s">
        <v>357</v>
      </c>
      <c r="AE107" s="227" t="s">
        <v>357</v>
      </c>
      <c r="AF107" s="227" t="s">
        <v>344</v>
      </c>
      <c r="AG107" s="227" t="s">
        <v>513</v>
      </c>
      <c r="AH107" s="229">
        <f>Tabela510[[#This Row],[Data da Semeadura ]]+35</f>
        <v>45252</v>
      </c>
      <c r="AI107" s="231"/>
      <c r="AJ107" s="227"/>
      <c r="AK107" s="234"/>
      <c r="AL107" s="234"/>
      <c r="AM107" s="234"/>
      <c r="AN107" s="234"/>
      <c r="AO107" s="234"/>
      <c r="AP107" s="234"/>
      <c r="AQ107" s="227"/>
      <c r="AR107" s="234"/>
      <c r="AS107" s="234"/>
      <c r="AT107" s="229">
        <f>Tabela510[[#This Row],[PREVISÃO   2ª Avaliação ]]+30</f>
        <v>45282</v>
      </c>
      <c r="AU107" s="229"/>
      <c r="AV107" s="229"/>
      <c r="AW107" s="234"/>
      <c r="AX107" s="234"/>
      <c r="AY107" s="234"/>
      <c r="AZ107" s="234"/>
      <c r="BA107" s="234"/>
      <c r="BB107" s="234"/>
      <c r="BC107" s="234"/>
      <c r="BD107" s="233"/>
      <c r="BE107" s="242"/>
      <c r="BF107" s="234"/>
      <c r="BG107" s="234"/>
      <c r="BH107" s="234"/>
      <c r="BI107" s="234"/>
      <c r="BJ107" s="234"/>
      <c r="BK107" s="229">
        <f>Tabela510[[#This Row],[PREVISÃO   3ª Avaliação ]]+20</f>
        <v>45302</v>
      </c>
      <c r="BL107" s="233"/>
      <c r="BM107" s="227"/>
      <c r="BN107" s="234"/>
      <c r="BO107" s="234"/>
      <c r="BP107" s="234"/>
      <c r="BQ107" s="234"/>
      <c r="BR107" s="234"/>
      <c r="BS107" s="234"/>
      <c r="BT107" s="234"/>
      <c r="BU107" s="231"/>
      <c r="BV107" s="227"/>
      <c r="BW107" s="227"/>
      <c r="BX107" s="227"/>
      <c r="BY107" s="227"/>
      <c r="BZ107" s="227"/>
      <c r="CA107" s="227"/>
      <c r="CB107" s="227"/>
      <c r="CC107" s="227"/>
      <c r="CD107" s="233"/>
      <c r="CE107" s="235" t="s">
        <v>748</v>
      </c>
      <c r="CF107" s="227"/>
      <c r="CG107" s="227"/>
      <c r="CH107" s="227"/>
      <c r="CI107" s="227"/>
      <c r="CJ107" s="227" t="s">
        <v>746</v>
      </c>
      <c r="CK107" s="227"/>
      <c r="CL107" s="227"/>
      <c r="CM107" s="227"/>
      <c r="CN107" s="227"/>
      <c r="CO107" s="234"/>
      <c r="CP107" s="237"/>
      <c r="CQ107" s="227" t="str">
        <f>PROPER(TEXT(Tabela510[[#This Row],[Previsão de Colheita]],"mmm"))</f>
        <v>Fev</v>
      </c>
      <c r="CR107" s="227">
        <f>WEEKDAY(Tabela510[[#This Row],[Previsão de Colheita]],1)</f>
        <v>7</v>
      </c>
      <c r="CS107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07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07" s="239" t="str">
        <f>TEXT(Tabela510[[#This Row],[Inicio Semana]],"dd/mm/aa") &amp; " - " &amp; TEXT(Tabela510[[#This Row],[Fim Semana]],"dd/mm/aa")</f>
        <v>11/02/24 - 17/02/24</v>
      </c>
      <c r="CV107" s="238">
        <f>_xlfn.MAXIFS(Tabela510[Previsão de Colheita],Tabela510[[Fazenda ]],Tabela510[[#This Row],[Fazenda ]],Tabela510[Cultivar],Tabela510[[#This Row],[Cultivar]])</f>
        <v>45325</v>
      </c>
      <c r="CW107" s="238">
        <f>_xlfn.MINIFS(Tabela510[Previsão de Colheita],Tabela510[[Fazenda ]],Tabela510[[#This Row],[Fazenda ]],Tabela510[Cultivar],Tabela510[[#This Row],[Cultivar]])</f>
        <v>45325</v>
      </c>
      <c r="CX107" s="244" t="str" cm="1">
        <f t="array" ref="CX107">IF(OR(Tabela510[[#This Row],[1ª avaliação]:[Inicio Colh.]]="Reprovado"),"Reprovado","Aprovado")</f>
        <v>Reprovado</v>
      </c>
      <c r="CY107" s="221"/>
    </row>
    <row r="108" spans="1:103" ht="15.6" x14ac:dyDescent="0.3">
      <c r="A108" s="226" t="s">
        <v>42</v>
      </c>
      <c r="B108" s="227" t="s">
        <v>397</v>
      </c>
      <c r="C108" s="227" t="s">
        <v>48</v>
      </c>
      <c r="D108" s="227" t="s">
        <v>814</v>
      </c>
      <c r="E108" s="227" t="s">
        <v>651</v>
      </c>
      <c r="F108" s="240" t="s">
        <v>536</v>
      </c>
      <c r="G108" s="227" t="s">
        <v>565</v>
      </c>
      <c r="H108" s="228">
        <v>226</v>
      </c>
      <c r="I108" s="228">
        <v>226</v>
      </c>
      <c r="J108" s="228">
        <v>220</v>
      </c>
      <c r="K108" s="228">
        <f>Tabela510[[#This Row],[Hectares semados]]-J108</f>
        <v>6</v>
      </c>
      <c r="L108" s="228">
        <f>Tabela510[[#This Row],[Hectares de aproveitamento de semente]]*20</f>
        <v>4400</v>
      </c>
      <c r="M108" s="229">
        <v>45218</v>
      </c>
      <c r="N108" s="229">
        <f t="shared" ca="1" si="5"/>
        <v>45449</v>
      </c>
      <c r="O108" s="249">
        <f ca="1">Tabela510[[#This Row],[hoje]]-Tabela510[[#This Row],[Data da Semeadura ]]</f>
        <v>231</v>
      </c>
      <c r="P108" s="227">
        <v>115</v>
      </c>
      <c r="Q108" s="229">
        <f>Tabela510[[#This Row],[Data da Semeadura ]]+P108</f>
        <v>45333</v>
      </c>
      <c r="R108" s="230" t="s">
        <v>163</v>
      </c>
      <c r="S108" s="240"/>
      <c r="T108" s="227"/>
      <c r="U108" s="227"/>
      <c r="V108" s="227"/>
      <c r="W108" s="234"/>
      <c r="X108" s="234" t="s">
        <v>705</v>
      </c>
      <c r="Y108" s="231">
        <f>Tabela510[[#This Row],[Data da Semeadura ]]+10</f>
        <v>45228</v>
      </c>
      <c r="Z108" s="231">
        <v>45224</v>
      </c>
      <c r="AA108" s="233" t="s">
        <v>707</v>
      </c>
      <c r="AB108" s="232">
        <v>14.8</v>
      </c>
      <c r="AC108" s="227" t="s">
        <v>341</v>
      </c>
      <c r="AD108" s="234" t="s">
        <v>357</v>
      </c>
      <c r="AE108" s="227" t="s">
        <v>357</v>
      </c>
      <c r="AF108" s="227" t="s">
        <v>344</v>
      </c>
      <c r="AG108" s="227" t="s">
        <v>513</v>
      </c>
      <c r="AH108" s="229">
        <f>Tabela510[[#This Row],[Data da Semeadura ]]+35</f>
        <v>45253</v>
      </c>
      <c r="AI108" s="231"/>
      <c r="AJ108" s="227"/>
      <c r="AK108" s="234"/>
      <c r="AL108" s="234"/>
      <c r="AM108" s="234"/>
      <c r="AN108" s="234"/>
      <c r="AO108" s="234"/>
      <c r="AP108" s="234"/>
      <c r="AQ108" s="227"/>
      <c r="AR108" s="234"/>
      <c r="AS108" s="234"/>
      <c r="AT108" s="229">
        <f>Tabela510[[#This Row],[PREVISÃO   2ª Avaliação ]]+30</f>
        <v>45283</v>
      </c>
      <c r="AU108" s="229"/>
      <c r="AV108" s="229"/>
      <c r="AW108" s="234"/>
      <c r="AX108" s="234"/>
      <c r="AY108" s="234"/>
      <c r="AZ108" s="234"/>
      <c r="BA108" s="234"/>
      <c r="BB108" s="234"/>
      <c r="BC108" s="234"/>
      <c r="BD108" s="233"/>
      <c r="BE108" s="242"/>
      <c r="BF108" s="234"/>
      <c r="BG108" s="234"/>
      <c r="BH108" s="234"/>
      <c r="BI108" s="234"/>
      <c r="BJ108" s="234"/>
      <c r="BK108" s="229">
        <f>Tabela510[[#This Row],[PREVISÃO   3ª Avaliação ]]+20</f>
        <v>45303</v>
      </c>
      <c r="BL108" s="233"/>
      <c r="BM108" s="227"/>
      <c r="BN108" s="234"/>
      <c r="BO108" s="234"/>
      <c r="BP108" s="234"/>
      <c r="BQ108" s="234"/>
      <c r="BR108" s="234"/>
      <c r="BS108" s="234"/>
      <c r="BT108" s="234"/>
      <c r="BU108" s="231"/>
      <c r="BV108" s="227"/>
      <c r="BW108" s="227"/>
      <c r="BX108" s="227"/>
      <c r="BY108" s="227"/>
      <c r="BZ108" s="227"/>
      <c r="CA108" s="227"/>
      <c r="CB108" s="227"/>
      <c r="CC108" s="227"/>
      <c r="CD108" s="233"/>
      <c r="CE108" s="235" t="s">
        <v>749</v>
      </c>
      <c r="CF108" s="227"/>
      <c r="CG108" s="227"/>
      <c r="CH108" s="227"/>
      <c r="CI108" s="227"/>
      <c r="CJ108" s="227" t="s">
        <v>746</v>
      </c>
      <c r="CK108" s="227"/>
      <c r="CL108" s="227"/>
      <c r="CM108" s="227"/>
      <c r="CN108" s="227"/>
      <c r="CO108" s="234"/>
      <c r="CP108" s="237"/>
      <c r="CQ108" s="227" t="str">
        <f>PROPER(TEXT(Tabela510[[#This Row],[Previsão de Colheita]],"mmm"))</f>
        <v>Fev</v>
      </c>
      <c r="CR108" s="227">
        <f>WEEKDAY(Tabela510[[#This Row],[Previsão de Colheita]],1)</f>
        <v>1</v>
      </c>
      <c r="CS108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08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08" s="239" t="str">
        <f>TEXT(Tabela510[[#This Row],[Inicio Semana]],"dd/mm/aa") &amp; " - " &amp; TEXT(Tabela510[[#This Row],[Fim Semana]],"dd/mm/aa")</f>
        <v>31/12/23 - 06/01/24</v>
      </c>
      <c r="CV108" s="238">
        <f>_xlfn.MAXIFS(Tabela510[Previsão de Colheita],Tabela510[[Fazenda ]],Tabela510[[#This Row],[Fazenda ]],Tabela510[Cultivar],Tabela510[[#This Row],[Cultivar]])</f>
        <v>45333</v>
      </c>
      <c r="CW108" s="238">
        <f>_xlfn.MINIFS(Tabela510[Previsão de Colheita],Tabela510[[Fazenda ]],Tabela510[[#This Row],[Fazenda ]],Tabela510[Cultivar],Tabela510[[#This Row],[Cultivar]])</f>
        <v>45333</v>
      </c>
      <c r="CX108" s="244" t="str" cm="1">
        <f t="array" ref="CX108">IF(OR(Tabela510[[#This Row],[1ª avaliação]:[Inicio Colh.]]="Reprovado"),"Reprovado","Aprovado")</f>
        <v>Reprovado</v>
      </c>
      <c r="CY108" s="221"/>
    </row>
    <row r="109" spans="1:103" ht="15.6" x14ac:dyDescent="0.3">
      <c r="A109" s="226" t="s">
        <v>42</v>
      </c>
      <c r="B109" s="227" t="s">
        <v>397</v>
      </c>
      <c r="C109" s="227" t="s">
        <v>48</v>
      </c>
      <c r="D109" s="227" t="s">
        <v>814</v>
      </c>
      <c r="E109" s="227" t="s">
        <v>652</v>
      </c>
      <c r="F109" s="240" t="s">
        <v>536</v>
      </c>
      <c r="G109" s="227" t="s">
        <v>541</v>
      </c>
      <c r="H109" s="228">
        <v>130</v>
      </c>
      <c r="I109" s="228">
        <v>130</v>
      </c>
      <c r="J109" s="228">
        <v>125</v>
      </c>
      <c r="K109" s="228">
        <f>Tabela510[[#This Row],[Hectares semados]]-J109</f>
        <v>5</v>
      </c>
      <c r="L109" s="228">
        <f>Tabela510[[#This Row],[Hectares de aproveitamento de semente]]*20</f>
        <v>2500</v>
      </c>
      <c r="M109" s="229">
        <v>45224</v>
      </c>
      <c r="N109" s="229">
        <f t="shared" ca="1" si="5"/>
        <v>45449</v>
      </c>
      <c r="O109" s="249">
        <f ca="1">Tabela510[[#This Row],[hoje]]-Tabela510[[#This Row],[Data da Semeadura ]]</f>
        <v>225</v>
      </c>
      <c r="P109" s="227">
        <v>123</v>
      </c>
      <c r="Q109" s="229">
        <f>Tabela510[[#This Row],[Data da Semeadura ]]+P109</f>
        <v>45347</v>
      </c>
      <c r="R109" s="230" t="s">
        <v>163</v>
      </c>
      <c r="S109" s="240"/>
      <c r="T109" s="227"/>
      <c r="U109" s="227"/>
      <c r="V109" s="227"/>
      <c r="W109" s="234"/>
      <c r="X109" s="234" t="s">
        <v>705</v>
      </c>
      <c r="Y109" s="231">
        <f>Tabela510[[#This Row],[Data da Semeadura ]]+10</f>
        <v>45234</v>
      </c>
      <c r="Z109" s="231">
        <v>45237</v>
      </c>
      <c r="AA109" s="233" t="s">
        <v>695</v>
      </c>
      <c r="AB109" s="232">
        <v>14</v>
      </c>
      <c r="AC109" s="227" t="s">
        <v>341</v>
      </c>
      <c r="AD109" s="234" t="s">
        <v>357</v>
      </c>
      <c r="AE109" s="227" t="s">
        <v>357</v>
      </c>
      <c r="AF109" s="227" t="s">
        <v>344</v>
      </c>
      <c r="AG109" s="227" t="s">
        <v>513</v>
      </c>
      <c r="AH109" s="229">
        <f>Tabela510[[#This Row],[Data da Semeadura ]]+35</f>
        <v>45259</v>
      </c>
      <c r="AI109" s="231"/>
      <c r="AJ109" s="227"/>
      <c r="AK109" s="234"/>
      <c r="AL109" s="234"/>
      <c r="AM109" s="234"/>
      <c r="AN109" s="234"/>
      <c r="AO109" s="234"/>
      <c r="AP109" s="234"/>
      <c r="AQ109" s="227"/>
      <c r="AR109" s="234"/>
      <c r="AS109" s="234"/>
      <c r="AT109" s="229">
        <f>Tabela510[[#This Row],[PREVISÃO   2ª Avaliação ]]+30</f>
        <v>45289</v>
      </c>
      <c r="AU109" s="229"/>
      <c r="AV109" s="229"/>
      <c r="AW109" s="234"/>
      <c r="AX109" s="234"/>
      <c r="AY109" s="234"/>
      <c r="AZ109" s="234"/>
      <c r="BA109" s="234"/>
      <c r="BB109" s="234"/>
      <c r="BC109" s="234"/>
      <c r="BD109" s="233"/>
      <c r="BE109" s="242"/>
      <c r="BF109" s="234"/>
      <c r="BG109" s="234"/>
      <c r="BH109" s="234"/>
      <c r="BI109" s="234"/>
      <c r="BJ109" s="234"/>
      <c r="BK109" s="229">
        <f>Tabela510[[#This Row],[PREVISÃO   3ª Avaliação ]]+20</f>
        <v>45309</v>
      </c>
      <c r="BL109" s="233"/>
      <c r="BM109" s="227"/>
      <c r="BN109" s="234"/>
      <c r="BO109" s="234"/>
      <c r="BP109" s="234"/>
      <c r="BQ109" s="234"/>
      <c r="BR109" s="234"/>
      <c r="BS109" s="234"/>
      <c r="BT109" s="234"/>
      <c r="BU109" s="231"/>
      <c r="BV109" s="227"/>
      <c r="BW109" s="227"/>
      <c r="BX109" s="227"/>
      <c r="BY109" s="227"/>
      <c r="BZ109" s="227"/>
      <c r="CA109" s="227"/>
      <c r="CB109" s="227"/>
      <c r="CC109" s="227"/>
      <c r="CD109" s="233"/>
      <c r="CE109" s="235" t="s">
        <v>748</v>
      </c>
      <c r="CF109" s="227"/>
      <c r="CG109" s="227"/>
      <c r="CH109" s="227"/>
      <c r="CI109" s="227"/>
      <c r="CJ109" s="227" t="s">
        <v>746</v>
      </c>
      <c r="CK109" s="227"/>
      <c r="CL109" s="227"/>
      <c r="CM109" s="227"/>
      <c r="CN109" s="227"/>
      <c r="CO109" s="234"/>
      <c r="CP109" s="237"/>
      <c r="CQ109" s="227" t="str">
        <f>PROPER(TEXT(Tabela510[[#This Row],[Previsão de Colheita]],"mmm"))</f>
        <v>Fev</v>
      </c>
      <c r="CR109" s="227">
        <f>WEEKDAY(Tabela510[[#This Row],[Previsão de Colheita]],1)</f>
        <v>1</v>
      </c>
      <c r="CS109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09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09" s="239" t="str">
        <f>TEXT(Tabela510[[#This Row],[Inicio Semana]],"dd/mm/aa") &amp; " - " &amp; TEXT(Tabela510[[#This Row],[Fim Semana]],"dd/mm/aa")</f>
        <v>31/12/23 - 06/01/24</v>
      </c>
      <c r="CV109" s="238">
        <f>_xlfn.MAXIFS(Tabela510[Previsão de Colheita],Tabela510[[Fazenda ]],Tabela510[[#This Row],[Fazenda ]],Tabela510[Cultivar],Tabela510[[#This Row],[Cultivar]])</f>
        <v>45349</v>
      </c>
      <c r="CW109" s="238">
        <f>_xlfn.MINIFS(Tabela510[Previsão de Colheita],Tabela510[[Fazenda ]],Tabela510[[#This Row],[Fazenda ]],Tabela510[Cultivar],Tabela510[[#This Row],[Cultivar]])</f>
        <v>45347</v>
      </c>
      <c r="CX109" s="244" t="str" cm="1">
        <f t="array" ref="CX109">IF(OR(Tabela510[[#This Row],[1ª avaliação]:[Inicio Colh.]]="Reprovado"),"Reprovado","Aprovado")</f>
        <v>Reprovado</v>
      </c>
      <c r="CY109" s="221"/>
    </row>
    <row r="110" spans="1:103" ht="15.6" x14ac:dyDescent="0.3">
      <c r="A110" s="226" t="s">
        <v>42</v>
      </c>
      <c r="B110" s="227" t="s">
        <v>397</v>
      </c>
      <c r="C110" s="227" t="s">
        <v>48</v>
      </c>
      <c r="D110" s="227" t="s">
        <v>814</v>
      </c>
      <c r="E110" s="227" t="s">
        <v>653</v>
      </c>
      <c r="F110" s="240" t="s">
        <v>537</v>
      </c>
      <c r="G110" s="227" t="s">
        <v>541</v>
      </c>
      <c r="H110" s="228">
        <v>240</v>
      </c>
      <c r="I110" s="228"/>
      <c r="J110" s="228">
        <v>180</v>
      </c>
      <c r="K110" s="228">
        <f>Tabela510[[#This Row],[Hectares semados]]-J110</f>
        <v>60</v>
      </c>
      <c r="L110" s="228">
        <f>Tabela510[[#This Row],[Hectares de aproveitamento de semente]]*20</f>
        <v>3600</v>
      </c>
      <c r="M110" s="229">
        <v>45226</v>
      </c>
      <c r="N110" s="229">
        <f t="shared" ca="1" si="5"/>
        <v>45449</v>
      </c>
      <c r="O110" s="249">
        <f ca="1">Tabela510[[#This Row],[hoje]]-Tabela510[[#This Row],[Data da Semeadura ]]</f>
        <v>223</v>
      </c>
      <c r="P110" s="227">
        <v>123</v>
      </c>
      <c r="Q110" s="229">
        <f>Tabela510[[#This Row],[Data da Semeadura ]]+P110</f>
        <v>45349</v>
      </c>
      <c r="R110" s="230" t="s">
        <v>164</v>
      </c>
      <c r="S110" s="240"/>
      <c r="T110" s="227"/>
      <c r="U110" s="227"/>
      <c r="V110" s="227"/>
      <c r="W110" s="234"/>
      <c r="X110" s="234" t="s">
        <v>708</v>
      </c>
      <c r="Y110" s="231">
        <f>Tabela510[[#This Row],[Data da Semeadura ]]+10</f>
        <v>45236</v>
      </c>
      <c r="Z110" s="231">
        <v>45237</v>
      </c>
      <c r="AA110" s="233" t="s">
        <v>695</v>
      </c>
      <c r="AB110" s="232">
        <v>13.5</v>
      </c>
      <c r="AC110" s="227" t="s">
        <v>341</v>
      </c>
      <c r="AD110" s="234" t="s">
        <v>357</v>
      </c>
      <c r="AE110" s="227" t="s">
        <v>357</v>
      </c>
      <c r="AF110" s="227" t="s">
        <v>344</v>
      </c>
      <c r="AG110" s="227" t="s">
        <v>513</v>
      </c>
      <c r="AH110" s="229">
        <f>Tabela510[[#This Row],[Data da Semeadura ]]+35</f>
        <v>45261</v>
      </c>
      <c r="AI110" s="231"/>
      <c r="AJ110" s="227"/>
      <c r="AK110" s="234"/>
      <c r="AL110" s="234"/>
      <c r="AM110" s="234"/>
      <c r="AN110" s="234"/>
      <c r="AO110" s="234"/>
      <c r="AP110" s="234"/>
      <c r="AQ110" s="227"/>
      <c r="AR110" s="234"/>
      <c r="AS110" s="234"/>
      <c r="AT110" s="229">
        <f>Tabela510[[#This Row],[PREVISÃO   2ª Avaliação ]]+30</f>
        <v>45291</v>
      </c>
      <c r="AU110" s="229"/>
      <c r="AV110" s="229"/>
      <c r="AW110" s="234"/>
      <c r="AX110" s="234"/>
      <c r="AY110" s="234"/>
      <c r="AZ110" s="234"/>
      <c r="BA110" s="234"/>
      <c r="BB110" s="234"/>
      <c r="BC110" s="234"/>
      <c r="BD110" s="233"/>
      <c r="BE110" s="242"/>
      <c r="BF110" s="234"/>
      <c r="BG110" s="234"/>
      <c r="BH110" s="234"/>
      <c r="BI110" s="234"/>
      <c r="BJ110" s="234"/>
      <c r="BK110" s="229">
        <f>Tabela510[[#This Row],[PREVISÃO   3ª Avaliação ]]+20</f>
        <v>45311</v>
      </c>
      <c r="BL110" s="233"/>
      <c r="BM110" s="227"/>
      <c r="BN110" s="234"/>
      <c r="BO110" s="234"/>
      <c r="BP110" s="234"/>
      <c r="BQ110" s="234"/>
      <c r="BR110" s="234"/>
      <c r="BS110" s="234"/>
      <c r="BT110" s="234"/>
      <c r="BU110" s="231"/>
      <c r="BV110" s="227"/>
      <c r="BW110" s="227"/>
      <c r="BX110" s="227"/>
      <c r="BY110" s="227"/>
      <c r="BZ110" s="227"/>
      <c r="CA110" s="227"/>
      <c r="CB110" s="227"/>
      <c r="CC110" s="227"/>
      <c r="CD110" s="233"/>
      <c r="CE110" s="235" t="s">
        <v>748</v>
      </c>
      <c r="CF110" s="227"/>
      <c r="CG110" s="227"/>
      <c r="CH110" s="227"/>
      <c r="CI110" s="227"/>
      <c r="CJ110" s="227" t="s">
        <v>746</v>
      </c>
      <c r="CK110" s="227"/>
      <c r="CL110" s="227"/>
      <c r="CM110" s="227"/>
      <c r="CN110" s="227"/>
      <c r="CO110" s="234"/>
      <c r="CP110" s="237"/>
      <c r="CQ110" s="227" t="str">
        <f>PROPER(TEXT(Tabela510[[#This Row],[Previsão de Colheita]],"mmm"))</f>
        <v>Fev</v>
      </c>
      <c r="CR110" s="227">
        <f>WEEKDAY(Tabela510[[#This Row],[Previsão de Colheita]],1)</f>
        <v>3</v>
      </c>
      <c r="CS110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10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10" s="239" t="str">
        <f>TEXT(Tabela510[[#This Row],[Inicio Semana]],"dd/mm/aa") &amp; " - " &amp; TEXT(Tabela510[[#This Row],[Fim Semana]],"dd/mm/aa")</f>
        <v>14/01/24 - 20/01/24</v>
      </c>
      <c r="CV110" s="238">
        <f>_xlfn.MAXIFS(Tabela510[Previsão de Colheita],Tabela510[[Fazenda ]],Tabela510[[#This Row],[Fazenda ]],Tabela510[Cultivar],Tabela510[[#This Row],[Cultivar]])</f>
        <v>45349</v>
      </c>
      <c r="CW110" s="238">
        <f>_xlfn.MINIFS(Tabela510[Previsão de Colheita],Tabela510[[Fazenda ]],Tabela510[[#This Row],[Fazenda ]],Tabela510[Cultivar],Tabela510[[#This Row],[Cultivar]])</f>
        <v>45347</v>
      </c>
      <c r="CX110" s="244" t="str" cm="1">
        <f t="array" ref="CX110">IF(OR(Tabela510[[#This Row],[1ª avaliação]:[Inicio Colh.]]="Reprovado"),"Reprovado","Aprovado")</f>
        <v>Reprovado</v>
      </c>
      <c r="CY110" s="221"/>
    </row>
    <row r="111" spans="1:103" ht="15.6" x14ac:dyDescent="0.3">
      <c r="A111" s="226" t="s">
        <v>42</v>
      </c>
      <c r="B111" s="227" t="s">
        <v>396</v>
      </c>
      <c r="C111" s="227" t="s">
        <v>48</v>
      </c>
      <c r="D111" s="227" t="s">
        <v>814</v>
      </c>
      <c r="E111" s="227" t="s">
        <v>654</v>
      </c>
      <c r="F111" s="240" t="s">
        <v>537</v>
      </c>
      <c r="G111" s="227" t="s">
        <v>541</v>
      </c>
      <c r="H111" s="228">
        <v>340</v>
      </c>
      <c r="I111" s="228">
        <v>80</v>
      </c>
      <c r="J111" s="228">
        <v>300</v>
      </c>
      <c r="K111" s="228">
        <f>Tabela510[[#This Row],[Hectares semados]]-J111</f>
        <v>40</v>
      </c>
      <c r="L111" s="228">
        <f>Tabela510[[#This Row],[Hectares de aproveitamento de semente]]*20</f>
        <v>6000</v>
      </c>
      <c r="M111" s="229">
        <v>45226</v>
      </c>
      <c r="N111" s="229">
        <f t="shared" ca="1" si="5"/>
        <v>45449</v>
      </c>
      <c r="O111" s="249">
        <f ca="1">Tabela510[[#This Row],[hoje]]-Tabela510[[#This Row],[Data da Semeadura ]]</f>
        <v>223</v>
      </c>
      <c r="P111" s="227">
        <v>123</v>
      </c>
      <c r="Q111" s="229">
        <f>Tabela510[[#This Row],[Data da Semeadura ]]+P111</f>
        <v>45349</v>
      </c>
      <c r="R111" s="230" t="s">
        <v>163</v>
      </c>
      <c r="S111" s="240"/>
      <c r="T111" s="227"/>
      <c r="U111" s="227"/>
      <c r="V111" s="227"/>
      <c r="W111" s="234"/>
      <c r="X111" s="234" t="s">
        <v>708</v>
      </c>
      <c r="Y111" s="231">
        <f>Tabela510[[#This Row],[Data da Semeadura ]]+10</f>
        <v>45236</v>
      </c>
      <c r="Z111" s="231">
        <v>45237</v>
      </c>
      <c r="AA111" s="233" t="s">
        <v>695</v>
      </c>
      <c r="AB111" s="232">
        <v>14.2</v>
      </c>
      <c r="AC111" s="227" t="s">
        <v>341</v>
      </c>
      <c r="AD111" s="234" t="s">
        <v>357</v>
      </c>
      <c r="AE111" s="227" t="s">
        <v>357</v>
      </c>
      <c r="AF111" s="227" t="s">
        <v>344</v>
      </c>
      <c r="AG111" s="227" t="s">
        <v>513</v>
      </c>
      <c r="AH111" s="229">
        <f>Tabela510[[#This Row],[Data da Semeadura ]]+35</f>
        <v>45261</v>
      </c>
      <c r="AI111" s="231"/>
      <c r="AJ111" s="227"/>
      <c r="AK111" s="234"/>
      <c r="AL111" s="234"/>
      <c r="AM111" s="234"/>
      <c r="AN111" s="234"/>
      <c r="AO111" s="234"/>
      <c r="AP111" s="234"/>
      <c r="AQ111" s="227"/>
      <c r="AR111" s="234"/>
      <c r="AS111" s="234"/>
      <c r="AT111" s="229">
        <f>Tabela510[[#This Row],[PREVISÃO   2ª Avaliação ]]+30</f>
        <v>45291</v>
      </c>
      <c r="AU111" s="229"/>
      <c r="AV111" s="229"/>
      <c r="AW111" s="234"/>
      <c r="AX111" s="234"/>
      <c r="AY111" s="234"/>
      <c r="AZ111" s="234"/>
      <c r="BA111" s="234"/>
      <c r="BB111" s="234"/>
      <c r="BC111" s="234"/>
      <c r="BD111" s="233"/>
      <c r="BE111" s="242"/>
      <c r="BF111" s="234"/>
      <c r="BG111" s="234"/>
      <c r="BH111" s="234"/>
      <c r="BI111" s="234"/>
      <c r="BJ111" s="234"/>
      <c r="BK111" s="229">
        <f>Tabela510[[#This Row],[PREVISÃO   3ª Avaliação ]]+20</f>
        <v>45311</v>
      </c>
      <c r="BL111" s="233"/>
      <c r="BM111" s="227"/>
      <c r="BN111" s="234"/>
      <c r="BO111" s="234"/>
      <c r="BP111" s="234"/>
      <c r="BQ111" s="234"/>
      <c r="BR111" s="234"/>
      <c r="BS111" s="234"/>
      <c r="BT111" s="234"/>
      <c r="BU111" s="231"/>
      <c r="BV111" s="227"/>
      <c r="BW111" s="227"/>
      <c r="BX111" s="227"/>
      <c r="BY111" s="227"/>
      <c r="BZ111" s="227"/>
      <c r="CA111" s="227"/>
      <c r="CB111" s="227"/>
      <c r="CC111" s="227"/>
      <c r="CD111" s="233"/>
      <c r="CE111" s="235" t="s">
        <v>748</v>
      </c>
      <c r="CF111" s="227"/>
      <c r="CG111" s="227"/>
      <c r="CH111" s="227"/>
      <c r="CI111" s="227"/>
      <c r="CJ111" s="227" t="s">
        <v>746</v>
      </c>
      <c r="CK111" s="227"/>
      <c r="CL111" s="227"/>
      <c r="CM111" s="227"/>
      <c r="CN111" s="227"/>
      <c r="CO111" s="234"/>
      <c r="CP111" s="237"/>
      <c r="CQ111" s="227" t="str">
        <f>PROPER(TEXT(Tabela510[[#This Row],[Previsão de Colheita]],"mmm"))</f>
        <v>Fev</v>
      </c>
      <c r="CR111" s="227">
        <f>WEEKDAY(Tabela510[[#This Row],[Previsão de Colheita]],1)</f>
        <v>3</v>
      </c>
      <c r="CS111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11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11" s="239" t="str">
        <f>TEXT(Tabela510[[#This Row],[Inicio Semana]],"dd/mm/aa") &amp; " - " &amp; TEXT(Tabela510[[#This Row],[Fim Semana]],"dd/mm/aa")</f>
        <v>14/01/24 - 20/01/24</v>
      </c>
      <c r="CV111" s="238">
        <f>_xlfn.MAXIFS(Tabela510[Previsão de Colheita],Tabela510[[Fazenda ]],Tabela510[[#This Row],[Fazenda ]],Tabela510[Cultivar],Tabela510[[#This Row],[Cultivar]])</f>
        <v>45351</v>
      </c>
      <c r="CW111" s="238">
        <f>_xlfn.MINIFS(Tabela510[Previsão de Colheita],Tabela510[[Fazenda ]],Tabela510[[#This Row],[Fazenda ]],Tabela510[Cultivar],Tabela510[[#This Row],[Cultivar]])</f>
        <v>45349</v>
      </c>
      <c r="CX111" s="244" t="str" cm="1">
        <f t="array" ref="CX111">IF(OR(Tabela510[[#This Row],[1ª avaliação]:[Inicio Colh.]]="Reprovado"),"Reprovado","Aprovado")</f>
        <v>Reprovado</v>
      </c>
      <c r="CY111" s="221"/>
    </row>
    <row r="112" spans="1:103" ht="15.6" x14ac:dyDescent="0.3">
      <c r="A112" s="226" t="s">
        <v>42</v>
      </c>
      <c r="B112" s="227" t="s">
        <v>396</v>
      </c>
      <c r="C112" s="227" t="s">
        <v>48</v>
      </c>
      <c r="D112" s="227" t="s">
        <v>814</v>
      </c>
      <c r="E112" s="227" t="s">
        <v>655</v>
      </c>
      <c r="F112" s="240" t="s">
        <v>537</v>
      </c>
      <c r="G112" s="227" t="s">
        <v>541</v>
      </c>
      <c r="H112" s="228">
        <v>120</v>
      </c>
      <c r="I112" s="228"/>
      <c r="J112" s="228">
        <f>Tabela510[[#This Row],[Hectares semados]]</f>
        <v>120</v>
      </c>
      <c r="K112" s="228">
        <f>Tabela510[[#This Row],[Hectares semados]]-J112</f>
        <v>0</v>
      </c>
      <c r="L112" s="228">
        <f>Tabela510[[#This Row],[Hectares de aproveitamento de semente]]*20</f>
        <v>2400</v>
      </c>
      <c r="M112" s="229">
        <v>45227</v>
      </c>
      <c r="N112" s="229">
        <f t="shared" ca="1" si="5"/>
        <v>45449</v>
      </c>
      <c r="O112" s="249">
        <f ca="1">Tabela510[[#This Row],[hoje]]-Tabela510[[#This Row],[Data da Semeadura ]]</f>
        <v>222</v>
      </c>
      <c r="P112" s="227">
        <v>123</v>
      </c>
      <c r="Q112" s="229">
        <f>Tabela510[[#This Row],[Data da Semeadura ]]+P112</f>
        <v>45350</v>
      </c>
      <c r="R112" s="230" t="s">
        <v>164</v>
      </c>
      <c r="S112" s="240"/>
      <c r="T112" s="227"/>
      <c r="U112" s="227"/>
      <c r="V112" s="227"/>
      <c r="W112" s="234"/>
      <c r="X112" s="234" t="s">
        <v>708</v>
      </c>
      <c r="Y112" s="231">
        <f>Tabela510[[#This Row],[Data da Semeadura ]]+10</f>
        <v>45237</v>
      </c>
      <c r="Z112" s="231">
        <v>45237</v>
      </c>
      <c r="AA112" s="233" t="s">
        <v>695</v>
      </c>
      <c r="AB112" s="232">
        <v>13.2</v>
      </c>
      <c r="AC112" s="227" t="s">
        <v>341</v>
      </c>
      <c r="AD112" s="234" t="s">
        <v>357</v>
      </c>
      <c r="AE112" s="227" t="s">
        <v>357</v>
      </c>
      <c r="AF112" s="227" t="s">
        <v>344</v>
      </c>
      <c r="AG112" s="227" t="s">
        <v>512</v>
      </c>
      <c r="AH112" s="229">
        <f>Tabela510[[#This Row],[Data da Semeadura ]]+35</f>
        <v>45262</v>
      </c>
      <c r="AI112" s="231"/>
      <c r="AJ112" s="227"/>
      <c r="AK112" s="234"/>
      <c r="AL112" s="234"/>
      <c r="AM112" s="234"/>
      <c r="AN112" s="234"/>
      <c r="AO112" s="234"/>
      <c r="AP112" s="234"/>
      <c r="AQ112" s="227"/>
      <c r="AR112" s="234"/>
      <c r="AS112" s="234"/>
      <c r="AT112" s="229">
        <f>Tabela510[[#This Row],[PREVISÃO   2ª Avaliação ]]+30</f>
        <v>45292</v>
      </c>
      <c r="AU112" s="229"/>
      <c r="AV112" s="229"/>
      <c r="AW112" s="234"/>
      <c r="AX112" s="234"/>
      <c r="AY112" s="234"/>
      <c r="AZ112" s="234"/>
      <c r="BA112" s="234"/>
      <c r="BB112" s="234"/>
      <c r="BC112" s="234"/>
      <c r="BD112" s="233"/>
      <c r="BE112" s="242"/>
      <c r="BF112" s="234"/>
      <c r="BG112" s="234"/>
      <c r="BH112" s="234"/>
      <c r="BI112" s="234"/>
      <c r="BJ112" s="234"/>
      <c r="BK112" s="229">
        <f>Tabela510[[#This Row],[PREVISÃO   3ª Avaliação ]]+20</f>
        <v>45312</v>
      </c>
      <c r="BL112" s="233"/>
      <c r="BM112" s="227"/>
      <c r="BN112" s="234"/>
      <c r="BO112" s="234"/>
      <c r="BP112" s="234"/>
      <c r="BQ112" s="234"/>
      <c r="BR112" s="234"/>
      <c r="BS112" s="234"/>
      <c r="BT112" s="234"/>
      <c r="BU112" s="231"/>
      <c r="BV112" s="227"/>
      <c r="BW112" s="227"/>
      <c r="BX112" s="227"/>
      <c r="BY112" s="227"/>
      <c r="BZ112" s="227"/>
      <c r="CA112" s="227"/>
      <c r="CB112" s="227"/>
      <c r="CC112" s="227"/>
      <c r="CD112" s="233"/>
      <c r="CE112" s="235" t="s">
        <v>794</v>
      </c>
      <c r="CF112" s="227"/>
      <c r="CG112" s="227"/>
      <c r="CH112" s="227"/>
      <c r="CI112" s="227"/>
      <c r="CJ112" s="227" t="s">
        <v>746</v>
      </c>
      <c r="CK112" s="227"/>
      <c r="CL112" s="227"/>
      <c r="CM112" s="227"/>
      <c r="CN112" s="227"/>
      <c r="CO112" s="234"/>
      <c r="CP112" s="237"/>
      <c r="CQ112" s="227" t="str">
        <f>PROPER(TEXT(Tabela510[[#This Row],[Previsão de Colheita]],"mmm"))</f>
        <v>Fev</v>
      </c>
      <c r="CR112" s="227">
        <f>WEEKDAY(Tabela510[[#This Row],[Previsão de Colheita]],1)</f>
        <v>4</v>
      </c>
      <c r="CS112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12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12" s="239" t="str">
        <f>TEXT(Tabela510[[#This Row],[Inicio Semana]],"dd/mm/aa") &amp; " - " &amp; TEXT(Tabela510[[#This Row],[Fim Semana]],"dd/mm/aa")</f>
        <v>21/01/24 - 27/01/24</v>
      </c>
      <c r="CV112" s="238">
        <f>_xlfn.MAXIFS(Tabela510[Previsão de Colheita],Tabela510[[Fazenda ]],Tabela510[[#This Row],[Fazenda ]],Tabela510[Cultivar],Tabela510[[#This Row],[Cultivar]])</f>
        <v>45351</v>
      </c>
      <c r="CW112" s="238">
        <f>_xlfn.MINIFS(Tabela510[Previsão de Colheita],Tabela510[[Fazenda ]],Tabela510[[#This Row],[Fazenda ]],Tabela510[Cultivar],Tabela510[[#This Row],[Cultivar]])</f>
        <v>45349</v>
      </c>
      <c r="CX112" s="244" t="str" cm="1">
        <f t="array" ref="CX112">IF(OR(Tabela510[[#This Row],[1ª avaliação]:[Inicio Colh.]]="Reprovado"),"Reprovado","Aprovado")</f>
        <v>Reprovado</v>
      </c>
      <c r="CY112" s="221"/>
    </row>
    <row r="113" spans="1:103" ht="15.6" x14ac:dyDescent="0.3">
      <c r="A113" s="226" t="s">
        <v>42</v>
      </c>
      <c r="B113" s="227" t="s">
        <v>396</v>
      </c>
      <c r="C113" s="227" t="s">
        <v>48</v>
      </c>
      <c r="D113" s="227" t="s">
        <v>814</v>
      </c>
      <c r="E113" s="227" t="s">
        <v>656</v>
      </c>
      <c r="F113" s="245" t="s">
        <v>537</v>
      </c>
      <c r="G113" s="227" t="s">
        <v>541</v>
      </c>
      <c r="H113" s="228">
        <v>50</v>
      </c>
      <c r="I113" s="228"/>
      <c r="J113" s="228">
        <f>Tabela510[[#This Row],[Hectares semados]]</f>
        <v>50</v>
      </c>
      <c r="K113" s="228">
        <f>Tabela510[[#This Row],[Hectares semados]]-J113</f>
        <v>0</v>
      </c>
      <c r="L113" s="228">
        <f>Tabela510[[#This Row],[Hectares de aproveitamento de semente]]*20</f>
        <v>1000</v>
      </c>
      <c r="M113" s="229">
        <v>45228</v>
      </c>
      <c r="N113" s="229">
        <f t="shared" ca="1" si="5"/>
        <v>45449</v>
      </c>
      <c r="O113" s="249">
        <f ca="1">Tabela510[[#This Row],[hoje]]-Tabela510[[#This Row],[Data da Semeadura ]]</f>
        <v>221</v>
      </c>
      <c r="P113" s="227">
        <v>123</v>
      </c>
      <c r="Q113" s="229">
        <f>Tabela510[[#This Row],[Data da Semeadura ]]+P113</f>
        <v>45351</v>
      </c>
      <c r="R113" s="230" t="s">
        <v>164</v>
      </c>
      <c r="S113" s="240"/>
      <c r="T113" s="227"/>
      <c r="U113" s="227"/>
      <c r="V113" s="227"/>
      <c r="W113" s="234"/>
      <c r="X113" s="234" t="s">
        <v>708</v>
      </c>
      <c r="Y113" s="231">
        <f>Tabela510[[#This Row],[Data da Semeadura ]]+10</f>
        <v>45238</v>
      </c>
      <c r="Z113" s="231">
        <v>45237</v>
      </c>
      <c r="AA113" s="233" t="s">
        <v>695</v>
      </c>
      <c r="AB113" s="232">
        <v>13</v>
      </c>
      <c r="AC113" s="227" t="s">
        <v>341</v>
      </c>
      <c r="AD113" s="234" t="s">
        <v>357</v>
      </c>
      <c r="AE113" s="227" t="s">
        <v>357</v>
      </c>
      <c r="AF113" s="227" t="s">
        <v>344</v>
      </c>
      <c r="AG113" s="227" t="s">
        <v>513</v>
      </c>
      <c r="AH113" s="229">
        <f>Tabela510[[#This Row],[Data da Semeadura ]]+35</f>
        <v>45263</v>
      </c>
      <c r="AI113" s="231"/>
      <c r="AJ113" s="227"/>
      <c r="AK113" s="234"/>
      <c r="AL113" s="234"/>
      <c r="AM113" s="234"/>
      <c r="AN113" s="234"/>
      <c r="AO113" s="234"/>
      <c r="AP113" s="234"/>
      <c r="AQ113" s="227"/>
      <c r="AR113" s="234"/>
      <c r="AS113" s="234"/>
      <c r="AT113" s="229">
        <f>Tabela510[[#This Row],[PREVISÃO   2ª Avaliação ]]+30</f>
        <v>45293</v>
      </c>
      <c r="AU113" s="229"/>
      <c r="AV113" s="229"/>
      <c r="AW113" s="234"/>
      <c r="AX113" s="234"/>
      <c r="AY113" s="234"/>
      <c r="AZ113" s="234"/>
      <c r="BA113" s="234"/>
      <c r="BB113" s="234"/>
      <c r="BC113" s="234"/>
      <c r="BD113" s="233"/>
      <c r="BE113" s="242"/>
      <c r="BF113" s="234"/>
      <c r="BG113" s="234"/>
      <c r="BH113" s="234"/>
      <c r="BI113" s="234"/>
      <c r="BJ113" s="234"/>
      <c r="BK113" s="229">
        <f>Tabela510[[#This Row],[PREVISÃO   3ª Avaliação ]]+20</f>
        <v>45313</v>
      </c>
      <c r="BL113" s="233"/>
      <c r="BM113" s="227"/>
      <c r="BN113" s="234"/>
      <c r="BO113" s="234"/>
      <c r="BP113" s="234"/>
      <c r="BQ113" s="234"/>
      <c r="BR113" s="234"/>
      <c r="BS113" s="234"/>
      <c r="BT113" s="234"/>
      <c r="BU113" s="231"/>
      <c r="BV113" s="227"/>
      <c r="BW113" s="227"/>
      <c r="BX113" s="227"/>
      <c r="BY113" s="227"/>
      <c r="BZ113" s="227"/>
      <c r="CA113" s="227"/>
      <c r="CB113" s="227"/>
      <c r="CC113" s="227"/>
      <c r="CD113" s="233"/>
      <c r="CE113" s="235" t="s">
        <v>794</v>
      </c>
      <c r="CF113" s="227"/>
      <c r="CG113" s="227"/>
      <c r="CH113" s="227"/>
      <c r="CI113" s="227"/>
      <c r="CJ113" s="227" t="s">
        <v>746</v>
      </c>
      <c r="CK113" s="227"/>
      <c r="CL113" s="227"/>
      <c r="CM113" s="227"/>
      <c r="CN113" s="227"/>
      <c r="CO113" s="234"/>
      <c r="CP113" s="237"/>
      <c r="CQ113" s="227" t="str">
        <f>PROPER(TEXT(Tabela510[[#This Row],[Previsão de Colheita]],"mmm"))</f>
        <v>Fev</v>
      </c>
      <c r="CR113" s="227">
        <f>WEEKDAY(Tabela510[[#This Row],[Previsão de Colheita]],1)</f>
        <v>5</v>
      </c>
      <c r="CS113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13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13" s="239" t="str">
        <f>TEXT(Tabela510[[#This Row],[Inicio Semana]],"dd/mm/aa") &amp; " - " &amp; TEXT(Tabela510[[#This Row],[Fim Semana]],"dd/mm/aa")</f>
        <v>28/01/24 - 03/02/24</v>
      </c>
      <c r="CV113" s="238">
        <f>_xlfn.MAXIFS(Tabela510[Previsão de Colheita],Tabela510[[Fazenda ]],Tabela510[[#This Row],[Fazenda ]],Tabela510[Cultivar],Tabela510[[#This Row],[Cultivar]])</f>
        <v>45351</v>
      </c>
      <c r="CW113" s="238">
        <f>_xlfn.MINIFS(Tabela510[Previsão de Colheita],Tabela510[[Fazenda ]],Tabela510[[#This Row],[Fazenda ]],Tabela510[Cultivar],Tabela510[[#This Row],[Cultivar]])</f>
        <v>45349</v>
      </c>
      <c r="CX113" s="244" t="str" cm="1">
        <f t="array" ref="CX113">IF(OR(Tabela510[[#This Row],[1ª avaliação]:[Inicio Colh.]]="Reprovado"),"Reprovado","Aprovado")</f>
        <v>Reprovado</v>
      </c>
      <c r="CY113" s="221"/>
    </row>
    <row r="114" spans="1:103" ht="15.6" x14ac:dyDescent="0.3">
      <c r="A114" s="226" t="s">
        <v>42</v>
      </c>
      <c r="B114" s="227" t="s">
        <v>657</v>
      </c>
      <c r="C114" s="227" t="s">
        <v>66</v>
      </c>
      <c r="D114" s="227" t="s">
        <v>811</v>
      </c>
      <c r="E114" s="227">
        <v>17</v>
      </c>
      <c r="F114" s="246" t="s">
        <v>536</v>
      </c>
      <c r="G114" s="227" t="s">
        <v>177</v>
      </c>
      <c r="H114" s="228">
        <v>195</v>
      </c>
      <c r="I114" s="228"/>
      <c r="J114" s="228">
        <v>150</v>
      </c>
      <c r="K114" s="228">
        <f>Tabela510[[#This Row],[Hectares semados]]-J114</f>
        <v>45</v>
      </c>
      <c r="L114" s="228">
        <f>Tabela510[[#This Row],[Hectares de aproveitamento de semente]]*20</f>
        <v>3000</v>
      </c>
      <c r="M114" s="229">
        <v>45204</v>
      </c>
      <c r="N114" s="229">
        <f t="shared" ca="1" si="5"/>
        <v>45449</v>
      </c>
      <c r="O114" s="249">
        <f ca="1">Tabela510[[#This Row],[hoje]]-Tabela510[[#This Row],[Data da Semeadura ]]</f>
        <v>245</v>
      </c>
      <c r="P114" s="227">
        <v>127</v>
      </c>
      <c r="Q114" s="229">
        <f>Tabela510[[#This Row],[Data da Semeadura ]]+P114</f>
        <v>45331</v>
      </c>
      <c r="R114" s="230" t="s">
        <v>164</v>
      </c>
      <c r="S114" s="240"/>
      <c r="T114" s="227"/>
      <c r="U114" s="227"/>
      <c r="V114" s="227"/>
      <c r="W114" s="234"/>
      <c r="X114" s="234" t="s">
        <v>708</v>
      </c>
      <c r="Y114" s="231">
        <f>Tabela510[[#This Row],[Data da Semeadura ]]+10</f>
        <v>45214</v>
      </c>
      <c r="Z114" s="233">
        <v>45219</v>
      </c>
      <c r="AA114" s="233" t="s">
        <v>700</v>
      </c>
      <c r="AB114" s="232">
        <v>9.1999999999999993</v>
      </c>
      <c r="AC114" s="227" t="s">
        <v>341</v>
      </c>
      <c r="AD114" s="234" t="s">
        <v>357</v>
      </c>
      <c r="AE114" s="234" t="s">
        <v>357</v>
      </c>
      <c r="AF114" s="234" t="s">
        <v>344</v>
      </c>
      <c r="AG114" s="234" t="s">
        <v>513</v>
      </c>
      <c r="AH114" s="229">
        <f>Tabela510[[#This Row],[Data da Semeadura ]]+35</f>
        <v>45239</v>
      </c>
      <c r="AI114" s="231">
        <v>45246</v>
      </c>
      <c r="AJ114" s="227" t="s">
        <v>703</v>
      </c>
      <c r="AK114" s="234" t="s">
        <v>500</v>
      </c>
      <c r="AL114" s="234" t="s">
        <v>505</v>
      </c>
      <c r="AM114" s="234" t="s">
        <v>445</v>
      </c>
      <c r="AN114" s="234" t="s">
        <v>454</v>
      </c>
      <c r="AO114" s="234" t="s">
        <v>352</v>
      </c>
      <c r="AP114" s="234" t="s">
        <v>357</v>
      </c>
      <c r="AQ114" s="227"/>
      <c r="AR114" s="234" t="s">
        <v>346</v>
      </c>
      <c r="AS114" s="234" t="s">
        <v>513</v>
      </c>
      <c r="AT114" s="229">
        <f>Tabela510[[#This Row],[PREVISÃO   2ª Avaliação ]]+30</f>
        <v>45269</v>
      </c>
      <c r="AU114" s="229"/>
      <c r="AV114" s="229"/>
      <c r="AW114" s="234"/>
      <c r="AX114" s="234"/>
      <c r="AY114" s="234"/>
      <c r="AZ114" s="234"/>
      <c r="BA114" s="234"/>
      <c r="BB114" s="234"/>
      <c r="BC114" s="234"/>
      <c r="BD114" s="233"/>
      <c r="BE114" s="242"/>
      <c r="BF114" s="234"/>
      <c r="BG114" s="234"/>
      <c r="BH114" s="234"/>
      <c r="BI114" s="234"/>
      <c r="BJ114" s="234"/>
      <c r="BK114" s="229">
        <f>Tabela510[[#This Row],[PREVISÃO   3ª Avaliação ]]+20</f>
        <v>45289</v>
      </c>
      <c r="BL114" s="233"/>
      <c r="BM114" s="227"/>
      <c r="BN114" s="234"/>
      <c r="BO114" s="234"/>
      <c r="BP114" s="234"/>
      <c r="BQ114" s="234"/>
      <c r="BR114" s="234"/>
      <c r="BS114" s="234"/>
      <c r="BT114" s="234"/>
      <c r="BU114" s="231"/>
      <c r="BV114" s="227"/>
      <c r="BW114" s="227"/>
      <c r="BX114" s="227"/>
      <c r="BY114" s="227"/>
      <c r="BZ114" s="227"/>
      <c r="CA114" s="227"/>
      <c r="CB114" s="227"/>
      <c r="CC114" s="227"/>
      <c r="CD114" s="233"/>
      <c r="CE114" s="235" t="s">
        <v>749</v>
      </c>
      <c r="CF114" s="227"/>
      <c r="CG114" s="227"/>
      <c r="CH114" s="227"/>
      <c r="CI114" s="227"/>
      <c r="CJ114" s="227" t="s">
        <v>746</v>
      </c>
      <c r="CK114" s="227"/>
      <c r="CL114" s="227"/>
      <c r="CM114" s="227"/>
      <c r="CN114" s="227"/>
      <c r="CO114" s="234"/>
      <c r="CP114" s="237"/>
      <c r="CQ114" s="227" t="str">
        <f>PROPER(TEXT(Tabela510[[#This Row],[Previsão de Colheita]],"mmm"))</f>
        <v>Fev</v>
      </c>
      <c r="CR114" s="227">
        <f>WEEKDAY(Tabela510[[#This Row],[Previsão de Colheita]],1)</f>
        <v>6</v>
      </c>
      <c r="CS114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114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114" s="239" t="str">
        <f>TEXT(Tabela510[[#This Row],[Inicio Semana]],"dd/mm/aa") &amp; " - " &amp; TEXT(Tabela510[[#This Row],[Fim Semana]],"dd/mm/aa")</f>
        <v>04/02/24 - 10/02/24</v>
      </c>
      <c r="CV114" s="238">
        <f>_xlfn.MAXIFS(Tabela510[Previsão de Colheita],Tabela510[[Fazenda ]],Tabela510[[#This Row],[Fazenda ]],Tabela510[Cultivar],Tabela510[[#This Row],[Cultivar]])</f>
        <v>45337</v>
      </c>
      <c r="CW114" s="238">
        <f>_xlfn.MINIFS(Tabela510[Previsão de Colheita],Tabela510[[Fazenda ]],Tabela510[[#This Row],[Fazenda ]],Tabela510[Cultivar],Tabela510[[#This Row],[Cultivar]])</f>
        <v>45325</v>
      </c>
      <c r="CX114" s="244" t="str" cm="1">
        <f t="array" ref="CX114">IF(OR(Tabela510[[#This Row],[1ª avaliação]:[Inicio Colh.]]="Reprovado"),"Reprovado","Aprovado")</f>
        <v>Reprovado</v>
      </c>
      <c r="CY114" s="221"/>
    </row>
    <row r="115" spans="1:103" ht="15.6" x14ac:dyDescent="0.3">
      <c r="A115" s="226" t="s">
        <v>42</v>
      </c>
      <c r="B115" s="227" t="s">
        <v>657</v>
      </c>
      <c r="C115" s="227" t="s">
        <v>66</v>
      </c>
      <c r="D115" s="227" t="s">
        <v>811</v>
      </c>
      <c r="E115" s="227">
        <v>16</v>
      </c>
      <c r="F115" s="240" t="s">
        <v>536</v>
      </c>
      <c r="G115" s="227" t="s">
        <v>177</v>
      </c>
      <c r="H115" s="228">
        <v>69</v>
      </c>
      <c r="I115" s="228"/>
      <c r="J115" s="228">
        <f>Tabela510[[#This Row],[Hectares semados]]</f>
        <v>69</v>
      </c>
      <c r="K115" s="228">
        <f>Tabela510[[#This Row],[Hectares semados]]-J115</f>
        <v>0</v>
      </c>
      <c r="L115" s="228">
        <f>Tabela510[[#This Row],[Hectares de aproveitamento de semente]]*20</f>
        <v>1380</v>
      </c>
      <c r="M115" s="229">
        <v>45206</v>
      </c>
      <c r="N115" s="229">
        <f t="shared" ca="1" si="5"/>
        <v>45449</v>
      </c>
      <c r="O115" s="249">
        <f ca="1">Tabela510[[#This Row],[hoje]]-Tabela510[[#This Row],[Data da Semeadura ]]</f>
        <v>243</v>
      </c>
      <c r="P115" s="227">
        <v>127</v>
      </c>
      <c r="Q115" s="229">
        <f>Tabela510[[#This Row],[Data da Semeadura ]]+P115</f>
        <v>45333</v>
      </c>
      <c r="R115" s="230" t="s">
        <v>164</v>
      </c>
      <c r="S115" s="240"/>
      <c r="T115" s="227"/>
      <c r="U115" s="227"/>
      <c r="V115" s="227"/>
      <c r="W115" s="234"/>
      <c r="X115" s="234" t="s">
        <v>708</v>
      </c>
      <c r="Y115" s="231">
        <f>Tabela510[[#This Row],[Data da Semeadura ]]+10</f>
        <v>45216</v>
      </c>
      <c r="Z115" s="233">
        <v>45219</v>
      </c>
      <c r="AA115" s="233" t="s">
        <v>696</v>
      </c>
      <c r="AB115" s="232">
        <v>9.6999999999999993</v>
      </c>
      <c r="AC115" s="227" t="s">
        <v>341</v>
      </c>
      <c r="AD115" s="234" t="s">
        <v>357</v>
      </c>
      <c r="AE115" s="234" t="s">
        <v>357</v>
      </c>
      <c r="AF115" s="234" t="s">
        <v>344</v>
      </c>
      <c r="AG115" s="234" t="s">
        <v>513</v>
      </c>
      <c r="AH115" s="229">
        <f>Tabela510[[#This Row],[Data da Semeadura ]]+35</f>
        <v>45241</v>
      </c>
      <c r="AI115" s="231">
        <v>45246</v>
      </c>
      <c r="AJ115" s="227" t="s">
        <v>703</v>
      </c>
      <c r="AK115" s="234" t="s">
        <v>500</v>
      </c>
      <c r="AL115" s="234" t="s">
        <v>505</v>
      </c>
      <c r="AM115" s="234" t="s">
        <v>445</v>
      </c>
      <c r="AN115" s="234" t="s">
        <v>454</v>
      </c>
      <c r="AO115" s="234" t="s">
        <v>352</v>
      </c>
      <c r="AP115" s="234" t="s">
        <v>357</v>
      </c>
      <c r="AQ115" s="227"/>
      <c r="AR115" s="234" t="s">
        <v>346</v>
      </c>
      <c r="AS115" s="234" t="s">
        <v>513</v>
      </c>
      <c r="AT115" s="229">
        <f>Tabela510[[#This Row],[PREVISÃO   2ª Avaliação ]]+30</f>
        <v>45271</v>
      </c>
      <c r="AU115" s="229"/>
      <c r="AV115" s="229"/>
      <c r="AW115" s="234"/>
      <c r="AX115" s="234"/>
      <c r="AY115" s="234"/>
      <c r="AZ115" s="234"/>
      <c r="BA115" s="234"/>
      <c r="BB115" s="234"/>
      <c r="BC115" s="234"/>
      <c r="BD115" s="233"/>
      <c r="BE115" s="242"/>
      <c r="BF115" s="234"/>
      <c r="BG115" s="234"/>
      <c r="BH115" s="234"/>
      <c r="BI115" s="234"/>
      <c r="BJ115" s="234"/>
      <c r="BK115" s="229">
        <f>Tabela510[[#This Row],[PREVISÃO   3ª Avaliação ]]+20</f>
        <v>45291</v>
      </c>
      <c r="BL115" s="233"/>
      <c r="BM115" s="227"/>
      <c r="BN115" s="234"/>
      <c r="BO115" s="234"/>
      <c r="BP115" s="234"/>
      <c r="BQ115" s="234"/>
      <c r="BR115" s="234"/>
      <c r="BS115" s="234"/>
      <c r="BT115" s="234"/>
      <c r="BU115" s="231"/>
      <c r="BV115" s="227"/>
      <c r="BW115" s="227"/>
      <c r="BX115" s="227"/>
      <c r="BY115" s="227"/>
      <c r="BZ115" s="227"/>
      <c r="CA115" s="227"/>
      <c r="CB115" s="227"/>
      <c r="CC115" s="227"/>
      <c r="CD115" s="233"/>
      <c r="CE115" s="235" t="s">
        <v>794</v>
      </c>
      <c r="CF115" s="227"/>
      <c r="CG115" s="227"/>
      <c r="CH115" s="227"/>
      <c r="CI115" s="227"/>
      <c r="CJ115" s="227" t="s">
        <v>746</v>
      </c>
      <c r="CK115" s="227"/>
      <c r="CL115" s="227"/>
      <c r="CM115" s="227"/>
      <c r="CN115" s="227"/>
      <c r="CO115" s="234"/>
      <c r="CP115" s="237"/>
      <c r="CQ115" s="227" t="str">
        <f>PROPER(TEXT(Tabela510[[#This Row],[Previsão de Colheita]],"mmm"))</f>
        <v>Fev</v>
      </c>
      <c r="CR115" s="227">
        <f>WEEKDAY(Tabela510[[#This Row],[Previsão de Colheita]],1)</f>
        <v>1</v>
      </c>
      <c r="CS115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15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15" s="239" t="str">
        <f>TEXT(Tabela510[[#This Row],[Inicio Semana]],"dd/mm/aa") &amp; " - " &amp; TEXT(Tabela510[[#This Row],[Fim Semana]],"dd/mm/aa")</f>
        <v>31/12/23 - 06/01/24</v>
      </c>
      <c r="CV115" s="238">
        <f>_xlfn.MAXIFS(Tabela510[Previsão de Colheita],Tabela510[[Fazenda ]],Tabela510[[#This Row],[Fazenda ]],Tabela510[Cultivar],Tabela510[[#This Row],[Cultivar]])</f>
        <v>45337</v>
      </c>
      <c r="CW115" s="238">
        <f>_xlfn.MINIFS(Tabela510[Previsão de Colheita],Tabela510[[Fazenda ]],Tabela510[[#This Row],[Fazenda ]],Tabela510[Cultivar],Tabela510[[#This Row],[Cultivar]])</f>
        <v>45325</v>
      </c>
      <c r="CX115" s="244" t="str" cm="1">
        <f t="array" ref="CX115">IF(OR(Tabela510[[#This Row],[1ª avaliação]:[Inicio Colh.]]="Reprovado"),"Reprovado","Aprovado")</f>
        <v>Reprovado</v>
      </c>
      <c r="CY115" s="221"/>
    </row>
    <row r="116" spans="1:103" ht="15.6" x14ac:dyDescent="0.3">
      <c r="A116" s="226" t="s">
        <v>42</v>
      </c>
      <c r="B116" s="227" t="s">
        <v>657</v>
      </c>
      <c r="C116" s="227" t="s">
        <v>66</v>
      </c>
      <c r="D116" s="227" t="s">
        <v>811</v>
      </c>
      <c r="E116" s="227">
        <v>14</v>
      </c>
      <c r="F116" s="240" t="s">
        <v>538</v>
      </c>
      <c r="G116" s="227" t="s">
        <v>177</v>
      </c>
      <c r="H116" s="228">
        <v>19</v>
      </c>
      <c r="I116" s="228"/>
      <c r="J116" s="228">
        <f>Tabela510[[#This Row],[Hectares semados]]</f>
        <v>19</v>
      </c>
      <c r="K116" s="228">
        <f>Tabela510[[#This Row],[Hectares semados]]-J116</f>
        <v>0</v>
      </c>
      <c r="L116" s="228">
        <f>Tabela510[[#This Row],[Hectares de aproveitamento de semente]]*20</f>
        <v>380</v>
      </c>
      <c r="M116" s="229">
        <v>45207</v>
      </c>
      <c r="N116" s="229">
        <f t="shared" ca="1" si="5"/>
        <v>45449</v>
      </c>
      <c r="O116" s="249">
        <f ca="1">Tabela510[[#This Row],[hoje]]-Tabela510[[#This Row],[Data da Semeadura ]]</f>
        <v>242</v>
      </c>
      <c r="P116" s="227">
        <v>118</v>
      </c>
      <c r="Q116" s="229">
        <f>Tabela510[[#This Row],[Data da Semeadura ]]+P116</f>
        <v>45325</v>
      </c>
      <c r="R116" s="230" t="s">
        <v>164</v>
      </c>
      <c r="S116" s="240"/>
      <c r="T116" s="227"/>
      <c r="U116" s="227"/>
      <c r="V116" s="227"/>
      <c r="W116" s="234"/>
      <c r="X116" s="234" t="s">
        <v>708</v>
      </c>
      <c r="Y116" s="231">
        <f>Tabela510[[#This Row],[Data da Semeadura ]]+10</f>
        <v>45217</v>
      </c>
      <c r="Z116" s="233">
        <v>45219</v>
      </c>
      <c r="AA116" s="233"/>
      <c r="AB116" s="232"/>
      <c r="AC116" s="227" t="s">
        <v>340</v>
      </c>
      <c r="AD116" s="234" t="s">
        <v>357</v>
      </c>
      <c r="AE116" s="234" t="s">
        <v>357</v>
      </c>
      <c r="AF116" s="234" t="s">
        <v>346</v>
      </c>
      <c r="AG116" s="234" t="s">
        <v>512</v>
      </c>
      <c r="AH116" s="229">
        <f>Tabela510[[#This Row],[Data da Semeadura ]]+35</f>
        <v>45242</v>
      </c>
      <c r="AI116" s="231"/>
      <c r="AJ116" s="227"/>
      <c r="AK116" s="234"/>
      <c r="AL116" s="234"/>
      <c r="AM116" s="234"/>
      <c r="AN116" s="234"/>
      <c r="AO116" s="234"/>
      <c r="AP116" s="234"/>
      <c r="AQ116" s="227"/>
      <c r="AR116" s="234"/>
      <c r="AS116" s="234"/>
      <c r="AT116" s="229">
        <f>Tabela510[[#This Row],[PREVISÃO   2ª Avaliação ]]+30</f>
        <v>45272</v>
      </c>
      <c r="AU116" s="229"/>
      <c r="AV116" s="229"/>
      <c r="AW116" s="234"/>
      <c r="AX116" s="234"/>
      <c r="AY116" s="234"/>
      <c r="AZ116" s="234"/>
      <c r="BA116" s="234"/>
      <c r="BB116" s="234"/>
      <c r="BC116" s="234"/>
      <c r="BD116" s="233"/>
      <c r="BE116" s="242"/>
      <c r="BF116" s="234"/>
      <c r="BG116" s="234"/>
      <c r="BH116" s="234"/>
      <c r="BI116" s="234"/>
      <c r="BJ116" s="234"/>
      <c r="BK116" s="229">
        <f>Tabela510[[#This Row],[PREVISÃO   3ª Avaliação ]]+20</f>
        <v>45292</v>
      </c>
      <c r="BL116" s="233"/>
      <c r="BM116" s="227"/>
      <c r="BN116" s="234"/>
      <c r="BO116" s="234"/>
      <c r="BP116" s="234"/>
      <c r="BQ116" s="234"/>
      <c r="BR116" s="234"/>
      <c r="BS116" s="234"/>
      <c r="BT116" s="234"/>
      <c r="BU116" s="231"/>
      <c r="BV116" s="227"/>
      <c r="BW116" s="227"/>
      <c r="BX116" s="227"/>
      <c r="BY116" s="227"/>
      <c r="BZ116" s="227"/>
      <c r="CA116" s="227"/>
      <c r="CB116" s="227"/>
      <c r="CC116" s="227"/>
      <c r="CD116" s="233"/>
      <c r="CE116" s="235" t="s">
        <v>794</v>
      </c>
      <c r="CF116" s="227"/>
      <c r="CG116" s="227"/>
      <c r="CH116" s="227"/>
      <c r="CI116" s="227"/>
      <c r="CJ116" s="227" t="s">
        <v>746</v>
      </c>
      <c r="CK116" s="227"/>
      <c r="CL116" s="227"/>
      <c r="CM116" s="227"/>
      <c r="CN116" s="227"/>
      <c r="CO116" s="234"/>
      <c r="CP116" s="237"/>
      <c r="CQ116" s="227" t="str">
        <f>PROPER(TEXT(Tabela510[[#This Row],[Previsão de Colheita]],"mmm"))</f>
        <v>Fev</v>
      </c>
      <c r="CR116" s="227">
        <f>WEEKDAY(Tabela510[[#This Row],[Previsão de Colheita]],1)</f>
        <v>7</v>
      </c>
      <c r="CS116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16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16" s="239" t="str">
        <f>TEXT(Tabela510[[#This Row],[Inicio Semana]],"dd/mm/aa") &amp; " - " &amp; TEXT(Tabela510[[#This Row],[Fim Semana]],"dd/mm/aa")</f>
        <v>11/02/24 - 17/02/24</v>
      </c>
      <c r="CV116" s="238">
        <f>_xlfn.MAXIFS(Tabela510[Previsão de Colheita],Tabela510[[Fazenda ]],Tabela510[[#This Row],[Fazenda ]],Tabela510[Cultivar],Tabela510[[#This Row],[Cultivar]])</f>
        <v>45337</v>
      </c>
      <c r="CW116" s="238">
        <f>_xlfn.MINIFS(Tabela510[Previsão de Colheita],Tabela510[[Fazenda ]],Tabela510[[#This Row],[Fazenda ]],Tabela510[Cultivar],Tabela510[[#This Row],[Cultivar]])</f>
        <v>45325</v>
      </c>
      <c r="CX116" s="244" t="str" cm="1">
        <f t="array" ref="CX116">IF(OR(Tabela510[[#This Row],[1ª avaliação]:[Inicio Colh.]]="Reprovado"),"Reprovado","Aprovado")</f>
        <v>Reprovado</v>
      </c>
      <c r="CY116" s="221"/>
    </row>
    <row r="117" spans="1:103" ht="15.6" x14ac:dyDescent="0.3">
      <c r="A117" s="226" t="s">
        <v>42</v>
      </c>
      <c r="B117" s="227" t="s">
        <v>657</v>
      </c>
      <c r="C117" s="227" t="s">
        <v>66</v>
      </c>
      <c r="D117" s="227" t="s">
        <v>811</v>
      </c>
      <c r="E117" s="227">
        <v>13</v>
      </c>
      <c r="F117" s="240" t="s">
        <v>538</v>
      </c>
      <c r="G117" s="227" t="s">
        <v>177</v>
      </c>
      <c r="H117" s="228">
        <v>53</v>
      </c>
      <c r="I117" s="228"/>
      <c r="J117" s="228">
        <f>Tabela510[[#This Row],[Hectares semados]]</f>
        <v>53</v>
      </c>
      <c r="K117" s="228">
        <f>Tabela510[[#This Row],[Hectares semados]]-J117</f>
        <v>0</v>
      </c>
      <c r="L117" s="228">
        <f>Tabela510[[#This Row],[Hectares de aproveitamento de semente]]*20</f>
        <v>1060</v>
      </c>
      <c r="M117" s="229">
        <v>45208</v>
      </c>
      <c r="N117" s="229">
        <f t="shared" ca="1" si="5"/>
        <v>45449</v>
      </c>
      <c r="O117" s="249">
        <f ca="1">Tabela510[[#This Row],[hoje]]-Tabela510[[#This Row],[Data da Semeadura ]]</f>
        <v>241</v>
      </c>
      <c r="P117" s="227">
        <v>118</v>
      </c>
      <c r="Q117" s="229">
        <f>Tabela510[[#This Row],[Data da Semeadura ]]+P117</f>
        <v>45326</v>
      </c>
      <c r="R117" s="230" t="s">
        <v>164</v>
      </c>
      <c r="S117" s="240"/>
      <c r="T117" s="227"/>
      <c r="U117" s="227"/>
      <c r="V117" s="227"/>
      <c r="W117" s="234"/>
      <c r="X117" s="234" t="s">
        <v>708</v>
      </c>
      <c r="Y117" s="231">
        <f>Tabela510[[#This Row],[Data da Semeadura ]]+10</f>
        <v>45218</v>
      </c>
      <c r="Z117" s="233">
        <v>45219</v>
      </c>
      <c r="AA117" s="233"/>
      <c r="AB117" s="232"/>
      <c r="AC117" s="227" t="s">
        <v>340</v>
      </c>
      <c r="AD117" s="234" t="s">
        <v>357</v>
      </c>
      <c r="AE117" s="234" t="s">
        <v>357</v>
      </c>
      <c r="AF117" s="234" t="s">
        <v>346</v>
      </c>
      <c r="AG117" s="234" t="s">
        <v>512</v>
      </c>
      <c r="AH117" s="229">
        <f>Tabela510[[#This Row],[Data da Semeadura ]]+35</f>
        <v>45243</v>
      </c>
      <c r="AI117" s="231"/>
      <c r="AJ117" s="227"/>
      <c r="AK117" s="234"/>
      <c r="AL117" s="234"/>
      <c r="AM117" s="234"/>
      <c r="AN117" s="234"/>
      <c r="AO117" s="234"/>
      <c r="AP117" s="234"/>
      <c r="AQ117" s="227"/>
      <c r="AR117" s="234"/>
      <c r="AS117" s="234"/>
      <c r="AT117" s="229">
        <f>Tabela510[[#This Row],[PREVISÃO   2ª Avaliação ]]+30</f>
        <v>45273</v>
      </c>
      <c r="AU117" s="229"/>
      <c r="AV117" s="229"/>
      <c r="AW117" s="234"/>
      <c r="AX117" s="234"/>
      <c r="AY117" s="234"/>
      <c r="AZ117" s="234"/>
      <c r="BA117" s="234"/>
      <c r="BB117" s="234"/>
      <c r="BC117" s="234"/>
      <c r="BD117" s="233"/>
      <c r="BE117" s="242"/>
      <c r="BF117" s="234"/>
      <c r="BG117" s="234"/>
      <c r="BH117" s="234"/>
      <c r="BI117" s="234"/>
      <c r="BJ117" s="234"/>
      <c r="BK117" s="229">
        <f>Tabela510[[#This Row],[PREVISÃO   3ª Avaliação ]]+20</f>
        <v>45293</v>
      </c>
      <c r="BL117" s="233"/>
      <c r="BM117" s="227"/>
      <c r="BN117" s="234"/>
      <c r="BO117" s="234"/>
      <c r="BP117" s="234"/>
      <c r="BQ117" s="234"/>
      <c r="BR117" s="234"/>
      <c r="BS117" s="234"/>
      <c r="BT117" s="234"/>
      <c r="BU117" s="231"/>
      <c r="BV117" s="227"/>
      <c r="BW117" s="227"/>
      <c r="BX117" s="227"/>
      <c r="BY117" s="227"/>
      <c r="BZ117" s="227"/>
      <c r="CA117" s="227"/>
      <c r="CB117" s="227"/>
      <c r="CC117" s="227"/>
      <c r="CD117" s="233"/>
      <c r="CE117" s="235" t="s">
        <v>794</v>
      </c>
      <c r="CF117" s="227"/>
      <c r="CG117" s="227"/>
      <c r="CH117" s="227"/>
      <c r="CI117" s="227"/>
      <c r="CJ117" s="227" t="s">
        <v>746</v>
      </c>
      <c r="CK117" s="227"/>
      <c r="CL117" s="227"/>
      <c r="CM117" s="227"/>
      <c r="CN117" s="227"/>
      <c r="CO117" s="234"/>
      <c r="CP117" s="237"/>
      <c r="CQ117" s="227" t="str">
        <f>PROPER(TEXT(Tabela510[[#This Row],[Previsão de Colheita]],"mmm"))</f>
        <v>Fev</v>
      </c>
      <c r="CR117" s="227">
        <f>WEEKDAY(Tabela510[[#This Row],[Previsão de Colheita]],1)</f>
        <v>1</v>
      </c>
      <c r="CS117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17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17" s="239" t="str">
        <f>TEXT(Tabela510[[#This Row],[Inicio Semana]],"dd/mm/aa") &amp; " - " &amp; TEXT(Tabela510[[#This Row],[Fim Semana]],"dd/mm/aa")</f>
        <v>31/12/23 - 06/01/24</v>
      </c>
      <c r="CV117" s="238">
        <f>_xlfn.MAXIFS(Tabela510[Previsão de Colheita],Tabela510[[Fazenda ]],Tabela510[[#This Row],[Fazenda ]],Tabela510[Cultivar],Tabela510[[#This Row],[Cultivar]])</f>
        <v>45337</v>
      </c>
      <c r="CW117" s="238">
        <f>_xlfn.MINIFS(Tabela510[Previsão de Colheita],Tabela510[[Fazenda ]],Tabela510[[#This Row],[Fazenda ]],Tabela510[Cultivar],Tabela510[[#This Row],[Cultivar]])</f>
        <v>45325</v>
      </c>
      <c r="CX117" s="244" t="str" cm="1">
        <f t="array" ref="CX117">IF(OR(Tabela510[[#This Row],[1ª avaliação]:[Inicio Colh.]]="Reprovado"),"Reprovado","Aprovado")</f>
        <v>Reprovado</v>
      </c>
      <c r="CY117" s="221"/>
    </row>
    <row r="118" spans="1:103" ht="15.6" x14ac:dyDescent="0.3">
      <c r="A118" s="226" t="s">
        <v>42</v>
      </c>
      <c r="B118" s="227" t="s">
        <v>657</v>
      </c>
      <c r="C118" s="227" t="s">
        <v>66</v>
      </c>
      <c r="D118" s="227" t="s">
        <v>811</v>
      </c>
      <c r="E118" s="227">
        <v>15</v>
      </c>
      <c r="F118" s="240" t="s">
        <v>536</v>
      </c>
      <c r="G118" s="227" t="s">
        <v>177</v>
      </c>
      <c r="H118" s="228">
        <v>59</v>
      </c>
      <c r="I118" s="228"/>
      <c r="J118" s="228">
        <f>Tabela510[[#This Row],[Hectares semados]]</f>
        <v>59</v>
      </c>
      <c r="K118" s="228">
        <f>Tabela510[[#This Row],[Hectares semados]]-J118</f>
        <v>0</v>
      </c>
      <c r="L118" s="228">
        <f>Tabela510[[#This Row],[Hectares de aproveitamento de semente]]*20</f>
        <v>1180</v>
      </c>
      <c r="M118" s="229">
        <v>45206</v>
      </c>
      <c r="N118" s="229">
        <f t="shared" ca="1" si="5"/>
        <v>45449</v>
      </c>
      <c r="O118" s="249">
        <f ca="1">Tabela510[[#This Row],[hoje]]-Tabela510[[#This Row],[Data da Semeadura ]]</f>
        <v>243</v>
      </c>
      <c r="P118" s="227">
        <v>127</v>
      </c>
      <c r="Q118" s="229">
        <f>Tabela510[[#This Row],[Data da Semeadura ]]+P118</f>
        <v>45333</v>
      </c>
      <c r="R118" s="230" t="s">
        <v>164</v>
      </c>
      <c r="S118" s="240"/>
      <c r="T118" s="227"/>
      <c r="U118" s="227"/>
      <c r="V118" s="227"/>
      <c r="W118" s="234"/>
      <c r="X118" s="234" t="s">
        <v>708</v>
      </c>
      <c r="Y118" s="231">
        <f>Tabela510[[#This Row],[Data da Semeadura ]]+10</f>
        <v>45216</v>
      </c>
      <c r="Z118" s="233">
        <v>45219</v>
      </c>
      <c r="AA118" s="233" t="s">
        <v>696</v>
      </c>
      <c r="AB118" s="232">
        <v>9.1999999999999993</v>
      </c>
      <c r="AC118" s="227" t="s">
        <v>341</v>
      </c>
      <c r="AD118" s="234" t="s">
        <v>357</v>
      </c>
      <c r="AE118" s="234" t="s">
        <v>357</v>
      </c>
      <c r="AF118" s="234" t="s">
        <v>344</v>
      </c>
      <c r="AG118" s="234" t="s">
        <v>513</v>
      </c>
      <c r="AH118" s="229">
        <f>Tabela510[[#This Row],[Data da Semeadura ]]+35</f>
        <v>45241</v>
      </c>
      <c r="AI118" s="231">
        <v>45246</v>
      </c>
      <c r="AJ118" s="227" t="s">
        <v>703</v>
      </c>
      <c r="AK118" s="234" t="s">
        <v>500</v>
      </c>
      <c r="AL118" s="234" t="s">
        <v>505</v>
      </c>
      <c r="AM118" s="234" t="s">
        <v>445</v>
      </c>
      <c r="AN118" s="234" t="s">
        <v>454</v>
      </c>
      <c r="AO118" s="234" t="s">
        <v>352</v>
      </c>
      <c r="AP118" s="234" t="s">
        <v>357</v>
      </c>
      <c r="AQ118" s="227"/>
      <c r="AR118" s="234" t="s">
        <v>346</v>
      </c>
      <c r="AS118" s="234" t="s">
        <v>513</v>
      </c>
      <c r="AT118" s="229">
        <f>Tabela510[[#This Row],[PREVISÃO   2ª Avaliação ]]+30</f>
        <v>45271</v>
      </c>
      <c r="AU118" s="229"/>
      <c r="AV118" s="229"/>
      <c r="AW118" s="234"/>
      <c r="AX118" s="234"/>
      <c r="AY118" s="234"/>
      <c r="AZ118" s="234"/>
      <c r="BA118" s="234"/>
      <c r="BB118" s="234"/>
      <c r="BC118" s="234"/>
      <c r="BD118" s="233"/>
      <c r="BE118" s="242"/>
      <c r="BF118" s="234"/>
      <c r="BG118" s="234"/>
      <c r="BH118" s="234"/>
      <c r="BI118" s="234"/>
      <c r="BJ118" s="234"/>
      <c r="BK118" s="229">
        <f>Tabela510[[#This Row],[PREVISÃO   3ª Avaliação ]]+20</f>
        <v>45291</v>
      </c>
      <c r="BL118" s="233"/>
      <c r="BM118" s="227"/>
      <c r="BN118" s="234"/>
      <c r="BO118" s="234"/>
      <c r="BP118" s="234"/>
      <c r="BQ118" s="234"/>
      <c r="BR118" s="234"/>
      <c r="BS118" s="234"/>
      <c r="BT118" s="234"/>
      <c r="BU118" s="231"/>
      <c r="BV118" s="227"/>
      <c r="BW118" s="227"/>
      <c r="BX118" s="227"/>
      <c r="BY118" s="227"/>
      <c r="BZ118" s="227"/>
      <c r="CA118" s="227"/>
      <c r="CB118" s="227"/>
      <c r="CC118" s="227"/>
      <c r="CD118" s="233"/>
      <c r="CE118" s="235" t="s">
        <v>794</v>
      </c>
      <c r="CF118" s="227"/>
      <c r="CG118" s="227"/>
      <c r="CH118" s="227"/>
      <c r="CI118" s="227"/>
      <c r="CJ118" s="227" t="s">
        <v>746</v>
      </c>
      <c r="CK118" s="227"/>
      <c r="CL118" s="227"/>
      <c r="CM118" s="227"/>
      <c r="CN118" s="227"/>
      <c r="CO118" s="234"/>
      <c r="CP118" s="237"/>
      <c r="CQ118" s="227" t="str">
        <f>PROPER(TEXT(Tabela510[[#This Row],[Previsão de Colheita]],"mmm"))</f>
        <v>Fev</v>
      </c>
      <c r="CR118" s="227">
        <f>WEEKDAY(Tabela510[[#This Row],[Previsão de Colheita]],1)</f>
        <v>1</v>
      </c>
      <c r="CS118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18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18" s="239" t="str">
        <f>TEXT(Tabela510[[#This Row],[Inicio Semana]],"dd/mm/aa") &amp; " - " &amp; TEXT(Tabela510[[#This Row],[Fim Semana]],"dd/mm/aa")</f>
        <v>31/12/23 - 06/01/24</v>
      </c>
      <c r="CV118" s="238">
        <f>_xlfn.MAXIFS(Tabela510[Previsão de Colheita],Tabela510[[Fazenda ]],Tabela510[[#This Row],[Fazenda ]],Tabela510[Cultivar],Tabela510[[#This Row],[Cultivar]])</f>
        <v>45337</v>
      </c>
      <c r="CW118" s="238">
        <f>_xlfn.MINIFS(Tabela510[Previsão de Colheita],Tabela510[[Fazenda ]],Tabela510[[#This Row],[Fazenda ]],Tabela510[Cultivar],Tabela510[[#This Row],[Cultivar]])</f>
        <v>45325</v>
      </c>
      <c r="CX118" s="244" t="str" cm="1">
        <f t="array" ref="CX118">IF(OR(Tabela510[[#This Row],[1ª avaliação]:[Inicio Colh.]]="Reprovado"),"Reprovado","Aprovado")</f>
        <v>Reprovado</v>
      </c>
      <c r="CY118" s="221"/>
    </row>
    <row r="119" spans="1:103" ht="15.6" x14ac:dyDescent="0.3">
      <c r="A119" s="226" t="s">
        <v>42</v>
      </c>
      <c r="B119" s="227" t="s">
        <v>657</v>
      </c>
      <c r="C119" s="227" t="s">
        <v>66</v>
      </c>
      <c r="D119" s="227" t="s">
        <v>811</v>
      </c>
      <c r="E119" s="227">
        <v>2</v>
      </c>
      <c r="F119" s="240" t="s">
        <v>538</v>
      </c>
      <c r="G119" s="227" t="s">
        <v>177</v>
      </c>
      <c r="H119" s="228">
        <v>153</v>
      </c>
      <c r="I119" s="228"/>
      <c r="J119" s="228">
        <f>Tabela510[[#This Row],[Hectares semados]]</f>
        <v>153</v>
      </c>
      <c r="K119" s="228">
        <f>Tabela510[[#This Row],[Hectares semados]]-J119</f>
        <v>0</v>
      </c>
      <c r="L119" s="228">
        <f>Tabela510[[#This Row],[Hectares de aproveitamento de semente]]*20</f>
        <v>3060</v>
      </c>
      <c r="M119" s="229">
        <v>45210</v>
      </c>
      <c r="N119" s="229">
        <f t="shared" ca="1" si="5"/>
        <v>45449</v>
      </c>
      <c r="O119" s="249">
        <f ca="1">Tabela510[[#This Row],[hoje]]-Tabela510[[#This Row],[Data da Semeadura ]]</f>
        <v>239</v>
      </c>
      <c r="P119" s="227">
        <v>127</v>
      </c>
      <c r="Q119" s="229">
        <f>Tabela510[[#This Row],[Data da Semeadura ]]+P119</f>
        <v>45337</v>
      </c>
      <c r="R119" s="230" t="s">
        <v>164</v>
      </c>
      <c r="S119" s="240"/>
      <c r="T119" s="227"/>
      <c r="U119" s="227"/>
      <c r="V119" s="227"/>
      <c r="W119" s="234"/>
      <c r="X119" s="234" t="s">
        <v>709</v>
      </c>
      <c r="Y119" s="231">
        <f>Tabela510[[#This Row],[Data da Semeadura ]]+10</f>
        <v>45220</v>
      </c>
      <c r="Z119" s="233">
        <v>45224</v>
      </c>
      <c r="AA119" s="233" t="s">
        <v>696</v>
      </c>
      <c r="AB119" s="232">
        <v>8</v>
      </c>
      <c r="AC119" s="227" t="s">
        <v>340</v>
      </c>
      <c r="AD119" s="234" t="s">
        <v>357</v>
      </c>
      <c r="AE119" s="234" t="s">
        <v>357</v>
      </c>
      <c r="AF119" s="234" t="s">
        <v>346</v>
      </c>
      <c r="AG119" s="234" t="s">
        <v>513</v>
      </c>
      <c r="AH119" s="229">
        <f>Tabela510[[#This Row],[Data da Semeadura ]]+35</f>
        <v>45245</v>
      </c>
      <c r="AI119" s="231">
        <v>45246</v>
      </c>
      <c r="AJ119" s="227" t="s">
        <v>703</v>
      </c>
      <c r="AK119" s="234" t="s">
        <v>500</v>
      </c>
      <c r="AL119" s="234" t="s">
        <v>505</v>
      </c>
      <c r="AM119" s="234" t="s">
        <v>445</v>
      </c>
      <c r="AN119" s="234" t="s">
        <v>454</v>
      </c>
      <c r="AO119" s="234" t="s">
        <v>352</v>
      </c>
      <c r="AP119" s="234" t="s">
        <v>357</v>
      </c>
      <c r="AQ119" s="227"/>
      <c r="AR119" s="234" t="s">
        <v>346</v>
      </c>
      <c r="AS119" s="234" t="s">
        <v>513</v>
      </c>
      <c r="AT119" s="229">
        <f>Tabela510[[#This Row],[PREVISÃO   2ª Avaliação ]]+30</f>
        <v>45275</v>
      </c>
      <c r="AU119" s="229"/>
      <c r="AV119" s="229"/>
      <c r="AW119" s="234"/>
      <c r="AX119" s="234"/>
      <c r="AY119" s="234"/>
      <c r="AZ119" s="234"/>
      <c r="BA119" s="234"/>
      <c r="BB119" s="234"/>
      <c r="BC119" s="234"/>
      <c r="BD119" s="233"/>
      <c r="BE119" s="242"/>
      <c r="BF119" s="234"/>
      <c r="BG119" s="234"/>
      <c r="BH119" s="234"/>
      <c r="BI119" s="234"/>
      <c r="BJ119" s="234"/>
      <c r="BK119" s="229">
        <f>Tabela510[[#This Row],[PREVISÃO   3ª Avaliação ]]+20</f>
        <v>45295</v>
      </c>
      <c r="BL119" s="233"/>
      <c r="BM119" s="227"/>
      <c r="BN119" s="234"/>
      <c r="BO119" s="234"/>
      <c r="BP119" s="234"/>
      <c r="BQ119" s="234"/>
      <c r="BR119" s="234"/>
      <c r="BS119" s="234"/>
      <c r="BT119" s="234"/>
      <c r="BU119" s="231"/>
      <c r="BV119" s="227"/>
      <c r="BW119" s="227"/>
      <c r="BX119" s="227"/>
      <c r="BY119" s="227"/>
      <c r="BZ119" s="227"/>
      <c r="CA119" s="227"/>
      <c r="CB119" s="227"/>
      <c r="CC119" s="227"/>
      <c r="CD119" s="233"/>
      <c r="CE119" s="235" t="s">
        <v>794</v>
      </c>
      <c r="CF119" s="227"/>
      <c r="CG119" s="227"/>
      <c r="CH119" s="227"/>
      <c r="CI119" s="227"/>
      <c r="CJ119" s="227" t="s">
        <v>746</v>
      </c>
      <c r="CK119" s="227"/>
      <c r="CL119" s="227"/>
      <c r="CM119" s="227"/>
      <c r="CN119" s="227"/>
      <c r="CO119" s="234"/>
      <c r="CP119" s="237"/>
      <c r="CQ119" s="227" t="str">
        <f>PROPER(TEXT(Tabela510[[#This Row],[Previsão de Colheita]],"mmm"))</f>
        <v>Fev</v>
      </c>
      <c r="CR119" s="227">
        <f>WEEKDAY(Tabela510[[#This Row],[Previsão de Colheita]],1)</f>
        <v>5</v>
      </c>
      <c r="CS119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19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19" s="239" t="str">
        <f>TEXT(Tabela510[[#This Row],[Inicio Semana]],"dd/mm/aa") &amp; " - " &amp; TEXT(Tabela510[[#This Row],[Fim Semana]],"dd/mm/aa")</f>
        <v>28/01/24 - 03/02/24</v>
      </c>
      <c r="CV119" s="238">
        <f>_xlfn.MAXIFS(Tabela510[Previsão de Colheita],Tabela510[[Fazenda ]],Tabela510[[#This Row],[Fazenda ]],Tabela510[Cultivar],Tabela510[[#This Row],[Cultivar]])</f>
        <v>45337</v>
      </c>
      <c r="CW119" s="238">
        <f>_xlfn.MINIFS(Tabela510[Previsão de Colheita],Tabela510[[Fazenda ]],Tabela510[[#This Row],[Fazenda ]],Tabela510[Cultivar],Tabela510[[#This Row],[Cultivar]])</f>
        <v>45325</v>
      </c>
      <c r="CX119" s="244" t="str" cm="1">
        <f t="array" ref="CX119">IF(OR(Tabela510[[#This Row],[1ª avaliação]:[Inicio Colh.]]="Reprovado"),"Reprovado","Aprovado")</f>
        <v>Reprovado</v>
      </c>
      <c r="CY119" s="221"/>
    </row>
    <row r="120" spans="1:103" ht="15.6" x14ac:dyDescent="0.3">
      <c r="A120" s="226" t="s">
        <v>42</v>
      </c>
      <c r="B120" s="227" t="s">
        <v>657</v>
      </c>
      <c r="C120" s="227" t="s">
        <v>66</v>
      </c>
      <c r="D120" s="227" t="s">
        <v>811</v>
      </c>
      <c r="E120" s="227">
        <v>5</v>
      </c>
      <c r="F120" s="245" t="s">
        <v>538</v>
      </c>
      <c r="G120" s="227" t="s">
        <v>177</v>
      </c>
      <c r="H120" s="228">
        <v>104</v>
      </c>
      <c r="I120" s="228"/>
      <c r="J120" s="228">
        <f>Tabela510[[#This Row],[Hectares semados]]</f>
        <v>104</v>
      </c>
      <c r="K120" s="228">
        <f>Tabela510[[#This Row],[Hectares semados]]-J120</f>
        <v>0</v>
      </c>
      <c r="L120" s="228">
        <f>Tabela510[[#This Row],[Hectares de aproveitamento de semente]]*20</f>
        <v>2080</v>
      </c>
      <c r="M120" s="229">
        <v>45210</v>
      </c>
      <c r="N120" s="229">
        <f t="shared" ca="1" si="5"/>
        <v>45449</v>
      </c>
      <c r="O120" s="249">
        <f ca="1">Tabela510[[#This Row],[hoje]]-Tabela510[[#This Row],[Data da Semeadura ]]</f>
        <v>239</v>
      </c>
      <c r="P120" s="227">
        <v>127</v>
      </c>
      <c r="Q120" s="229">
        <f>Tabela510[[#This Row],[Data da Semeadura ]]+P120</f>
        <v>45337</v>
      </c>
      <c r="R120" s="230" t="s">
        <v>164</v>
      </c>
      <c r="S120" s="240"/>
      <c r="T120" s="227"/>
      <c r="U120" s="227"/>
      <c r="V120" s="227"/>
      <c r="W120" s="234"/>
      <c r="X120" s="234" t="s">
        <v>709</v>
      </c>
      <c r="Y120" s="231">
        <f>Tabela510[[#This Row],[Data da Semeadura ]]+10</f>
        <v>45220</v>
      </c>
      <c r="Z120" s="233">
        <v>45224</v>
      </c>
      <c r="AA120" s="233" t="s">
        <v>696</v>
      </c>
      <c r="AB120" s="232">
        <v>8.6</v>
      </c>
      <c r="AC120" s="227" t="s">
        <v>340</v>
      </c>
      <c r="AD120" s="234" t="s">
        <v>357</v>
      </c>
      <c r="AE120" s="234" t="s">
        <v>357</v>
      </c>
      <c r="AF120" s="234" t="s">
        <v>346</v>
      </c>
      <c r="AG120" s="234" t="s">
        <v>513</v>
      </c>
      <c r="AH120" s="229">
        <f>Tabela510[[#This Row],[Data da Semeadura ]]+35</f>
        <v>45245</v>
      </c>
      <c r="AI120" s="231">
        <v>45246</v>
      </c>
      <c r="AJ120" s="227" t="s">
        <v>703</v>
      </c>
      <c r="AK120" s="234" t="s">
        <v>500</v>
      </c>
      <c r="AL120" s="234" t="s">
        <v>505</v>
      </c>
      <c r="AM120" s="234" t="s">
        <v>445</v>
      </c>
      <c r="AN120" s="234" t="s">
        <v>454</v>
      </c>
      <c r="AO120" s="234" t="s">
        <v>352</v>
      </c>
      <c r="AP120" s="234" t="s">
        <v>357</v>
      </c>
      <c r="AQ120" s="227"/>
      <c r="AR120" s="234" t="s">
        <v>346</v>
      </c>
      <c r="AS120" s="234" t="s">
        <v>513</v>
      </c>
      <c r="AT120" s="229">
        <f>Tabela510[[#This Row],[PREVISÃO   2ª Avaliação ]]+30</f>
        <v>45275</v>
      </c>
      <c r="AU120" s="229"/>
      <c r="AV120" s="229"/>
      <c r="AW120" s="234"/>
      <c r="AX120" s="234"/>
      <c r="AY120" s="234"/>
      <c r="AZ120" s="234"/>
      <c r="BA120" s="234"/>
      <c r="BB120" s="234"/>
      <c r="BC120" s="234"/>
      <c r="BD120" s="233"/>
      <c r="BE120" s="242"/>
      <c r="BF120" s="234"/>
      <c r="BG120" s="234"/>
      <c r="BH120" s="234"/>
      <c r="BI120" s="234"/>
      <c r="BJ120" s="234"/>
      <c r="BK120" s="229">
        <f>Tabela510[[#This Row],[PREVISÃO   3ª Avaliação ]]+20</f>
        <v>45295</v>
      </c>
      <c r="BL120" s="233"/>
      <c r="BM120" s="227"/>
      <c r="BN120" s="234"/>
      <c r="BO120" s="234"/>
      <c r="BP120" s="234"/>
      <c r="BQ120" s="234"/>
      <c r="BR120" s="234"/>
      <c r="BS120" s="234"/>
      <c r="BT120" s="234"/>
      <c r="BU120" s="231"/>
      <c r="BV120" s="227"/>
      <c r="BW120" s="227"/>
      <c r="BX120" s="227"/>
      <c r="BY120" s="227"/>
      <c r="BZ120" s="227"/>
      <c r="CA120" s="227"/>
      <c r="CB120" s="227"/>
      <c r="CC120" s="227"/>
      <c r="CD120" s="233"/>
      <c r="CE120" s="235" t="s">
        <v>794</v>
      </c>
      <c r="CF120" s="227"/>
      <c r="CG120" s="227"/>
      <c r="CH120" s="227"/>
      <c r="CI120" s="227"/>
      <c r="CJ120" s="227" t="s">
        <v>746</v>
      </c>
      <c r="CK120" s="227"/>
      <c r="CL120" s="227"/>
      <c r="CM120" s="227"/>
      <c r="CN120" s="227"/>
      <c r="CO120" s="234"/>
      <c r="CP120" s="237"/>
      <c r="CQ120" s="227" t="str">
        <f>PROPER(TEXT(Tabela510[[#This Row],[Previsão de Colheita]],"mmm"))</f>
        <v>Fev</v>
      </c>
      <c r="CR120" s="227">
        <f>WEEKDAY(Tabela510[[#This Row],[Previsão de Colheita]],1)</f>
        <v>5</v>
      </c>
      <c r="CS120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20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20" s="239" t="str">
        <f>TEXT(Tabela510[[#This Row],[Inicio Semana]],"dd/mm/aa") &amp; " - " &amp; TEXT(Tabela510[[#This Row],[Fim Semana]],"dd/mm/aa")</f>
        <v>28/01/24 - 03/02/24</v>
      </c>
      <c r="CV120" s="238">
        <f>_xlfn.MAXIFS(Tabela510[Previsão de Colheita],Tabela510[[Fazenda ]],Tabela510[[#This Row],[Fazenda ]],Tabela510[Cultivar],Tabela510[[#This Row],[Cultivar]])</f>
        <v>45337</v>
      </c>
      <c r="CW120" s="238">
        <f>_xlfn.MINIFS(Tabela510[Previsão de Colheita],Tabela510[[Fazenda ]],Tabela510[[#This Row],[Fazenda ]],Tabela510[Cultivar],Tabela510[[#This Row],[Cultivar]])</f>
        <v>45325</v>
      </c>
      <c r="CX120" s="244" t="str" cm="1">
        <f t="array" ref="CX120">IF(OR(Tabela510[[#This Row],[1ª avaliação]:[Inicio Colh.]]="Reprovado"),"Reprovado","Aprovado")</f>
        <v>Reprovado</v>
      </c>
      <c r="CY120" s="221"/>
    </row>
    <row r="121" spans="1:103" ht="28.8" x14ac:dyDescent="0.3">
      <c r="A121" s="226" t="s">
        <v>157</v>
      </c>
      <c r="B121" s="227" t="s">
        <v>401</v>
      </c>
      <c r="C121" s="227" t="s">
        <v>48</v>
      </c>
      <c r="D121" s="227" t="s">
        <v>815</v>
      </c>
      <c r="E121" s="227" t="s">
        <v>658</v>
      </c>
      <c r="F121" s="246" t="s">
        <v>536</v>
      </c>
      <c r="G121" s="227" t="s">
        <v>176</v>
      </c>
      <c r="H121" s="228">
        <v>169.1</v>
      </c>
      <c r="I121" s="228">
        <v>100</v>
      </c>
      <c r="J121" s="228">
        <v>60</v>
      </c>
      <c r="K121" s="228">
        <f>Tabela510[[#This Row],[Hectares semados]]-J121</f>
        <v>109.1</v>
      </c>
      <c r="L121" s="228">
        <f>Tabela510[[#This Row],[Hectares de aproveitamento de semente]]*20</f>
        <v>1200</v>
      </c>
      <c r="M121" s="229">
        <v>45203</v>
      </c>
      <c r="N121" s="229">
        <f t="shared" ca="1" si="5"/>
        <v>45449</v>
      </c>
      <c r="O121" s="249">
        <f ca="1">Tabela510[[#This Row],[hoje]]-Tabela510[[#This Row],[Data da Semeadura ]]</f>
        <v>246</v>
      </c>
      <c r="P121" s="227">
        <v>120</v>
      </c>
      <c r="Q121" s="229">
        <f>Tabela510[[#This Row],[Data da Semeadura ]]+P121</f>
        <v>45323</v>
      </c>
      <c r="R121" s="230" t="s">
        <v>163</v>
      </c>
      <c r="S121" s="240"/>
      <c r="T121" s="227"/>
      <c r="U121" s="227"/>
      <c r="V121" s="227"/>
      <c r="W121" s="234"/>
      <c r="X121" s="234" t="s">
        <v>705</v>
      </c>
      <c r="Y121" s="231">
        <f>Tabela510[[#This Row],[Data da Semeadura ]]+10</f>
        <v>45213</v>
      </c>
      <c r="Z121" s="233">
        <v>45218</v>
      </c>
      <c r="AA121" s="233" t="s">
        <v>695</v>
      </c>
      <c r="AB121" s="232">
        <v>14</v>
      </c>
      <c r="AC121" s="227" t="s">
        <v>341</v>
      </c>
      <c r="AD121" s="234" t="s">
        <v>357</v>
      </c>
      <c r="AE121" s="234" t="s">
        <v>357</v>
      </c>
      <c r="AF121" s="234" t="s">
        <v>344</v>
      </c>
      <c r="AG121" s="234" t="s">
        <v>513</v>
      </c>
      <c r="AH121" s="229">
        <f>Tabela510[[#This Row],[Data da Semeadura ]]+35</f>
        <v>45238</v>
      </c>
      <c r="AI121" s="231">
        <v>45237</v>
      </c>
      <c r="AJ121" s="227" t="s">
        <v>701</v>
      </c>
      <c r="AK121" s="234" t="s">
        <v>500</v>
      </c>
      <c r="AL121" s="234" t="s">
        <v>505</v>
      </c>
      <c r="AM121" s="234" t="s">
        <v>445</v>
      </c>
      <c r="AN121" s="234" t="s">
        <v>454</v>
      </c>
      <c r="AO121" s="234" t="s">
        <v>357</v>
      </c>
      <c r="AP121" s="234" t="s">
        <v>357</v>
      </c>
      <c r="AQ121" s="247" t="s">
        <v>710</v>
      </c>
      <c r="AR121" s="234" t="s">
        <v>344</v>
      </c>
      <c r="AS121" s="234" t="s">
        <v>513</v>
      </c>
      <c r="AT121" s="229">
        <f>Tabela510[[#This Row],[PREVISÃO   2ª Avaliação ]]+30</f>
        <v>45268</v>
      </c>
      <c r="AU121" s="229"/>
      <c r="AV121" s="229"/>
      <c r="AW121" s="234"/>
      <c r="AX121" s="234"/>
      <c r="AY121" s="234"/>
      <c r="AZ121" s="234"/>
      <c r="BA121" s="234"/>
      <c r="BB121" s="234"/>
      <c r="BC121" s="234"/>
      <c r="BD121" s="233"/>
      <c r="BE121" s="242"/>
      <c r="BF121" s="234"/>
      <c r="BG121" s="234"/>
      <c r="BH121" s="234"/>
      <c r="BI121" s="234"/>
      <c r="BJ121" s="234"/>
      <c r="BK121" s="229">
        <f>Tabela510[[#This Row],[PREVISÃO   3ª Avaliação ]]+20</f>
        <v>45288</v>
      </c>
      <c r="BL121" s="233"/>
      <c r="BM121" s="227"/>
      <c r="BN121" s="234"/>
      <c r="BO121" s="234"/>
      <c r="BP121" s="234"/>
      <c r="BQ121" s="234"/>
      <c r="BR121" s="234"/>
      <c r="BS121" s="234"/>
      <c r="BT121" s="234"/>
      <c r="BU121" s="231"/>
      <c r="BV121" s="227"/>
      <c r="BW121" s="227"/>
      <c r="BX121" s="227"/>
      <c r="BY121" s="227"/>
      <c r="BZ121" s="227"/>
      <c r="CA121" s="227"/>
      <c r="CB121" s="227"/>
      <c r="CC121" s="227"/>
      <c r="CD121" s="233"/>
      <c r="CE121" s="235" t="s">
        <v>792</v>
      </c>
      <c r="CF121" s="227"/>
      <c r="CG121" s="227"/>
      <c r="CH121" s="227"/>
      <c r="CI121" s="227"/>
      <c r="CJ121" s="227" t="s">
        <v>746</v>
      </c>
      <c r="CK121" s="227"/>
      <c r="CL121" s="227"/>
      <c r="CM121" s="227"/>
      <c r="CN121" s="227"/>
      <c r="CO121" s="234"/>
      <c r="CP121" s="237"/>
      <c r="CQ121" s="227" t="str">
        <f>PROPER(TEXT(Tabela510[[#This Row],[Previsão de Colheita]],"mmm"))</f>
        <v>Fev</v>
      </c>
      <c r="CR121" s="227">
        <f>WEEKDAY(Tabela510[[#This Row],[Previsão de Colheita]],1)</f>
        <v>5</v>
      </c>
      <c r="CS121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21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21" s="239" t="str">
        <f>TEXT(Tabela510[[#This Row],[Inicio Semana]],"dd/mm/aa") &amp; " - " &amp; TEXT(Tabela510[[#This Row],[Fim Semana]],"dd/mm/aa")</f>
        <v>28/01/24 - 03/02/24</v>
      </c>
      <c r="CV121" s="238">
        <f>_xlfn.MAXIFS(Tabela510[Previsão de Colheita],Tabela510[[Fazenda ]],Tabela510[[#This Row],[Fazenda ]],Tabela510[Cultivar],Tabela510[[#This Row],[Cultivar]])</f>
        <v>45326</v>
      </c>
      <c r="CW121" s="238">
        <f>_xlfn.MINIFS(Tabela510[Previsão de Colheita],Tabela510[[Fazenda ]],Tabela510[[#This Row],[Fazenda ]],Tabela510[Cultivar],Tabela510[[#This Row],[Cultivar]])</f>
        <v>45323</v>
      </c>
      <c r="CX121" s="244" t="str" cm="1">
        <f t="array" ref="CX121">IF(OR(Tabela510[[#This Row],[1ª avaliação]:[Inicio Colh.]]="Reprovado"),"Reprovado","Aprovado")</f>
        <v>Reprovado</v>
      </c>
      <c r="CY121" s="221"/>
    </row>
    <row r="122" spans="1:103" ht="15.6" x14ac:dyDescent="0.3">
      <c r="A122" s="226" t="s">
        <v>157</v>
      </c>
      <c r="B122" s="227" t="s">
        <v>401</v>
      </c>
      <c r="C122" s="227" t="s">
        <v>48</v>
      </c>
      <c r="D122" s="227" t="s">
        <v>815</v>
      </c>
      <c r="E122" s="227" t="s">
        <v>659</v>
      </c>
      <c r="F122" s="240" t="s">
        <v>536</v>
      </c>
      <c r="G122" s="227" t="s">
        <v>565</v>
      </c>
      <c r="H122" s="228">
        <v>2.7</v>
      </c>
      <c r="I122" s="228"/>
      <c r="J122" s="228">
        <f>Tabela510[[#This Row],[Hectares semados]]</f>
        <v>2.7</v>
      </c>
      <c r="K122" s="228">
        <f>Tabela510[[#This Row],[Hectares semados]]-J122</f>
        <v>0</v>
      </c>
      <c r="L122" s="228">
        <f>Tabela510[[#This Row],[Hectares de aproveitamento de semente]]*20</f>
        <v>54</v>
      </c>
      <c r="M122" s="229">
        <v>45212</v>
      </c>
      <c r="N122" s="229">
        <f t="shared" ca="1" si="5"/>
        <v>45449</v>
      </c>
      <c r="O122" s="249">
        <f ca="1">Tabela510[[#This Row],[hoje]]-Tabela510[[#This Row],[Data da Semeadura ]]</f>
        <v>237</v>
      </c>
      <c r="P122" s="227">
        <v>109</v>
      </c>
      <c r="Q122" s="229">
        <f>Tabela510[[#This Row],[Data da Semeadura ]]+P122</f>
        <v>45321</v>
      </c>
      <c r="R122" s="230" t="s">
        <v>450</v>
      </c>
      <c r="S122" s="240"/>
      <c r="T122" s="227"/>
      <c r="U122" s="227"/>
      <c r="V122" s="227"/>
      <c r="W122" s="234"/>
      <c r="X122" s="234" t="s">
        <v>705</v>
      </c>
      <c r="Y122" s="231">
        <f>Tabela510[[#This Row],[Data da Semeadura ]]+10</f>
        <v>45222</v>
      </c>
      <c r="Z122" s="233">
        <v>45218</v>
      </c>
      <c r="AA122" s="233" t="s">
        <v>695</v>
      </c>
      <c r="AB122" s="232">
        <v>13</v>
      </c>
      <c r="AC122" s="227" t="s">
        <v>341</v>
      </c>
      <c r="AD122" s="234" t="s">
        <v>357</v>
      </c>
      <c r="AE122" s="234" t="s">
        <v>357</v>
      </c>
      <c r="AF122" s="234" t="s">
        <v>344</v>
      </c>
      <c r="AG122" s="234" t="s">
        <v>512</v>
      </c>
      <c r="AH122" s="229">
        <f>Tabela510[[#This Row],[Data da Semeadura ]]+35</f>
        <v>45247</v>
      </c>
      <c r="AI122" s="231"/>
      <c r="AJ122" s="227"/>
      <c r="AK122" s="234"/>
      <c r="AL122" s="234"/>
      <c r="AM122" s="234"/>
      <c r="AN122" s="234"/>
      <c r="AO122" s="234"/>
      <c r="AP122" s="234"/>
      <c r="AQ122" s="227"/>
      <c r="AR122" s="234"/>
      <c r="AS122" s="234"/>
      <c r="AT122" s="229">
        <f>Tabela510[[#This Row],[PREVISÃO   2ª Avaliação ]]+30</f>
        <v>45277</v>
      </c>
      <c r="AU122" s="229"/>
      <c r="AV122" s="229"/>
      <c r="AW122" s="234"/>
      <c r="AX122" s="234"/>
      <c r="AY122" s="234"/>
      <c r="AZ122" s="234"/>
      <c r="BA122" s="234"/>
      <c r="BB122" s="234"/>
      <c r="BC122" s="234"/>
      <c r="BD122" s="233"/>
      <c r="BE122" s="242"/>
      <c r="BF122" s="234"/>
      <c r="BG122" s="234"/>
      <c r="BH122" s="234"/>
      <c r="BI122" s="234"/>
      <c r="BJ122" s="234"/>
      <c r="BK122" s="229">
        <f>Tabela510[[#This Row],[PREVISÃO   3ª Avaliação ]]+20</f>
        <v>45297</v>
      </c>
      <c r="BL122" s="233"/>
      <c r="BM122" s="227"/>
      <c r="BN122" s="234"/>
      <c r="BO122" s="234"/>
      <c r="BP122" s="234"/>
      <c r="BQ122" s="234"/>
      <c r="BR122" s="234"/>
      <c r="BS122" s="234"/>
      <c r="BT122" s="234"/>
      <c r="BU122" s="231"/>
      <c r="BV122" s="227"/>
      <c r="BW122" s="227"/>
      <c r="BX122" s="227"/>
      <c r="BY122" s="227"/>
      <c r="BZ122" s="227"/>
      <c r="CA122" s="227"/>
      <c r="CB122" s="227"/>
      <c r="CC122" s="227"/>
      <c r="CD122" s="233"/>
      <c r="CE122" s="235" t="s">
        <v>794</v>
      </c>
      <c r="CF122" s="227"/>
      <c r="CG122" s="227"/>
      <c r="CH122" s="227"/>
      <c r="CI122" s="227"/>
      <c r="CJ122" s="227" t="s">
        <v>746</v>
      </c>
      <c r="CK122" s="227"/>
      <c r="CL122" s="227"/>
      <c r="CM122" s="227"/>
      <c r="CN122" s="227"/>
      <c r="CO122" s="234"/>
      <c r="CP122" s="237"/>
      <c r="CQ122" s="227" t="str">
        <f>PROPER(TEXT(Tabela510[[#This Row],[Previsão de Colheita]],"mmm"))</f>
        <v>Jan</v>
      </c>
      <c r="CR122" s="227">
        <f>WEEKDAY(Tabela510[[#This Row],[Previsão de Colheita]],1)</f>
        <v>3</v>
      </c>
      <c r="CS122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22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22" s="239" t="str">
        <f>TEXT(Tabela510[[#This Row],[Inicio Semana]],"dd/mm/aa") &amp; " - " &amp; TEXT(Tabela510[[#This Row],[Fim Semana]],"dd/mm/aa")</f>
        <v>14/01/24 - 20/01/24</v>
      </c>
      <c r="CV122" s="238">
        <f>_xlfn.MAXIFS(Tabela510[Previsão de Colheita],Tabela510[[Fazenda ]],Tabela510[[#This Row],[Fazenda ]],Tabela510[Cultivar],Tabela510[[#This Row],[Cultivar]])</f>
        <v>45346</v>
      </c>
      <c r="CW122" s="238">
        <f>_xlfn.MINIFS(Tabela510[Previsão de Colheita],Tabela510[[Fazenda ]],Tabela510[[#This Row],[Fazenda ]],Tabela510[Cultivar],Tabela510[[#This Row],[Cultivar]])</f>
        <v>45321</v>
      </c>
      <c r="CX122" s="244" t="str" cm="1">
        <f t="array" ref="CX122">IF(OR(Tabela510[[#This Row],[1ª avaliação]:[Inicio Colh.]]="Reprovado"),"Reprovado","Aprovado")</f>
        <v>Reprovado</v>
      </c>
      <c r="CY122" s="221"/>
    </row>
    <row r="123" spans="1:103" ht="15.6" x14ac:dyDescent="0.3">
      <c r="A123" s="226" t="s">
        <v>157</v>
      </c>
      <c r="B123" s="227" t="s">
        <v>401</v>
      </c>
      <c r="C123" s="227" t="s">
        <v>48</v>
      </c>
      <c r="D123" s="227" t="s">
        <v>815</v>
      </c>
      <c r="E123" s="227" t="s">
        <v>660</v>
      </c>
      <c r="F123" s="240" t="s">
        <v>537</v>
      </c>
      <c r="G123" s="227" t="s">
        <v>564</v>
      </c>
      <c r="H123" s="228">
        <v>126</v>
      </c>
      <c r="I123" s="228">
        <v>126</v>
      </c>
      <c r="J123" s="228">
        <v>110</v>
      </c>
      <c r="K123" s="228">
        <f>Tabela510[[#This Row],[Hectares semados]]-J123</f>
        <v>16</v>
      </c>
      <c r="L123" s="228">
        <f>Tabela510[[#This Row],[Hectares de aproveitamento de semente]]*20</f>
        <v>2200</v>
      </c>
      <c r="M123" s="229">
        <v>45212</v>
      </c>
      <c r="N123" s="229">
        <f t="shared" ca="1" si="5"/>
        <v>45449</v>
      </c>
      <c r="O123" s="249">
        <f ca="1">Tabela510[[#This Row],[hoje]]-Tabela510[[#This Row],[Data da Semeadura ]]</f>
        <v>237</v>
      </c>
      <c r="P123" s="227">
        <v>110</v>
      </c>
      <c r="Q123" s="229">
        <f>Tabela510[[#This Row],[Data da Semeadura ]]+P123</f>
        <v>45322</v>
      </c>
      <c r="R123" s="230" t="s">
        <v>163</v>
      </c>
      <c r="S123" s="240"/>
      <c r="T123" s="227"/>
      <c r="U123" s="227"/>
      <c r="V123" s="227"/>
      <c r="W123" s="234"/>
      <c r="X123" s="234" t="s">
        <v>705</v>
      </c>
      <c r="Y123" s="231">
        <f>Tabela510[[#This Row],[Data da Semeadura ]]+10</f>
        <v>45222</v>
      </c>
      <c r="Z123" s="233">
        <v>45218</v>
      </c>
      <c r="AA123" s="233" t="s">
        <v>695</v>
      </c>
      <c r="AB123" s="232">
        <v>14.2</v>
      </c>
      <c r="AC123" s="227" t="s">
        <v>341</v>
      </c>
      <c r="AD123" s="234" t="s">
        <v>357</v>
      </c>
      <c r="AE123" s="234" t="s">
        <v>357</v>
      </c>
      <c r="AF123" s="234" t="s">
        <v>344</v>
      </c>
      <c r="AG123" s="234" t="s">
        <v>513</v>
      </c>
      <c r="AH123" s="229">
        <f>Tabela510[[#This Row],[Data da Semeadura ]]+35</f>
        <v>45247</v>
      </c>
      <c r="AI123" s="231"/>
      <c r="AJ123" s="227"/>
      <c r="AK123" s="234"/>
      <c r="AL123" s="234"/>
      <c r="AM123" s="234"/>
      <c r="AN123" s="234"/>
      <c r="AO123" s="234"/>
      <c r="AP123" s="234"/>
      <c r="AQ123" s="234"/>
      <c r="AR123" s="234"/>
      <c r="AS123" s="234"/>
      <c r="AT123" s="229">
        <f>Tabela510[[#This Row],[PREVISÃO   2ª Avaliação ]]+30</f>
        <v>45277</v>
      </c>
      <c r="AU123" s="229"/>
      <c r="AV123" s="229"/>
      <c r="AW123" s="234"/>
      <c r="AX123" s="234"/>
      <c r="AY123" s="234"/>
      <c r="AZ123" s="234"/>
      <c r="BA123" s="234"/>
      <c r="BB123" s="234"/>
      <c r="BC123" s="234"/>
      <c r="BD123" s="234"/>
      <c r="BE123" s="242"/>
      <c r="BF123" s="234"/>
      <c r="BG123" s="234"/>
      <c r="BH123" s="234"/>
      <c r="BI123" s="234"/>
      <c r="BJ123" s="234"/>
      <c r="BK123" s="229">
        <f>Tabela510[[#This Row],[PREVISÃO   3ª Avaliação ]]+20</f>
        <v>45297</v>
      </c>
      <c r="BL123" s="233"/>
      <c r="BM123" s="227"/>
      <c r="BN123" s="234"/>
      <c r="BO123" s="234"/>
      <c r="BP123" s="234"/>
      <c r="BQ123" s="234"/>
      <c r="BR123" s="234"/>
      <c r="BS123" s="234"/>
      <c r="BT123" s="234"/>
      <c r="BU123" s="231"/>
      <c r="BV123" s="227"/>
      <c r="BW123" s="227"/>
      <c r="BX123" s="227"/>
      <c r="BY123" s="227"/>
      <c r="BZ123" s="227"/>
      <c r="CA123" s="227"/>
      <c r="CB123" s="227"/>
      <c r="CC123" s="227"/>
      <c r="CD123" s="233"/>
      <c r="CE123" s="235" t="s">
        <v>748</v>
      </c>
      <c r="CF123" s="227"/>
      <c r="CG123" s="227"/>
      <c r="CH123" s="227"/>
      <c r="CI123" s="227"/>
      <c r="CJ123" s="227" t="s">
        <v>746</v>
      </c>
      <c r="CK123" s="227"/>
      <c r="CL123" s="227"/>
      <c r="CM123" s="227"/>
      <c r="CN123" s="227"/>
      <c r="CO123" s="234"/>
      <c r="CP123" s="243"/>
      <c r="CQ123" s="227" t="str">
        <f>PROPER(TEXT(Tabela510[[#This Row],[Previsão de Colheita]],"mmm"))</f>
        <v>Jan</v>
      </c>
      <c r="CR123" s="227">
        <f>WEEKDAY(Tabela510[[#This Row],[Previsão de Colheita]],1)</f>
        <v>4</v>
      </c>
      <c r="CS123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23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23" s="239" t="str">
        <f>TEXT(Tabela510[[#This Row],[Inicio Semana]],"dd/mm/aa") &amp; " - " &amp; TEXT(Tabela510[[#This Row],[Fim Semana]],"dd/mm/aa")</f>
        <v>21/01/24 - 27/01/24</v>
      </c>
      <c r="CV123" s="238">
        <f>_xlfn.MAXIFS(Tabela510[Previsão de Colheita],Tabela510[[Fazenda ]],Tabela510[[#This Row],[Fazenda ]],Tabela510[Cultivar],Tabela510[[#This Row],[Cultivar]])</f>
        <v>45322</v>
      </c>
      <c r="CW123" s="238">
        <f>_xlfn.MINIFS(Tabela510[Previsão de Colheita],Tabela510[[Fazenda ]],Tabela510[[#This Row],[Fazenda ]],Tabela510[Cultivar],Tabela510[[#This Row],[Cultivar]])</f>
        <v>45322</v>
      </c>
      <c r="CX123" s="244" t="str" cm="1">
        <f t="array" ref="CX123">IF(OR(Tabela510[[#This Row],[1ª avaliação]:[Inicio Colh.]]="Reprovado"),"Reprovado","Aprovado")</f>
        <v>Reprovado</v>
      </c>
      <c r="CY123" s="221"/>
    </row>
    <row r="124" spans="1:103" ht="15.6" x14ac:dyDescent="0.3">
      <c r="A124" s="226" t="s">
        <v>157</v>
      </c>
      <c r="B124" s="227" t="s">
        <v>401</v>
      </c>
      <c r="C124" s="227" t="s">
        <v>48</v>
      </c>
      <c r="D124" s="227" t="s">
        <v>815</v>
      </c>
      <c r="E124" s="227" t="s">
        <v>661</v>
      </c>
      <c r="F124" s="240" t="s">
        <v>537</v>
      </c>
      <c r="G124" s="227" t="s">
        <v>557</v>
      </c>
      <c r="H124" s="228">
        <v>100</v>
      </c>
      <c r="I124" s="228">
        <v>100</v>
      </c>
      <c r="J124" s="228">
        <v>80</v>
      </c>
      <c r="K124" s="228">
        <f>Tabela510[[#This Row],[Hectares semados]]-J124</f>
        <v>20</v>
      </c>
      <c r="L124" s="228">
        <f>Tabela510[[#This Row],[Hectares de aproveitamento de semente]]*20</f>
        <v>1600</v>
      </c>
      <c r="M124" s="229">
        <v>45204</v>
      </c>
      <c r="N124" s="229">
        <f t="shared" ca="1" si="5"/>
        <v>45449</v>
      </c>
      <c r="O124" s="249">
        <f ca="1">Tabela510[[#This Row],[hoje]]-Tabela510[[#This Row],[Data da Semeadura ]]</f>
        <v>245</v>
      </c>
      <c r="P124" s="227">
        <v>103</v>
      </c>
      <c r="Q124" s="229">
        <f>Tabela510[[#This Row],[Data da Semeadura ]]+P124</f>
        <v>45307</v>
      </c>
      <c r="R124" s="230" t="s">
        <v>163</v>
      </c>
      <c r="S124" s="240"/>
      <c r="T124" s="227"/>
      <c r="U124" s="227"/>
      <c r="V124" s="227"/>
      <c r="W124" s="234"/>
      <c r="X124" s="234" t="s">
        <v>705</v>
      </c>
      <c r="Y124" s="231">
        <f>Tabela510[[#This Row],[Data da Semeadura ]]+10</f>
        <v>45214</v>
      </c>
      <c r="Z124" s="233">
        <v>45218</v>
      </c>
      <c r="AA124" s="233" t="s">
        <v>696</v>
      </c>
      <c r="AB124" s="232">
        <v>16.100000000000001</v>
      </c>
      <c r="AC124" s="227" t="s">
        <v>341</v>
      </c>
      <c r="AD124" s="234" t="s">
        <v>357</v>
      </c>
      <c r="AE124" s="234" t="s">
        <v>357</v>
      </c>
      <c r="AF124" s="234" t="s">
        <v>344</v>
      </c>
      <c r="AG124" s="234" t="s">
        <v>513</v>
      </c>
      <c r="AH124" s="229">
        <f>Tabela510[[#This Row],[Data da Semeadura ]]+35</f>
        <v>45239</v>
      </c>
      <c r="AI124" s="231">
        <v>45237</v>
      </c>
      <c r="AJ124" s="227" t="s">
        <v>703</v>
      </c>
      <c r="AK124" s="234" t="s">
        <v>500</v>
      </c>
      <c r="AL124" s="234" t="s">
        <v>505</v>
      </c>
      <c r="AM124" s="234" t="s">
        <v>445</v>
      </c>
      <c r="AN124" s="234" t="s">
        <v>454</v>
      </c>
      <c r="AO124" s="234" t="s">
        <v>357</v>
      </c>
      <c r="AP124" s="234" t="s">
        <v>357</v>
      </c>
      <c r="AQ124" s="234" t="s">
        <v>711</v>
      </c>
      <c r="AR124" s="234" t="s">
        <v>344</v>
      </c>
      <c r="AS124" s="234" t="s">
        <v>513</v>
      </c>
      <c r="AT124" s="229">
        <f>Tabela510[[#This Row],[PREVISÃO   2ª Avaliação ]]+30</f>
        <v>45269</v>
      </c>
      <c r="AU124" s="229"/>
      <c r="AV124" s="229"/>
      <c r="AW124" s="234"/>
      <c r="AX124" s="234"/>
      <c r="AY124" s="234"/>
      <c r="AZ124" s="234"/>
      <c r="BA124" s="234"/>
      <c r="BB124" s="234"/>
      <c r="BC124" s="234"/>
      <c r="BD124" s="234"/>
      <c r="BE124" s="242"/>
      <c r="BF124" s="234"/>
      <c r="BG124" s="234"/>
      <c r="BH124" s="234"/>
      <c r="BI124" s="234"/>
      <c r="BJ124" s="234"/>
      <c r="BK124" s="229">
        <f>Tabela510[[#This Row],[PREVISÃO   3ª Avaliação ]]+20</f>
        <v>45289</v>
      </c>
      <c r="BL124" s="233"/>
      <c r="BM124" s="227"/>
      <c r="BN124" s="234"/>
      <c r="BO124" s="234"/>
      <c r="BP124" s="234"/>
      <c r="BQ124" s="234"/>
      <c r="BR124" s="234"/>
      <c r="BS124" s="234"/>
      <c r="BT124" s="234"/>
      <c r="BU124" s="231"/>
      <c r="BV124" s="227"/>
      <c r="BW124" s="227"/>
      <c r="BX124" s="227"/>
      <c r="BY124" s="227"/>
      <c r="BZ124" s="227"/>
      <c r="CA124" s="227"/>
      <c r="CB124" s="227"/>
      <c r="CC124" s="227"/>
      <c r="CD124" s="233"/>
      <c r="CE124" s="235" t="s">
        <v>749</v>
      </c>
      <c r="CF124" s="227"/>
      <c r="CG124" s="227"/>
      <c r="CH124" s="227"/>
      <c r="CI124" s="227"/>
      <c r="CJ124" s="227" t="s">
        <v>746</v>
      </c>
      <c r="CK124" s="227"/>
      <c r="CL124" s="227"/>
      <c r="CM124" s="227"/>
      <c r="CN124" s="227"/>
      <c r="CO124" s="234" t="s">
        <v>746</v>
      </c>
      <c r="CP124" s="243"/>
      <c r="CQ124" s="227" t="str">
        <f>PROPER(TEXT(Tabela510[[#This Row],[Previsão de Colheita]],"mmm"))</f>
        <v>Jan</v>
      </c>
      <c r="CR124" s="227">
        <f>WEEKDAY(Tabela510[[#This Row],[Previsão de Colheita]],1)</f>
        <v>3</v>
      </c>
      <c r="CS124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24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24" s="239" t="str">
        <f>TEXT(Tabela510[[#This Row],[Inicio Semana]],"dd/mm/aa") &amp; " - " &amp; TEXT(Tabela510[[#This Row],[Fim Semana]],"dd/mm/aa")</f>
        <v>14/01/24 - 20/01/24</v>
      </c>
      <c r="CV124" s="238">
        <f>_xlfn.MAXIFS(Tabela510[Previsão de Colheita],Tabela510[[Fazenda ]],Tabela510[[#This Row],[Fazenda ]],Tabela510[Cultivar],Tabela510[[#This Row],[Cultivar]])</f>
        <v>45307</v>
      </c>
      <c r="CW124" s="238">
        <f>_xlfn.MINIFS(Tabela510[Previsão de Colheita],Tabela510[[Fazenda ]],Tabela510[[#This Row],[Fazenda ]],Tabela510[Cultivar],Tabela510[[#This Row],[Cultivar]])</f>
        <v>45307</v>
      </c>
      <c r="CX124" s="244" t="str" cm="1">
        <f t="array" ref="CX124">IF(OR(Tabela510[[#This Row],[1ª avaliação]:[Inicio Colh.]]="Reprovado"),"Reprovado","Aprovado")</f>
        <v>Reprovado</v>
      </c>
      <c r="CY124" s="221"/>
    </row>
    <row r="125" spans="1:103" ht="15.6" x14ac:dyDescent="0.3">
      <c r="A125" s="226" t="s">
        <v>157</v>
      </c>
      <c r="B125" s="227" t="s">
        <v>401</v>
      </c>
      <c r="C125" s="227" t="s">
        <v>48</v>
      </c>
      <c r="D125" s="227" t="s">
        <v>815</v>
      </c>
      <c r="E125" s="227" t="s">
        <v>662</v>
      </c>
      <c r="F125" s="240" t="s">
        <v>537</v>
      </c>
      <c r="G125" s="227" t="s">
        <v>565</v>
      </c>
      <c r="H125" s="228">
        <v>149</v>
      </c>
      <c r="I125" s="228">
        <v>149</v>
      </c>
      <c r="J125" s="228">
        <v>130</v>
      </c>
      <c r="K125" s="228">
        <f>Tabela510[[#This Row],[Hectares semados]]-J125</f>
        <v>19</v>
      </c>
      <c r="L125" s="228">
        <f>Tabela510[[#This Row],[Hectares de aproveitamento de semente]]*20</f>
        <v>2600</v>
      </c>
      <c r="M125" s="229">
        <v>45213</v>
      </c>
      <c r="N125" s="229">
        <f t="shared" ca="1" si="5"/>
        <v>45449</v>
      </c>
      <c r="O125" s="249">
        <f ca="1">Tabela510[[#This Row],[hoje]]-Tabela510[[#This Row],[Data da Semeadura ]]</f>
        <v>236</v>
      </c>
      <c r="P125" s="227">
        <v>133</v>
      </c>
      <c r="Q125" s="229">
        <f>Tabela510[[#This Row],[Data da Semeadura ]]+P125</f>
        <v>45346</v>
      </c>
      <c r="R125" s="230" t="s">
        <v>163</v>
      </c>
      <c r="S125" s="240"/>
      <c r="T125" s="227"/>
      <c r="U125" s="227"/>
      <c r="V125" s="227"/>
      <c r="W125" s="234"/>
      <c r="X125" s="234" t="s">
        <v>705</v>
      </c>
      <c r="Y125" s="231">
        <f>Tabela510[[#This Row],[Data da Semeadura ]]+10</f>
        <v>45223</v>
      </c>
      <c r="Z125" s="233">
        <v>45225</v>
      </c>
      <c r="AA125" s="233" t="s">
        <v>696</v>
      </c>
      <c r="AB125" s="232">
        <v>14.8</v>
      </c>
      <c r="AC125" s="227" t="s">
        <v>341</v>
      </c>
      <c r="AD125" s="234" t="s">
        <v>357</v>
      </c>
      <c r="AE125" s="234" t="s">
        <v>357</v>
      </c>
      <c r="AF125" s="234" t="s">
        <v>344</v>
      </c>
      <c r="AG125" s="234" t="s">
        <v>513</v>
      </c>
      <c r="AH125" s="229">
        <f>Tabela510[[#This Row],[Data da Semeadura ]]+35</f>
        <v>45248</v>
      </c>
      <c r="AI125" s="227"/>
      <c r="AJ125" s="227"/>
      <c r="AK125" s="234"/>
      <c r="AL125" s="234"/>
      <c r="AM125" s="234"/>
      <c r="AN125" s="234"/>
      <c r="AO125" s="234"/>
      <c r="AP125" s="234"/>
      <c r="AQ125" s="234"/>
      <c r="AR125" s="234"/>
      <c r="AS125" s="234"/>
      <c r="AT125" s="229">
        <f>Tabela510[[#This Row],[PREVISÃO   2ª Avaliação ]]+30</f>
        <v>45278</v>
      </c>
      <c r="AU125" s="229"/>
      <c r="AV125" s="229"/>
      <c r="AW125" s="234"/>
      <c r="AX125" s="234"/>
      <c r="AY125" s="234"/>
      <c r="AZ125" s="234"/>
      <c r="BA125" s="234"/>
      <c r="BB125" s="234"/>
      <c r="BC125" s="234"/>
      <c r="BD125" s="234"/>
      <c r="BE125" s="242"/>
      <c r="BF125" s="234"/>
      <c r="BG125" s="234"/>
      <c r="BH125" s="234"/>
      <c r="BI125" s="234"/>
      <c r="BJ125" s="234"/>
      <c r="BK125" s="229">
        <f>Tabela510[[#This Row],[PREVISÃO   3ª Avaliação ]]+20</f>
        <v>45298</v>
      </c>
      <c r="BL125" s="227"/>
      <c r="BM125" s="227"/>
      <c r="BN125" s="234"/>
      <c r="BO125" s="234"/>
      <c r="BP125" s="234"/>
      <c r="BQ125" s="234"/>
      <c r="BR125" s="234"/>
      <c r="BS125" s="234"/>
      <c r="BT125" s="234"/>
      <c r="BU125" s="231"/>
      <c r="BV125" s="227"/>
      <c r="BW125" s="227"/>
      <c r="BX125" s="227"/>
      <c r="BY125" s="227"/>
      <c r="BZ125" s="227"/>
      <c r="CA125" s="227"/>
      <c r="CB125" s="227"/>
      <c r="CC125" s="227"/>
      <c r="CD125" s="227"/>
      <c r="CE125" s="235" t="s">
        <v>749</v>
      </c>
      <c r="CF125" s="227"/>
      <c r="CG125" s="227"/>
      <c r="CH125" s="227"/>
      <c r="CI125" s="227"/>
      <c r="CJ125" s="227" t="s">
        <v>746</v>
      </c>
      <c r="CK125" s="227"/>
      <c r="CL125" s="227"/>
      <c r="CM125" s="227"/>
      <c r="CN125" s="227"/>
      <c r="CO125" s="234"/>
      <c r="CP125" s="243"/>
      <c r="CQ125" s="227" t="str">
        <f>PROPER(TEXT(Tabela510[[#This Row],[Previsão de Colheita]],"mmm"))</f>
        <v>Fev</v>
      </c>
      <c r="CR125" s="227">
        <f>WEEKDAY(Tabela510[[#This Row],[Previsão de Colheita]],1)</f>
        <v>7</v>
      </c>
      <c r="CS125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25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25" s="239" t="str">
        <f>TEXT(Tabela510[[#This Row],[Inicio Semana]],"dd/mm/aa") &amp; " - " &amp; TEXT(Tabela510[[#This Row],[Fim Semana]],"dd/mm/aa")</f>
        <v>11/02/24 - 17/02/24</v>
      </c>
      <c r="CV125" s="238">
        <f>_xlfn.MAXIFS(Tabela510[Previsão de Colheita],Tabela510[[Fazenda ]],Tabela510[[#This Row],[Fazenda ]],Tabela510[Cultivar],Tabela510[[#This Row],[Cultivar]])</f>
        <v>45346</v>
      </c>
      <c r="CW125" s="238">
        <f>_xlfn.MINIFS(Tabela510[Previsão de Colheita],Tabela510[[Fazenda ]],Tabela510[[#This Row],[Fazenda ]],Tabela510[Cultivar],Tabela510[[#This Row],[Cultivar]])</f>
        <v>45321</v>
      </c>
      <c r="CX125" s="244" t="str" cm="1">
        <f t="array" ref="CX125">IF(OR(Tabela510[[#This Row],[1ª avaliação]:[Inicio Colh.]]="Reprovado"),"Reprovado","Aprovado")</f>
        <v>Reprovado</v>
      </c>
      <c r="CY125" s="221"/>
    </row>
    <row r="126" spans="1:103" ht="15.6" x14ac:dyDescent="0.3">
      <c r="A126" s="226" t="s">
        <v>157</v>
      </c>
      <c r="B126" s="227" t="s">
        <v>401</v>
      </c>
      <c r="C126" s="227" t="s">
        <v>48</v>
      </c>
      <c r="D126" s="227" t="s">
        <v>815</v>
      </c>
      <c r="E126" s="227" t="s">
        <v>663</v>
      </c>
      <c r="F126" s="240" t="s">
        <v>537</v>
      </c>
      <c r="G126" s="227" t="s">
        <v>565</v>
      </c>
      <c r="H126" s="228">
        <v>126</v>
      </c>
      <c r="I126" s="228">
        <v>100</v>
      </c>
      <c r="J126" s="228">
        <v>120</v>
      </c>
      <c r="K126" s="228">
        <f>Tabela510[[#This Row],[Hectares semados]]-J126</f>
        <v>6</v>
      </c>
      <c r="L126" s="228">
        <f>Tabela510[[#This Row],[Hectares de aproveitamento de semente]]*20</f>
        <v>2400</v>
      </c>
      <c r="M126" s="229">
        <v>45213</v>
      </c>
      <c r="N126" s="229">
        <f t="shared" ca="1" si="5"/>
        <v>45449</v>
      </c>
      <c r="O126" s="249">
        <f ca="1">Tabela510[[#This Row],[hoje]]-Tabela510[[#This Row],[Data da Semeadura ]]</f>
        <v>236</v>
      </c>
      <c r="P126" s="227">
        <v>133</v>
      </c>
      <c r="Q126" s="229">
        <f>Tabela510[[#This Row],[Data da Semeadura ]]+P126</f>
        <v>45346</v>
      </c>
      <c r="R126" s="230" t="s">
        <v>163</v>
      </c>
      <c r="S126" s="240"/>
      <c r="T126" s="227"/>
      <c r="U126" s="227"/>
      <c r="V126" s="227"/>
      <c r="W126" s="234"/>
      <c r="X126" s="234" t="s">
        <v>705</v>
      </c>
      <c r="Y126" s="231">
        <f>Tabela510[[#This Row],[Data da Semeadura ]]+10</f>
        <v>45223</v>
      </c>
      <c r="Z126" s="233">
        <v>45225</v>
      </c>
      <c r="AA126" s="233" t="s">
        <v>696</v>
      </c>
      <c r="AB126" s="232">
        <v>14.3</v>
      </c>
      <c r="AC126" s="227" t="s">
        <v>341</v>
      </c>
      <c r="AD126" s="234" t="s">
        <v>357</v>
      </c>
      <c r="AE126" s="234" t="s">
        <v>357</v>
      </c>
      <c r="AF126" s="234" t="s">
        <v>344</v>
      </c>
      <c r="AG126" s="234" t="s">
        <v>513</v>
      </c>
      <c r="AH126" s="229">
        <f>Tabela510[[#This Row],[Data da Semeadura ]]+35</f>
        <v>45248</v>
      </c>
      <c r="AI126" s="227"/>
      <c r="AJ126" s="227"/>
      <c r="AK126" s="234"/>
      <c r="AL126" s="234"/>
      <c r="AM126" s="234"/>
      <c r="AN126" s="234"/>
      <c r="AO126" s="234"/>
      <c r="AP126" s="234"/>
      <c r="AQ126" s="234"/>
      <c r="AR126" s="234"/>
      <c r="AS126" s="234"/>
      <c r="AT126" s="229">
        <f>Tabela510[[#This Row],[PREVISÃO   2ª Avaliação ]]+30</f>
        <v>45278</v>
      </c>
      <c r="AU126" s="229"/>
      <c r="AV126" s="229"/>
      <c r="AW126" s="234"/>
      <c r="AX126" s="234"/>
      <c r="AY126" s="234"/>
      <c r="AZ126" s="234"/>
      <c r="BA126" s="234"/>
      <c r="BB126" s="234"/>
      <c r="BC126" s="234"/>
      <c r="BD126" s="234"/>
      <c r="BE126" s="242"/>
      <c r="BF126" s="234"/>
      <c r="BG126" s="234"/>
      <c r="BH126" s="234"/>
      <c r="BI126" s="234"/>
      <c r="BJ126" s="234"/>
      <c r="BK126" s="229">
        <f>Tabela510[[#This Row],[PREVISÃO   3ª Avaliação ]]+20</f>
        <v>45298</v>
      </c>
      <c r="BL126" s="227"/>
      <c r="BM126" s="227"/>
      <c r="BN126" s="234"/>
      <c r="BO126" s="234"/>
      <c r="BP126" s="234"/>
      <c r="BQ126" s="234"/>
      <c r="BR126" s="234"/>
      <c r="BS126" s="234"/>
      <c r="BT126" s="234"/>
      <c r="BU126" s="231"/>
      <c r="BV126" s="227"/>
      <c r="BW126" s="227"/>
      <c r="BX126" s="227"/>
      <c r="BY126" s="227"/>
      <c r="BZ126" s="227"/>
      <c r="CA126" s="227"/>
      <c r="CB126" s="227"/>
      <c r="CC126" s="227"/>
      <c r="CD126" s="227"/>
      <c r="CE126" s="235" t="s">
        <v>749</v>
      </c>
      <c r="CF126" s="227"/>
      <c r="CG126" s="227"/>
      <c r="CH126" s="227"/>
      <c r="CI126" s="227"/>
      <c r="CJ126" s="227" t="s">
        <v>746</v>
      </c>
      <c r="CK126" s="227"/>
      <c r="CL126" s="227"/>
      <c r="CM126" s="227"/>
      <c r="CN126" s="227"/>
      <c r="CO126" s="234"/>
      <c r="CP126" s="243"/>
      <c r="CQ126" s="227" t="str">
        <f>PROPER(TEXT(Tabela510[[#This Row],[Previsão de Colheita]],"mmm"))</f>
        <v>Fev</v>
      </c>
      <c r="CR126" s="227">
        <f>WEEKDAY(Tabela510[[#This Row],[Previsão de Colheita]],1)</f>
        <v>7</v>
      </c>
      <c r="CS126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26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26" s="239" t="str">
        <f>TEXT(Tabela510[[#This Row],[Inicio Semana]],"dd/mm/aa") &amp; " - " &amp; TEXT(Tabela510[[#This Row],[Fim Semana]],"dd/mm/aa")</f>
        <v>11/02/24 - 17/02/24</v>
      </c>
      <c r="CV126" s="238">
        <f>_xlfn.MAXIFS(Tabela510[Previsão de Colheita],Tabela510[[Fazenda ]],Tabela510[[#This Row],[Fazenda ]],Tabela510[Cultivar],Tabela510[[#This Row],[Cultivar]])</f>
        <v>45346</v>
      </c>
      <c r="CW126" s="238">
        <f>_xlfn.MINIFS(Tabela510[Previsão de Colheita],Tabela510[[Fazenda ]],Tabela510[[#This Row],[Fazenda ]],Tabela510[Cultivar],Tabela510[[#This Row],[Cultivar]])</f>
        <v>45321</v>
      </c>
      <c r="CX126" s="244" t="str" cm="1">
        <f t="array" ref="CX126">IF(OR(Tabela510[[#This Row],[1ª avaliação]:[Inicio Colh.]]="Reprovado"),"Reprovado","Aprovado")</f>
        <v>Reprovado</v>
      </c>
      <c r="CY126" s="221"/>
    </row>
    <row r="127" spans="1:103" ht="15.6" x14ac:dyDescent="0.3">
      <c r="A127" s="226" t="s">
        <v>157</v>
      </c>
      <c r="B127" s="227" t="s">
        <v>401</v>
      </c>
      <c r="C127" s="227" t="s">
        <v>48</v>
      </c>
      <c r="D127" s="227" t="s">
        <v>815</v>
      </c>
      <c r="E127" s="227" t="s">
        <v>664</v>
      </c>
      <c r="F127" s="240" t="s">
        <v>537</v>
      </c>
      <c r="G127" s="227" t="s">
        <v>558</v>
      </c>
      <c r="H127" s="228">
        <v>81.599999999999994</v>
      </c>
      <c r="I127" s="228">
        <v>80</v>
      </c>
      <c r="J127" s="228">
        <v>76</v>
      </c>
      <c r="K127" s="228">
        <f>Tabela510[[#This Row],[Hectares semados]]-J127</f>
        <v>5.5999999999999943</v>
      </c>
      <c r="L127" s="228">
        <f>Tabela510[[#This Row],[Hectares de aproveitamento de semente]]*20</f>
        <v>1520</v>
      </c>
      <c r="M127" s="229">
        <v>45215</v>
      </c>
      <c r="N127" s="229">
        <f t="shared" ca="1" si="5"/>
        <v>45449</v>
      </c>
      <c r="O127" s="249">
        <f ca="1">Tabela510[[#This Row],[hoje]]-Tabela510[[#This Row],[Data da Semeadura ]]</f>
        <v>234</v>
      </c>
      <c r="P127" s="227">
        <v>120</v>
      </c>
      <c r="Q127" s="229">
        <f>Tabela510[[#This Row],[Data da Semeadura ]]+P127</f>
        <v>45335</v>
      </c>
      <c r="R127" s="230" t="s">
        <v>163</v>
      </c>
      <c r="S127" s="240"/>
      <c r="T127" s="227"/>
      <c r="U127" s="227"/>
      <c r="V127" s="227"/>
      <c r="W127" s="234"/>
      <c r="X127" s="234" t="s">
        <v>705</v>
      </c>
      <c r="Y127" s="231">
        <f>Tabela510[[#This Row],[Data da Semeadura ]]+10</f>
        <v>45225</v>
      </c>
      <c r="Z127" s="233">
        <v>45225</v>
      </c>
      <c r="AA127" s="233" t="s">
        <v>695</v>
      </c>
      <c r="AB127" s="232">
        <v>14.2</v>
      </c>
      <c r="AC127" s="227" t="s">
        <v>341</v>
      </c>
      <c r="AD127" s="234" t="s">
        <v>357</v>
      </c>
      <c r="AE127" s="234" t="s">
        <v>357</v>
      </c>
      <c r="AF127" s="234" t="s">
        <v>344</v>
      </c>
      <c r="AG127" s="234" t="s">
        <v>513</v>
      </c>
      <c r="AH127" s="229">
        <f>Tabela510[[#This Row],[Data da Semeadura ]]+35</f>
        <v>45250</v>
      </c>
      <c r="AI127" s="233"/>
      <c r="AJ127" s="227"/>
      <c r="AK127" s="234"/>
      <c r="AL127" s="234"/>
      <c r="AM127" s="234"/>
      <c r="AN127" s="234"/>
      <c r="AO127" s="234"/>
      <c r="AP127" s="234"/>
      <c r="AQ127" s="234"/>
      <c r="AR127" s="234"/>
      <c r="AS127" s="234"/>
      <c r="AT127" s="229">
        <f>Tabela510[[#This Row],[PREVISÃO   2ª Avaliação ]]+30</f>
        <v>45280</v>
      </c>
      <c r="AU127" s="229"/>
      <c r="AV127" s="229"/>
      <c r="AW127" s="234"/>
      <c r="AX127" s="234"/>
      <c r="AY127" s="234"/>
      <c r="AZ127" s="234"/>
      <c r="BA127" s="234"/>
      <c r="BB127" s="234"/>
      <c r="BC127" s="234"/>
      <c r="BD127" s="234"/>
      <c r="BE127" s="242"/>
      <c r="BF127" s="234"/>
      <c r="BG127" s="234"/>
      <c r="BH127" s="234"/>
      <c r="BI127" s="234"/>
      <c r="BJ127" s="234"/>
      <c r="BK127" s="229">
        <f>Tabela510[[#This Row],[PREVISÃO   3ª Avaliação ]]+20</f>
        <v>45300</v>
      </c>
      <c r="BL127" s="233"/>
      <c r="BM127" s="227"/>
      <c r="BN127" s="234"/>
      <c r="BO127" s="234"/>
      <c r="BP127" s="234"/>
      <c r="BQ127" s="234"/>
      <c r="BR127" s="234"/>
      <c r="BS127" s="234"/>
      <c r="BT127" s="234"/>
      <c r="BU127" s="231"/>
      <c r="BV127" s="227"/>
      <c r="BW127" s="227"/>
      <c r="BX127" s="227"/>
      <c r="BY127" s="227"/>
      <c r="BZ127" s="227"/>
      <c r="CA127" s="227"/>
      <c r="CB127" s="227"/>
      <c r="CC127" s="227"/>
      <c r="CD127" s="233"/>
      <c r="CE127" s="235" t="s">
        <v>749</v>
      </c>
      <c r="CF127" s="227"/>
      <c r="CG127" s="227"/>
      <c r="CH127" s="227"/>
      <c r="CI127" s="227"/>
      <c r="CJ127" s="227" t="s">
        <v>746</v>
      </c>
      <c r="CK127" s="227"/>
      <c r="CL127" s="227"/>
      <c r="CM127" s="227"/>
      <c r="CN127" s="227"/>
      <c r="CO127" s="234"/>
      <c r="CP127" s="243"/>
      <c r="CQ127" s="227" t="str">
        <f>PROPER(TEXT(Tabela510[[#This Row],[Previsão de Colheita]],"mmm"))</f>
        <v>Fev</v>
      </c>
      <c r="CR127" s="227">
        <f>WEEKDAY(Tabela510[[#This Row],[Previsão de Colheita]],1)</f>
        <v>3</v>
      </c>
      <c r="CS127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27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27" s="239" t="str">
        <f>TEXT(Tabela510[[#This Row],[Inicio Semana]],"dd/mm/aa") &amp; " - " &amp; TEXT(Tabela510[[#This Row],[Fim Semana]],"dd/mm/aa")</f>
        <v>14/01/24 - 20/01/24</v>
      </c>
      <c r="CV127" s="238">
        <f>_xlfn.MAXIFS(Tabela510[Previsão de Colheita],Tabela510[[Fazenda ]],Tabela510[[#This Row],[Fazenda ]],Tabela510[Cultivar],Tabela510[[#This Row],[Cultivar]])</f>
        <v>45335</v>
      </c>
      <c r="CW127" s="238">
        <f>_xlfn.MINIFS(Tabela510[Previsão de Colheita],Tabela510[[Fazenda ]],Tabela510[[#This Row],[Fazenda ]],Tabela510[Cultivar],Tabela510[[#This Row],[Cultivar]])</f>
        <v>45335</v>
      </c>
      <c r="CX127" s="244" t="str" cm="1">
        <f t="array" ref="CX127">IF(OR(Tabela510[[#This Row],[1ª avaliação]:[Inicio Colh.]]="Reprovado"),"Reprovado","Aprovado")</f>
        <v>Reprovado</v>
      </c>
      <c r="CY127" s="221"/>
    </row>
    <row r="128" spans="1:103" ht="15.6" x14ac:dyDescent="0.3">
      <c r="A128" s="226" t="s">
        <v>157</v>
      </c>
      <c r="B128" s="227" t="s">
        <v>401</v>
      </c>
      <c r="C128" s="227" t="s">
        <v>48</v>
      </c>
      <c r="D128" s="227" t="s">
        <v>815</v>
      </c>
      <c r="E128" s="227" t="s">
        <v>665</v>
      </c>
      <c r="F128" s="240" t="s">
        <v>537</v>
      </c>
      <c r="G128" s="227" t="s">
        <v>175</v>
      </c>
      <c r="H128" s="228">
        <v>57.8</v>
      </c>
      <c r="I128" s="228"/>
      <c r="J128" s="228">
        <f>Tabela510[[#This Row],[Hectares semados]]</f>
        <v>57.8</v>
      </c>
      <c r="K128" s="228">
        <f>Tabela510[[#This Row],[Hectares semados]]-J128</f>
        <v>0</v>
      </c>
      <c r="L128" s="228">
        <f>Tabela510[[#This Row],[Hectares de aproveitamento de semente]]*20</f>
        <v>1156</v>
      </c>
      <c r="M128" s="229">
        <v>45218</v>
      </c>
      <c r="N128" s="229">
        <f t="shared" ca="1" si="5"/>
        <v>45449</v>
      </c>
      <c r="O128" s="249">
        <f ca="1">Tabela510[[#This Row],[hoje]]-Tabela510[[#This Row],[Data da Semeadura ]]</f>
        <v>231</v>
      </c>
      <c r="P128" s="227">
        <v>115</v>
      </c>
      <c r="Q128" s="229">
        <f>Tabela510[[#This Row],[Data da Semeadura ]]+P128</f>
        <v>45333</v>
      </c>
      <c r="R128" s="230" t="s">
        <v>164</v>
      </c>
      <c r="S128" s="240"/>
      <c r="T128" s="227"/>
      <c r="U128" s="227"/>
      <c r="V128" s="227"/>
      <c r="W128" s="234"/>
      <c r="X128" s="234" t="s">
        <v>705</v>
      </c>
      <c r="Y128" s="231">
        <f>Tabela510[[#This Row],[Data da Semeadura ]]+10</f>
        <v>45228</v>
      </c>
      <c r="Z128" s="233">
        <v>45225</v>
      </c>
      <c r="AA128" s="233" t="s">
        <v>695</v>
      </c>
      <c r="AB128" s="232">
        <v>15</v>
      </c>
      <c r="AC128" s="227" t="s">
        <v>341</v>
      </c>
      <c r="AD128" s="234" t="s">
        <v>357</v>
      </c>
      <c r="AE128" s="234" t="s">
        <v>357</v>
      </c>
      <c r="AF128" s="234" t="s">
        <v>344</v>
      </c>
      <c r="AG128" s="234" t="s">
        <v>513</v>
      </c>
      <c r="AH128" s="229">
        <f>Tabela510[[#This Row],[Data da Semeadura ]]+35</f>
        <v>45253</v>
      </c>
      <c r="AI128" s="233"/>
      <c r="AJ128" s="227"/>
      <c r="AK128" s="234"/>
      <c r="AL128" s="234"/>
      <c r="AM128" s="234"/>
      <c r="AN128" s="234"/>
      <c r="AO128" s="234"/>
      <c r="AP128" s="234"/>
      <c r="AQ128" s="234"/>
      <c r="AR128" s="234"/>
      <c r="AS128" s="234"/>
      <c r="AT128" s="229">
        <f>Tabela510[[#This Row],[PREVISÃO   2ª Avaliação ]]+30</f>
        <v>45283</v>
      </c>
      <c r="AU128" s="229"/>
      <c r="AV128" s="229"/>
      <c r="AW128" s="234"/>
      <c r="AX128" s="234"/>
      <c r="AY128" s="234"/>
      <c r="AZ128" s="234"/>
      <c r="BA128" s="234"/>
      <c r="BB128" s="234"/>
      <c r="BC128" s="234"/>
      <c r="BD128" s="234"/>
      <c r="BE128" s="242"/>
      <c r="BF128" s="234"/>
      <c r="BG128" s="234"/>
      <c r="BH128" s="234"/>
      <c r="BI128" s="234"/>
      <c r="BJ128" s="234"/>
      <c r="BK128" s="229">
        <f>Tabela510[[#This Row],[PREVISÃO   3ª Avaliação ]]+20</f>
        <v>45303</v>
      </c>
      <c r="BL128" s="233"/>
      <c r="BM128" s="227"/>
      <c r="BN128" s="234"/>
      <c r="BO128" s="234"/>
      <c r="BP128" s="234"/>
      <c r="BQ128" s="234"/>
      <c r="BR128" s="234"/>
      <c r="BS128" s="234"/>
      <c r="BT128" s="234"/>
      <c r="BU128" s="231"/>
      <c r="BV128" s="227"/>
      <c r="BW128" s="227"/>
      <c r="BX128" s="227"/>
      <c r="BY128" s="227"/>
      <c r="BZ128" s="227"/>
      <c r="CA128" s="227"/>
      <c r="CB128" s="227"/>
      <c r="CC128" s="227"/>
      <c r="CD128" s="233"/>
      <c r="CE128" s="235" t="s">
        <v>794</v>
      </c>
      <c r="CF128" s="227"/>
      <c r="CG128" s="227"/>
      <c r="CH128" s="227"/>
      <c r="CI128" s="227"/>
      <c r="CJ128" s="227" t="s">
        <v>746</v>
      </c>
      <c r="CK128" s="227"/>
      <c r="CL128" s="227"/>
      <c r="CM128" s="227"/>
      <c r="CN128" s="227"/>
      <c r="CO128" s="234"/>
      <c r="CP128" s="243"/>
      <c r="CQ128" s="227" t="str">
        <f>PROPER(TEXT(Tabela510[[#This Row],[Previsão de Colheita]],"mmm"))</f>
        <v>Fev</v>
      </c>
      <c r="CR128" s="227">
        <f>WEEKDAY(Tabela510[[#This Row],[Previsão de Colheita]],1)</f>
        <v>1</v>
      </c>
      <c r="CS128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28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28" s="239" t="str">
        <f>TEXT(Tabela510[[#This Row],[Inicio Semana]],"dd/mm/aa") &amp; " - " &amp; TEXT(Tabela510[[#This Row],[Fim Semana]],"dd/mm/aa")</f>
        <v>31/12/23 - 06/01/24</v>
      </c>
      <c r="CV128" s="238">
        <f>_xlfn.MAXIFS(Tabela510[Previsão de Colheita],Tabela510[[Fazenda ]],Tabela510[[#This Row],[Fazenda ]],Tabela510[Cultivar],Tabela510[[#This Row],[Cultivar]])</f>
        <v>45336</v>
      </c>
      <c r="CW128" s="238">
        <f>_xlfn.MINIFS(Tabela510[Previsão de Colheita],Tabela510[[Fazenda ]],Tabela510[[#This Row],[Fazenda ]],Tabela510[Cultivar],Tabela510[[#This Row],[Cultivar]])</f>
        <v>45327</v>
      </c>
      <c r="CX128" s="244" t="str" cm="1">
        <f t="array" ref="CX128">IF(OR(Tabela510[[#This Row],[1ª avaliação]:[Inicio Colh.]]="Reprovado"),"Reprovado","Aprovado")</f>
        <v>Reprovado</v>
      </c>
      <c r="CY128" s="221"/>
    </row>
    <row r="129" spans="1:103" ht="15.6" x14ac:dyDescent="0.3">
      <c r="A129" s="226" t="s">
        <v>157</v>
      </c>
      <c r="B129" s="227" t="s">
        <v>401</v>
      </c>
      <c r="C129" s="227" t="s">
        <v>48</v>
      </c>
      <c r="D129" s="227" t="s">
        <v>815</v>
      </c>
      <c r="E129" s="227" t="s">
        <v>663</v>
      </c>
      <c r="F129" s="240" t="s">
        <v>537</v>
      </c>
      <c r="G129" s="227" t="s">
        <v>175</v>
      </c>
      <c r="H129" s="228">
        <v>52.4</v>
      </c>
      <c r="I129" s="228"/>
      <c r="J129" s="228">
        <f>Tabela510[[#This Row],[Hectares semados]]</f>
        <v>52.4</v>
      </c>
      <c r="K129" s="228">
        <f>Tabela510[[#This Row],[Hectares semados]]-J129</f>
        <v>0</v>
      </c>
      <c r="L129" s="228">
        <f>Tabela510[[#This Row],[Hectares de aproveitamento de semente]]*20</f>
        <v>1048</v>
      </c>
      <c r="M129" s="229">
        <v>45217</v>
      </c>
      <c r="N129" s="229">
        <f t="shared" ca="1" si="5"/>
        <v>45449</v>
      </c>
      <c r="O129" s="249">
        <f ca="1">Tabela510[[#This Row],[hoje]]-Tabela510[[#This Row],[Data da Semeadura ]]</f>
        <v>232</v>
      </c>
      <c r="P129" s="227">
        <v>115</v>
      </c>
      <c r="Q129" s="229">
        <f>Tabela510[[#This Row],[Data da Semeadura ]]+P129</f>
        <v>45332</v>
      </c>
      <c r="R129" s="230" t="s">
        <v>164</v>
      </c>
      <c r="S129" s="240"/>
      <c r="T129" s="227"/>
      <c r="U129" s="227"/>
      <c r="V129" s="227"/>
      <c r="W129" s="234"/>
      <c r="X129" s="234" t="s">
        <v>705</v>
      </c>
      <c r="Y129" s="231">
        <f>Tabela510[[#This Row],[Data da Semeadura ]]+10</f>
        <v>45227</v>
      </c>
      <c r="Z129" s="233">
        <v>45225</v>
      </c>
      <c r="AA129" s="233" t="s">
        <v>695</v>
      </c>
      <c r="AB129" s="232">
        <v>15.2</v>
      </c>
      <c r="AC129" s="227" t="s">
        <v>341</v>
      </c>
      <c r="AD129" s="234" t="s">
        <v>357</v>
      </c>
      <c r="AE129" s="234" t="s">
        <v>357</v>
      </c>
      <c r="AF129" s="234" t="s">
        <v>344</v>
      </c>
      <c r="AG129" s="234" t="s">
        <v>513</v>
      </c>
      <c r="AH129" s="229">
        <f>Tabela510[[#This Row],[Data da Semeadura ]]+35</f>
        <v>45252</v>
      </c>
      <c r="AI129" s="233"/>
      <c r="AJ129" s="227"/>
      <c r="AK129" s="234"/>
      <c r="AL129" s="234"/>
      <c r="AM129" s="234"/>
      <c r="AN129" s="234"/>
      <c r="AO129" s="234"/>
      <c r="AP129" s="234"/>
      <c r="AQ129" s="234"/>
      <c r="AR129" s="234"/>
      <c r="AS129" s="234"/>
      <c r="AT129" s="229">
        <f>Tabela510[[#This Row],[PREVISÃO   2ª Avaliação ]]+30</f>
        <v>45282</v>
      </c>
      <c r="AU129" s="229"/>
      <c r="AV129" s="229"/>
      <c r="AW129" s="234"/>
      <c r="AX129" s="234"/>
      <c r="AY129" s="234"/>
      <c r="AZ129" s="234"/>
      <c r="BA129" s="234"/>
      <c r="BB129" s="234"/>
      <c r="BC129" s="234"/>
      <c r="BD129" s="234"/>
      <c r="BE129" s="242"/>
      <c r="BF129" s="234"/>
      <c r="BG129" s="234"/>
      <c r="BH129" s="234"/>
      <c r="BI129" s="234"/>
      <c r="BJ129" s="234"/>
      <c r="BK129" s="229">
        <f>Tabela510[[#This Row],[PREVISÃO   3ª Avaliação ]]+20</f>
        <v>45302</v>
      </c>
      <c r="BL129" s="233"/>
      <c r="BM129" s="227"/>
      <c r="BN129" s="234"/>
      <c r="BO129" s="234"/>
      <c r="BP129" s="234"/>
      <c r="BQ129" s="234"/>
      <c r="BR129" s="234"/>
      <c r="BS129" s="234"/>
      <c r="BT129" s="234"/>
      <c r="BU129" s="231"/>
      <c r="BV129" s="227"/>
      <c r="BW129" s="227"/>
      <c r="BX129" s="227"/>
      <c r="BY129" s="227"/>
      <c r="BZ129" s="227"/>
      <c r="CA129" s="227"/>
      <c r="CB129" s="227"/>
      <c r="CC129" s="227"/>
      <c r="CD129" s="233"/>
      <c r="CE129" s="235" t="s">
        <v>794</v>
      </c>
      <c r="CF129" s="227"/>
      <c r="CG129" s="227"/>
      <c r="CH129" s="227"/>
      <c r="CI129" s="227"/>
      <c r="CJ129" s="227" t="s">
        <v>746</v>
      </c>
      <c r="CK129" s="227"/>
      <c r="CL129" s="227"/>
      <c r="CM129" s="227"/>
      <c r="CN129" s="227"/>
      <c r="CO129" s="234"/>
      <c r="CP129" s="243"/>
      <c r="CQ129" s="227" t="str">
        <f>PROPER(TEXT(Tabela510[[#This Row],[Previsão de Colheita]],"mmm"))</f>
        <v>Fev</v>
      </c>
      <c r="CR129" s="227">
        <f>WEEKDAY(Tabela510[[#This Row],[Previsão de Colheita]],1)</f>
        <v>7</v>
      </c>
      <c r="CS129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29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29" s="239" t="str">
        <f>TEXT(Tabela510[[#This Row],[Inicio Semana]],"dd/mm/aa") &amp; " - " &amp; TEXT(Tabela510[[#This Row],[Fim Semana]],"dd/mm/aa")</f>
        <v>11/02/24 - 17/02/24</v>
      </c>
      <c r="CV129" s="238">
        <f>_xlfn.MAXIFS(Tabela510[Previsão de Colheita],Tabela510[[Fazenda ]],Tabela510[[#This Row],[Fazenda ]],Tabela510[Cultivar],Tabela510[[#This Row],[Cultivar]])</f>
        <v>45336</v>
      </c>
      <c r="CW129" s="238">
        <f>_xlfn.MINIFS(Tabela510[Previsão de Colheita],Tabela510[[Fazenda ]],Tabela510[[#This Row],[Fazenda ]],Tabela510[Cultivar],Tabela510[[#This Row],[Cultivar]])</f>
        <v>45327</v>
      </c>
      <c r="CX129" s="244" t="str" cm="1">
        <f t="array" ref="CX129">IF(OR(Tabela510[[#This Row],[1ª avaliação]:[Inicio Colh.]]="Reprovado"),"Reprovado","Aprovado")</f>
        <v>Reprovado</v>
      </c>
      <c r="CY129" s="221"/>
    </row>
    <row r="130" spans="1:103" ht="15.6" x14ac:dyDescent="0.3">
      <c r="A130" s="226" t="s">
        <v>157</v>
      </c>
      <c r="B130" s="227" t="s">
        <v>401</v>
      </c>
      <c r="C130" s="227" t="s">
        <v>48</v>
      </c>
      <c r="D130" s="227" t="s">
        <v>815</v>
      </c>
      <c r="E130" s="227" t="s">
        <v>666</v>
      </c>
      <c r="F130" s="240" t="s">
        <v>537</v>
      </c>
      <c r="G130" s="227" t="s">
        <v>558</v>
      </c>
      <c r="H130" s="228">
        <v>63.6</v>
      </c>
      <c r="I130" s="228">
        <v>60</v>
      </c>
      <c r="J130" s="228">
        <v>58</v>
      </c>
      <c r="K130" s="228">
        <f>Tabela510[[#This Row],[Hectares semados]]-J130</f>
        <v>5.6000000000000014</v>
      </c>
      <c r="L130" s="228">
        <f>Tabela510[[#This Row],[Hectares de aproveitamento de semente]]*20</f>
        <v>1160</v>
      </c>
      <c r="M130" s="229">
        <v>45215</v>
      </c>
      <c r="N130" s="229">
        <f t="shared" ca="1" si="5"/>
        <v>45449</v>
      </c>
      <c r="O130" s="249">
        <f ca="1">Tabela510[[#This Row],[hoje]]-Tabela510[[#This Row],[Data da Semeadura ]]</f>
        <v>234</v>
      </c>
      <c r="P130" s="227">
        <v>120</v>
      </c>
      <c r="Q130" s="229">
        <f>Tabela510[[#This Row],[Data da Semeadura ]]+P130</f>
        <v>45335</v>
      </c>
      <c r="R130" s="230" t="s">
        <v>163</v>
      </c>
      <c r="S130" s="240"/>
      <c r="T130" s="227"/>
      <c r="U130" s="227"/>
      <c r="V130" s="227"/>
      <c r="W130" s="234"/>
      <c r="X130" s="234" t="s">
        <v>705</v>
      </c>
      <c r="Y130" s="231">
        <f>Tabela510[[#This Row],[Data da Semeadura ]]+10</f>
        <v>45225</v>
      </c>
      <c r="Z130" s="233">
        <v>45225</v>
      </c>
      <c r="AA130" s="233" t="s">
        <v>695</v>
      </c>
      <c r="AB130" s="232">
        <v>16.8</v>
      </c>
      <c r="AC130" s="227" t="s">
        <v>341</v>
      </c>
      <c r="AD130" s="234" t="s">
        <v>357</v>
      </c>
      <c r="AE130" s="234" t="s">
        <v>357</v>
      </c>
      <c r="AF130" s="234" t="s">
        <v>344</v>
      </c>
      <c r="AG130" s="234" t="s">
        <v>513</v>
      </c>
      <c r="AH130" s="229">
        <f>Tabela510[[#This Row],[Data da Semeadura ]]+35</f>
        <v>45250</v>
      </c>
      <c r="AI130" s="233"/>
      <c r="AJ130" s="227"/>
      <c r="AK130" s="234"/>
      <c r="AL130" s="234"/>
      <c r="AM130" s="234"/>
      <c r="AN130" s="234"/>
      <c r="AO130" s="234"/>
      <c r="AP130" s="234"/>
      <c r="AQ130" s="234"/>
      <c r="AR130" s="234"/>
      <c r="AS130" s="234"/>
      <c r="AT130" s="229">
        <f>Tabela510[[#This Row],[PREVISÃO   2ª Avaliação ]]+30</f>
        <v>45280</v>
      </c>
      <c r="AU130" s="229"/>
      <c r="AV130" s="229"/>
      <c r="AW130" s="234"/>
      <c r="AX130" s="234"/>
      <c r="AY130" s="234"/>
      <c r="AZ130" s="234"/>
      <c r="BA130" s="234"/>
      <c r="BB130" s="234"/>
      <c r="BC130" s="234"/>
      <c r="BD130" s="234"/>
      <c r="BE130" s="242"/>
      <c r="BF130" s="234"/>
      <c r="BG130" s="234"/>
      <c r="BH130" s="234"/>
      <c r="BI130" s="234"/>
      <c r="BJ130" s="234"/>
      <c r="BK130" s="229">
        <f>Tabela510[[#This Row],[PREVISÃO   3ª Avaliação ]]+20</f>
        <v>45300</v>
      </c>
      <c r="BL130" s="233"/>
      <c r="BM130" s="227"/>
      <c r="BN130" s="234"/>
      <c r="BO130" s="234"/>
      <c r="BP130" s="234"/>
      <c r="BQ130" s="234"/>
      <c r="BR130" s="234"/>
      <c r="BS130" s="234"/>
      <c r="BT130" s="234"/>
      <c r="BU130" s="231"/>
      <c r="BV130" s="227"/>
      <c r="BW130" s="227"/>
      <c r="BX130" s="227"/>
      <c r="BY130" s="227"/>
      <c r="BZ130" s="227"/>
      <c r="CA130" s="227"/>
      <c r="CB130" s="227"/>
      <c r="CC130" s="227"/>
      <c r="CD130" s="233"/>
      <c r="CE130" s="235" t="s">
        <v>749</v>
      </c>
      <c r="CF130" s="227"/>
      <c r="CG130" s="227"/>
      <c r="CH130" s="227"/>
      <c r="CI130" s="227"/>
      <c r="CJ130" s="227" t="s">
        <v>746</v>
      </c>
      <c r="CK130" s="227"/>
      <c r="CL130" s="227"/>
      <c r="CM130" s="227"/>
      <c r="CN130" s="227"/>
      <c r="CO130" s="234"/>
      <c r="CP130" s="243"/>
      <c r="CQ130" s="227" t="str">
        <f>PROPER(TEXT(Tabela510[[#This Row],[Previsão de Colheita]],"mmm"))</f>
        <v>Fev</v>
      </c>
      <c r="CR130" s="227">
        <f>WEEKDAY(Tabela510[[#This Row],[Previsão de Colheita]],1)</f>
        <v>3</v>
      </c>
      <c r="CS130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30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30" s="239" t="str">
        <f>TEXT(Tabela510[[#This Row],[Inicio Semana]],"dd/mm/aa") &amp; " - " &amp; TEXT(Tabela510[[#This Row],[Fim Semana]],"dd/mm/aa")</f>
        <v>14/01/24 - 20/01/24</v>
      </c>
      <c r="CV130" s="238">
        <f>_xlfn.MAXIFS(Tabela510[Previsão de Colheita],Tabela510[[Fazenda ]],Tabela510[[#This Row],[Fazenda ]],Tabela510[Cultivar],Tabela510[[#This Row],[Cultivar]])</f>
        <v>45335</v>
      </c>
      <c r="CW130" s="238">
        <f>_xlfn.MINIFS(Tabela510[Previsão de Colheita],Tabela510[[Fazenda ]],Tabela510[[#This Row],[Fazenda ]],Tabela510[Cultivar],Tabela510[[#This Row],[Cultivar]])</f>
        <v>45335</v>
      </c>
      <c r="CX130" s="244" t="str" cm="1">
        <f t="array" ref="CX130">IF(OR(Tabela510[[#This Row],[1ª avaliação]:[Inicio Colh.]]="Reprovado"),"Reprovado","Aprovado")</f>
        <v>Reprovado</v>
      </c>
      <c r="CY130" s="221"/>
    </row>
    <row r="131" spans="1:103" ht="15.6" x14ac:dyDescent="0.3">
      <c r="A131" s="226" t="s">
        <v>157</v>
      </c>
      <c r="B131" s="227" t="s">
        <v>401</v>
      </c>
      <c r="C131" s="227" t="s">
        <v>48</v>
      </c>
      <c r="D131" s="227" t="s">
        <v>815</v>
      </c>
      <c r="E131" s="227" t="s">
        <v>667</v>
      </c>
      <c r="F131" s="240" t="s">
        <v>536</v>
      </c>
      <c r="G131" s="227" t="s">
        <v>177</v>
      </c>
      <c r="H131" s="228">
        <v>80</v>
      </c>
      <c r="I131" s="228">
        <v>80</v>
      </c>
      <c r="J131" s="228">
        <f>Tabela510[[#This Row],[Hectares semados]]</f>
        <v>80</v>
      </c>
      <c r="K131" s="228">
        <f>Tabela510[[#This Row],[Hectares semados]]-J131</f>
        <v>0</v>
      </c>
      <c r="L131" s="228">
        <f>Tabela510[[#This Row],[Hectares de aproveitamento de semente]]*20</f>
        <v>1600</v>
      </c>
      <c r="M131" s="229">
        <v>45213</v>
      </c>
      <c r="N131" s="229">
        <f t="shared" ca="1" si="5"/>
        <v>45449</v>
      </c>
      <c r="O131" s="249">
        <f ca="1">Tabela510[[#This Row],[hoje]]-Tabela510[[#This Row],[Data da Semeadura ]]</f>
        <v>236</v>
      </c>
      <c r="P131" s="227">
        <v>127</v>
      </c>
      <c r="Q131" s="229">
        <f>Tabela510[[#This Row],[Data da Semeadura ]]+P131</f>
        <v>45340</v>
      </c>
      <c r="R131" s="230" t="s">
        <v>163</v>
      </c>
      <c r="S131" s="240"/>
      <c r="T131" s="227"/>
      <c r="U131" s="227"/>
      <c r="V131" s="227"/>
      <c r="W131" s="234"/>
      <c r="X131" s="234" t="s">
        <v>705</v>
      </c>
      <c r="Y131" s="231">
        <f>Tabela510[[#This Row],[Data da Semeadura ]]+10</f>
        <v>45223</v>
      </c>
      <c r="Z131" s="233">
        <v>45225</v>
      </c>
      <c r="AA131" s="233" t="s">
        <v>695</v>
      </c>
      <c r="AB131" s="232">
        <v>10.3</v>
      </c>
      <c r="AC131" s="227" t="s">
        <v>341</v>
      </c>
      <c r="AD131" s="234" t="s">
        <v>357</v>
      </c>
      <c r="AE131" s="234" t="s">
        <v>357</v>
      </c>
      <c r="AF131" s="234" t="s">
        <v>344</v>
      </c>
      <c r="AG131" s="234" t="s">
        <v>513</v>
      </c>
      <c r="AH131" s="229">
        <f>Tabela510[[#This Row],[Data da Semeadura ]]+35</f>
        <v>45248</v>
      </c>
      <c r="AI131" s="233"/>
      <c r="AJ131" s="227"/>
      <c r="AK131" s="234"/>
      <c r="AL131" s="234"/>
      <c r="AM131" s="234"/>
      <c r="AN131" s="234"/>
      <c r="AO131" s="234"/>
      <c r="AP131" s="234"/>
      <c r="AQ131" s="234"/>
      <c r="AR131" s="234"/>
      <c r="AS131" s="234"/>
      <c r="AT131" s="229">
        <f>Tabela510[[#This Row],[PREVISÃO   2ª Avaliação ]]+30</f>
        <v>45278</v>
      </c>
      <c r="AU131" s="229"/>
      <c r="AV131" s="229"/>
      <c r="AW131" s="234"/>
      <c r="AX131" s="234"/>
      <c r="AY131" s="234"/>
      <c r="AZ131" s="234"/>
      <c r="BA131" s="234"/>
      <c r="BB131" s="234"/>
      <c r="BC131" s="234"/>
      <c r="BD131" s="234"/>
      <c r="BE131" s="242"/>
      <c r="BF131" s="234"/>
      <c r="BG131" s="234"/>
      <c r="BH131" s="234"/>
      <c r="BI131" s="234"/>
      <c r="BJ131" s="234"/>
      <c r="BK131" s="229">
        <f>Tabela510[[#This Row],[PREVISÃO   3ª Avaliação ]]+20</f>
        <v>45298</v>
      </c>
      <c r="BL131" s="233"/>
      <c r="BM131" s="227"/>
      <c r="BN131" s="234"/>
      <c r="BO131" s="234"/>
      <c r="BP131" s="234"/>
      <c r="BQ131" s="234"/>
      <c r="BR131" s="234"/>
      <c r="BS131" s="234"/>
      <c r="BT131" s="234"/>
      <c r="BU131" s="231"/>
      <c r="BV131" s="227"/>
      <c r="BW131" s="227"/>
      <c r="BX131" s="227"/>
      <c r="BY131" s="227"/>
      <c r="BZ131" s="227"/>
      <c r="CA131" s="227"/>
      <c r="CB131" s="227"/>
      <c r="CC131" s="227"/>
      <c r="CD131" s="233"/>
      <c r="CE131" s="235" t="s">
        <v>794</v>
      </c>
      <c r="CF131" s="227"/>
      <c r="CG131" s="227"/>
      <c r="CH131" s="227"/>
      <c r="CI131" s="227"/>
      <c r="CJ131" s="227" t="s">
        <v>746</v>
      </c>
      <c r="CK131" s="227"/>
      <c r="CL131" s="227"/>
      <c r="CM131" s="227"/>
      <c r="CN131" s="227"/>
      <c r="CO131" s="234"/>
      <c r="CP131" s="243"/>
      <c r="CQ131" s="227" t="str">
        <f>PROPER(TEXT(Tabela510[[#This Row],[Previsão de Colheita]],"mmm"))</f>
        <v>Fev</v>
      </c>
      <c r="CR131" s="227">
        <f>WEEKDAY(Tabela510[[#This Row],[Previsão de Colheita]],1)</f>
        <v>1</v>
      </c>
      <c r="CS131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31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31" s="239" t="str">
        <f>TEXT(Tabela510[[#This Row],[Inicio Semana]],"dd/mm/aa") &amp; " - " &amp; TEXT(Tabela510[[#This Row],[Fim Semana]],"dd/mm/aa")</f>
        <v>31/12/23 - 06/01/24</v>
      </c>
      <c r="CV131" s="238">
        <f>_xlfn.MAXIFS(Tabela510[Previsão de Colheita],Tabela510[[Fazenda ]],Tabela510[[#This Row],[Fazenda ]],Tabela510[Cultivar],Tabela510[[#This Row],[Cultivar]])</f>
        <v>45340</v>
      </c>
      <c r="CW131" s="238">
        <f>_xlfn.MINIFS(Tabela510[Previsão de Colheita],Tabela510[[Fazenda ]],Tabela510[[#This Row],[Fazenda ]],Tabela510[Cultivar],Tabela510[[#This Row],[Cultivar]])</f>
        <v>45337</v>
      </c>
      <c r="CX131" s="244" t="str" cm="1">
        <f t="array" ref="CX131">IF(OR(Tabela510[[#This Row],[1ª avaliação]:[Inicio Colh.]]="Reprovado"),"Reprovado","Aprovado")</f>
        <v>Reprovado</v>
      </c>
      <c r="CY131" s="221"/>
    </row>
    <row r="132" spans="1:103" s="223" customFormat="1" ht="15.6" x14ac:dyDescent="0.3">
      <c r="A132" s="226" t="s">
        <v>157</v>
      </c>
      <c r="B132" s="227" t="s">
        <v>401</v>
      </c>
      <c r="C132" s="227" t="s">
        <v>48</v>
      </c>
      <c r="D132" s="227" t="s">
        <v>815</v>
      </c>
      <c r="E132" s="227" t="s">
        <v>668</v>
      </c>
      <c r="F132" s="240" t="s">
        <v>537</v>
      </c>
      <c r="G132" s="227" t="s">
        <v>176</v>
      </c>
      <c r="H132" s="228">
        <v>451.9</v>
      </c>
      <c r="I132" s="228"/>
      <c r="J132" s="228">
        <v>250</v>
      </c>
      <c r="K132" s="228">
        <f>Tabela510[[#This Row],[Hectares semados]]-J132</f>
        <v>201.89999999999998</v>
      </c>
      <c r="L132" s="228">
        <f>Tabela510[[#This Row],[Hectares de aproveitamento de semente]]*20</f>
        <v>5000</v>
      </c>
      <c r="M132" s="229">
        <v>45205</v>
      </c>
      <c r="N132" s="229">
        <f t="shared" ca="1" si="5"/>
        <v>45449</v>
      </c>
      <c r="O132" s="249">
        <f ca="1">Tabela510[[#This Row],[hoje]]-Tabela510[[#This Row],[Data da Semeadura ]]</f>
        <v>244</v>
      </c>
      <c r="P132" s="227">
        <v>118</v>
      </c>
      <c r="Q132" s="229">
        <f>Tabela510[[#This Row],[Data da Semeadura ]]+P132</f>
        <v>45323</v>
      </c>
      <c r="R132" s="230" t="s">
        <v>164</v>
      </c>
      <c r="S132" s="240"/>
      <c r="T132" s="227"/>
      <c r="U132" s="227"/>
      <c r="V132" s="227"/>
      <c r="W132" s="234"/>
      <c r="X132" s="234" t="s">
        <v>705</v>
      </c>
      <c r="Y132" s="231">
        <f>Tabela510[[#This Row],[Data da Semeadura ]]+10</f>
        <v>45215</v>
      </c>
      <c r="Z132" s="233">
        <v>45218</v>
      </c>
      <c r="AA132" s="233" t="s">
        <v>695</v>
      </c>
      <c r="AB132" s="232">
        <v>13.2</v>
      </c>
      <c r="AC132" s="227" t="s">
        <v>341</v>
      </c>
      <c r="AD132" s="234" t="s">
        <v>357</v>
      </c>
      <c r="AE132" s="234" t="s">
        <v>357</v>
      </c>
      <c r="AF132" s="234" t="s">
        <v>344</v>
      </c>
      <c r="AG132" s="234" t="s">
        <v>513</v>
      </c>
      <c r="AH132" s="229">
        <f>Tabela510[[#This Row],[Data da Semeadura ]]+35</f>
        <v>45240</v>
      </c>
      <c r="AI132" s="231">
        <v>45237</v>
      </c>
      <c r="AJ132" s="227" t="s">
        <v>703</v>
      </c>
      <c r="AK132" s="234" t="s">
        <v>500</v>
      </c>
      <c r="AL132" s="234" t="s">
        <v>505</v>
      </c>
      <c r="AM132" s="234" t="s">
        <v>445</v>
      </c>
      <c r="AN132" s="234" t="s">
        <v>454</v>
      </c>
      <c r="AO132" s="234" t="s">
        <v>357</v>
      </c>
      <c r="AP132" s="234" t="s">
        <v>357</v>
      </c>
      <c r="AQ132" s="234"/>
      <c r="AR132" s="234" t="s">
        <v>344</v>
      </c>
      <c r="AS132" s="234" t="s">
        <v>513</v>
      </c>
      <c r="AT132" s="229">
        <f>Tabela510[[#This Row],[PREVISÃO   2ª Avaliação ]]+30</f>
        <v>45270</v>
      </c>
      <c r="AU132" s="229"/>
      <c r="AV132" s="229"/>
      <c r="AW132" s="234"/>
      <c r="AX132" s="234"/>
      <c r="AY132" s="234"/>
      <c r="AZ132" s="234"/>
      <c r="BA132" s="234"/>
      <c r="BB132" s="234"/>
      <c r="BC132" s="234"/>
      <c r="BD132" s="234"/>
      <c r="BE132" s="242"/>
      <c r="BF132" s="234"/>
      <c r="BG132" s="234"/>
      <c r="BH132" s="234"/>
      <c r="BI132" s="234"/>
      <c r="BJ132" s="234"/>
      <c r="BK132" s="229">
        <f>Tabela510[[#This Row],[PREVISÃO   3ª Avaliação ]]+20</f>
        <v>45290</v>
      </c>
      <c r="BL132" s="233"/>
      <c r="BM132" s="227"/>
      <c r="BN132" s="234"/>
      <c r="BO132" s="234"/>
      <c r="BP132" s="234"/>
      <c r="BQ132" s="234"/>
      <c r="BR132" s="234"/>
      <c r="BS132" s="234"/>
      <c r="BT132" s="234"/>
      <c r="BU132" s="231"/>
      <c r="BV132" s="227"/>
      <c r="BW132" s="227"/>
      <c r="BX132" s="227"/>
      <c r="BY132" s="227"/>
      <c r="BZ132" s="227"/>
      <c r="CA132" s="227"/>
      <c r="CB132" s="227"/>
      <c r="CC132" s="227"/>
      <c r="CD132" s="227"/>
      <c r="CE132" s="235" t="s">
        <v>792</v>
      </c>
      <c r="CF132" s="227"/>
      <c r="CG132" s="227"/>
      <c r="CH132" s="227"/>
      <c r="CI132" s="227"/>
      <c r="CJ132" s="227" t="s">
        <v>746</v>
      </c>
      <c r="CK132" s="227"/>
      <c r="CL132" s="227"/>
      <c r="CM132" s="227"/>
      <c r="CN132" s="227"/>
      <c r="CO132" s="234"/>
      <c r="CP132" s="243"/>
      <c r="CQ132" s="227" t="str">
        <f>PROPER(TEXT(Tabela510[[#This Row],[Previsão de Colheita]],"mmm"))</f>
        <v>Fev</v>
      </c>
      <c r="CR132" s="227">
        <f>WEEKDAY(Tabela510[[#This Row],[Previsão de Colheita]],1)</f>
        <v>5</v>
      </c>
      <c r="CS132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32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32" s="239" t="str">
        <f>TEXT(Tabela510[[#This Row],[Inicio Semana]],"dd/mm/aa") &amp; " - " &amp; TEXT(Tabela510[[#This Row],[Fim Semana]],"dd/mm/aa")</f>
        <v>28/01/24 - 03/02/24</v>
      </c>
      <c r="CV132" s="238">
        <f>_xlfn.MAXIFS(Tabela510[Previsão de Colheita],Tabela510[[Fazenda ]],Tabela510[[#This Row],[Fazenda ]],Tabela510[Cultivar],Tabela510[[#This Row],[Cultivar]])</f>
        <v>45326</v>
      </c>
      <c r="CW132" s="238">
        <f>_xlfn.MINIFS(Tabela510[Previsão de Colheita],Tabela510[[Fazenda ]],Tabela510[[#This Row],[Fazenda ]],Tabela510[Cultivar],Tabela510[[#This Row],[Cultivar]])</f>
        <v>45323</v>
      </c>
      <c r="CX132" s="244" t="str" cm="1">
        <f t="array" ref="CX132">IF(OR(Tabela510[[#This Row],[1ª avaliação]:[Inicio Colh.]]="Reprovado"),"Reprovado","Aprovado")</f>
        <v>Reprovado</v>
      </c>
      <c r="CY132" s="221"/>
    </row>
    <row r="133" spans="1:103" s="223" customFormat="1" ht="15.6" x14ac:dyDescent="0.3">
      <c r="A133" s="226" t="s">
        <v>157</v>
      </c>
      <c r="B133" s="227" t="s">
        <v>401</v>
      </c>
      <c r="C133" s="227" t="s">
        <v>48</v>
      </c>
      <c r="D133" s="227" t="s">
        <v>815</v>
      </c>
      <c r="E133" s="227" t="s">
        <v>669</v>
      </c>
      <c r="F133" s="240" t="s">
        <v>536</v>
      </c>
      <c r="G133" s="227" t="s">
        <v>176</v>
      </c>
      <c r="H133" s="228">
        <v>125.3</v>
      </c>
      <c r="I133" s="228"/>
      <c r="J133" s="228">
        <v>100</v>
      </c>
      <c r="K133" s="228">
        <f>Tabela510[[#This Row],[Hectares semados]]-J133</f>
        <v>25.299999999999997</v>
      </c>
      <c r="L133" s="228">
        <f>Tabela510[[#This Row],[Hectares de aproveitamento de semente]]*20</f>
        <v>2000</v>
      </c>
      <c r="M133" s="229">
        <v>45208</v>
      </c>
      <c r="N133" s="229">
        <f t="shared" ca="1" si="5"/>
        <v>45449</v>
      </c>
      <c r="O133" s="249">
        <f ca="1">Tabela510[[#This Row],[hoje]]-Tabela510[[#This Row],[Data da Semeadura ]]</f>
        <v>241</v>
      </c>
      <c r="P133" s="227">
        <v>118</v>
      </c>
      <c r="Q133" s="229">
        <f>Tabela510[[#This Row],[Data da Semeadura ]]+P133</f>
        <v>45326</v>
      </c>
      <c r="R133" s="230" t="s">
        <v>164</v>
      </c>
      <c r="S133" s="240"/>
      <c r="T133" s="227"/>
      <c r="U133" s="227"/>
      <c r="V133" s="227"/>
      <c r="W133" s="234"/>
      <c r="X133" s="234" t="s">
        <v>705</v>
      </c>
      <c r="Y133" s="231">
        <f>Tabela510[[#This Row],[Data da Semeadura ]]+10</f>
        <v>45218</v>
      </c>
      <c r="Z133" s="233">
        <v>45218</v>
      </c>
      <c r="AA133" s="233" t="s">
        <v>695</v>
      </c>
      <c r="AB133" s="232">
        <v>13.6</v>
      </c>
      <c r="AC133" s="227" t="s">
        <v>341</v>
      </c>
      <c r="AD133" s="234" t="s">
        <v>357</v>
      </c>
      <c r="AE133" s="234" t="s">
        <v>357</v>
      </c>
      <c r="AF133" s="234" t="s">
        <v>344</v>
      </c>
      <c r="AG133" s="234" t="s">
        <v>513</v>
      </c>
      <c r="AH133" s="229">
        <f>Tabela510[[#This Row],[Data da Semeadura ]]+35</f>
        <v>45243</v>
      </c>
      <c r="AI133" s="231">
        <v>45237</v>
      </c>
      <c r="AJ133" s="227" t="s">
        <v>703</v>
      </c>
      <c r="AK133" s="234" t="s">
        <v>500</v>
      </c>
      <c r="AL133" s="234" t="s">
        <v>505</v>
      </c>
      <c r="AM133" s="234" t="s">
        <v>445</v>
      </c>
      <c r="AN133" s="234" t="s">
        <v>343</v>
      </c>
      <c r="AO133" s="234" t="s">
        <v>357</v>
      </c>
      <c r="AP133" s="234" t="s">
        <v>357</v>
      </c>
      <c r="AQ133" s="234"/>
      <c r="AR133" s="234" t="s">
        <v>344</v>
      </c>
      <c r="AS133" s="234" t="s">
        <v>513</v>
      </c>
      <c r="AT133" s="229">
        <f>Tabela510[[#This Row],[PREVISÃO   2ª Avaliação ]]+30</f>
        <v>45273</v>
      </c>
      <c r="AU133" s="229"/>
      <c r="AV133" s="229"/>
      <c r="AW133" s="234"/>
      <c r="AX133" s="234"/>
      <c r="AY133" s="234"/>
      <c r="AZ133" s="234"/>
      <c r="BA133" s="234"/>
      <c r="BB133" s="234"/>
      <c r="BC133" s="234"/>
      <c r="BD133" s="234"/>
      <c r="BE133" s="242"/>
      <c r="BF133" s="234"/>
      <c r="BG133" s="234"/>
      <c r="BH133" s="234"/>
      <c r="BI133" s="234"/>
      <c r="BJ133" s="234"/>
      <c r="BK133" s="229">
        <f>Tabela510[[#This Row],[PREVISÃO   3ª Avaliação ]]+20</f>
        <v>45293</v>
      </c>
      <c r="BL133" s="227"/>
      <c r="BM133" s="227"/>
      <c r="BN133" s="234"/>
      <c r="BO133" s="234"/>
      <c r="BP133" s="234"/>
      <c r="BQ133" s="234"/>
      <c r="BR133" s="234"/>
      <c r="BS133" s="234"/>
      <c r="BT133" s="234"/>
      <c r="BU133" s="231"/>
      <c r="BV133" s="227"/>
      <c r="BW133" s="227"/>
      <c r="BX133" s="227"/>
      <c r="BY133" s="227"/>
      <c r="BZ133" s="227"/>
      <c r="CA133" s="227"/>
      <c r="CB133" s="227"/>
      <c r="CC133" s="227"/>
      <c r="CD133" s="227"/>
      <c r="CE133" s="235" t="s">
        <v>792</v>
      </c>
      <c r="CF133" s="227"/>
      <c r="CG133" s="227"/>
      <c r="CH133" s="227"/>
      <c r="CI133" s="227"/>
      <c r="CJ133" s="227" t="s">
        <v>746</v>
      </c>
      <c r="CK133" s="227"/>
      <c r="CL133" s="227"/>
      <c r="CM133" s="227"/>
      <c r="CN133" s="227"/>
      <c r="CO133" s="234"/>
      <c r="CP133" s="243"/>
      <c r="CQ133" s="227" t="str">
        <f>PROPER(TEXT(Tabela510[[#This Row],[Previsão de Colheita]],"mmm"))</f>
        <v>Fev</v>
      </c>
      <c r="CR133" s="227">
        <f>WEEKDAY(Tabela510[[#This Row],[Previsão de Colheita]],1)</f>
        <v>1</v>
      </c>
      <c r="CS133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33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33" s="239" t="str">
        <f>TEXT(Tabela510[[#This Row],[Inicio Semana]],"dd/mm/aa") &amp; " - " &amp; TEXT(Tabela510[[#This Row],[Fim Semana]],"dd/mm/aa")</f>
        <v>31/12/23 - 06/01/24</v>
      </c>
      <c r="CV133" s="238">
        <f>_xlfn.MAXIFS(Tabela510[Previsão de Colheita],Tabela510[[Fazenda ]],Tabela510[[#This Row],[Fazenda ]],Tabela510[Cultivar],Tabela510[[#This Row],[Cultivar]])</f>
        <v>45326</v>
      </c>
      <c r="CW133" s="238">
        <f>_xlfn.MINIFS(Tabela510[Previsão de Colheita],Tabela510[[Fazenda ]],Tabela510[[#This Row],[Fazenda ]],Tabela510[Cultivar],Tabela510[[#This Row],[Cultivar]])</f>
        <v>45323</v>
      </c>
      <c r="CX133" s="244" t="str" cm="1">
        <f t="array" ref="CX133">IF(OR(Tabela510[[#This Row],[1ª avaliação]:[Inicio Colh.]]="Reprovado"),"Reprovado","Aprovado")</f>
        <v>Reprovado</v>
      </c>
      <c r="CY133" s="221"/>
    </row>
    <row r="134" spans="1:103" s="223" customFormat="1" ht="15.6" x14ac:dyDescent="0.3">
      <c r="A134" s="226" t="s">
        <v>157</v>
      </c>
      <c r="B134" s="227" t="s">
        <v>401</v>
      </c>
      <c r="C134" s="227" t="s">
        <v>48</v>
      </c>
      <c r="D134" s="227" t="s">
        <v>815</v>
      </c>
      <c r="E134" s="227" t="s">
        <v>670</v>
      </c>
      <c r="F134" s="240" t="s">
        <v>536</v>
      </c>
      <c r="G134" s="227" t="s">
        <v>177</v>
      </c>
      <c r="H134" s="228">
        <v>236.5</v>
      </c>
      <c r="I134" s="228">
        <v>236</v>
      </c>
      <c r="J134" s="228">
        <v>200</v>
      </c>
      <c r="K134" s="228">
        <f>Tabela510[[#This Row],[Hectares semados]]-J134</f>
        <v>36.5</v>
      </c>
      <c r="L134" s="228">
        <f>Tabela510[[#This Row],[Hectares de aproveitamento de semente]]*20</f>
        <v>4000</v>
      </c>
      <c r="M134" s="229">
        <v>45210</v>
      </c>
      <c r="N134" s="229">
        <f t="shared" ca="1" si="5"/>
        <v>45449</v>
      </c>
      <c r="O134" s="249">
        <f ca="1">Tabela510[[#This Row],[hoje]]-Tabela510[[#This Row],[Data da Semeadura ]]</f>
        <v>239</v>
      </c>
      <c r="P134" s="227">
        <v>127</v>
      </c>
      <c r="Q134" s="229">
        <f>Tabela510[[#This Row],[Data da Semeadura ]]+P134</f>
        <v>45337</v>
      </c>
      <c r="R134" s="230" t="s">
        <v>163</v>
      </c>
      <c r="S134" s="240"/>
      <c r="T134" s="227"/>
      <c r="U134" s="227"/>
      <c r="V134" s="227"/>
      <c r="W134" s="234"/>
      <c r="X134" s="234" t="s">
        <v>705</v>
      </c>
      <c r="Y134" s="231">
        <f>Tabela510[[#This Row],[Data da Semeadura ]]+10</f>
        <v>45220</v>
      </c>
      <c r="Z134" s="233">
        <v>45218</v>
      </c>
      <c r="AA134" s="233" t="s">
        <v>695</v>
      </c>
      <c r="AB134" s="232">
        <v>12.2</v>
      </c>
      <c r="AC134" s="227" t="s">
        <v>341</v>
      </c>
      <c r="AD134" s="234" t="s">
        <v>357</v>
      </c>
      <c r="AE134" s="234" t="s">
        <v>357</v>
      </c>
      <c r="AF134" s="234" t="s">
        <v>344</v>
      </c>
      <c r="AG134" s="234" t="s">
        <v>513</v>
      </c>
      <c r="AH134" s="229">
        <f>Tabela510[[#This Row],[Data da Semeadura ]]+35</f>
        <v>45245</v>
      </c>
      <c r="AI134" s="233"/>
      <c r="AJ134" s="222"/>
      <c r="AK134" s="234"/>
      <c r="AL134" s="234"/>
      <c r="AM134" s="234"/>
      <c r="AN134" s="234"/>
      <c r="AO134" s="234"/>
      <c r="AP134" s="234"/>
      <c r="AQ134" s="234"/>
      <c r="AR134" s="234"/>
      <c r="AS134" s="234"/>
      <c r="AT134" s="229">
        <f>Tabela510[[#This Row],[PREVISÃO   2ª Avaliação ]]+30</f>
        <v>45275</v>
      </c>
      <c r="AU134" s="229"/>
      <c r="AV134" s="229"/>
      <c r="AW134" s="234"/>
      <c r="AX134" s="234"/>
      <c r="AY134" s="234"/>
      <c r="AZ134" s="234"/>
      <c r="BA134" s="234"/>
      <c r="BB134" s="234"/>
      <c r="BC134" s="234"/>
      <c r="BD134" s="234"/>
      <c r="BE134" s="242"/>
      <c r="BF134" s="234"/>
      <c r="BG134" s="234"/>
      <c r="BH134" s="234"/>
      <c r="BI134" s="234"/>
      <c r="BJ134" s="234"/>
      <c r="BK134" s="229">
        <f>Tabela510[[#This Row],[PREVISÃO   3ª Avaliação ]]+20</f>
        <v>45295</v>
      </c>
      <c r="BL134" s="233"/>
      <c r="BM134" s="227"/>
      <c r="BN134" s="234"/>
      <c r="BO134" s="234"/>
      <c r="BP134" s="234"/>
      <c r="BQ134" s="234"/>
      <c r="BR134" s="234"/>
      <c r="BS134" s="234"/>
      <c r="BT134" s="234"/>
      <c r="BU134" s="231"/>
      <c r="BV134" s="227"/>
      <c r="BW134" s="227"/>
      <c r="BX134" s="227"/>
      <c r="BY134" s="227"/>
      <c r="BZ134" s="227"/>
      <c r="CA134" s="227"/>
      <c r="CB134" s="227"/>
      <c r="CC134" s="227"/>
      <c r="CD134" s="233"/>
      <c r="CE134" s="235" t="s">
        <v>749</v>
      </c>
      <c r="CF134" s="227"/>
      <c r="CG134" s="227"/>
      <c r="CH134" s="227"/>
      <c r="CI134" s="227"/>
      <c r="CJ134" s="227" t="s">
        <v>746</v>
      </c>
      <c r="CK134" s="227"/>
      <c r="CL134" s="227"/>
      <c r="CM134" s="227"/>
      <c r="CN134" s="227"/>
      <c r="CO134" s="234"/>
      <c r="CP134" s="243"/>
      <c r="CQ134" s="227" t="str">
        <f>PROPER(TEXT(Tabela510[[#This Row],[Previsão de Colheita]],"mmm"))</f>
        <v>Fev</v>
      </c>
      <c r="CR134" s="227">
        <f>WEEKDAY(Tabela510[[#This Row],[Previsão de Colheita]],1)</f>
        <v>5</v>
      </c>
      <c r="CS134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34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34" s="239" t="str">
        <f>TEXT(Tabela510[[#This Row],[Inicio Semana]],"dd/mm/aa") &amp; " - " &amp; TEXT(Tabela510[[#This Row],[Fim Semana]],"dd/mm/aa")</f>
        <v>28/01/24 - 03/02/24</v>
      </c>
      <c r="CV134" s="238">
        <f>_xlfn.MAXIFS(Tabela510[Previsão de Colheita],Tabela510[[Fazenda ]],Tabela510[[#This Row],[Fazenda ]],Tabela510[Cultivar],Tabela510[[#This Row],[Cultivar]])</f>
        <v>45340</v>
      </c>
      <c r="CW134" s="238">
        <f>_xlfn.MINIFS(Tabela510[Previsão de Colheita],Tabela510[[Fazenda ]],Tabela510[[#This Row],[Fazenda ]],Tabela510[Cultivar],Tabela510[[#This Row],[Cultivar]])</f>
        <v>45337</v>
      </c>
      <c r="CX134" s="244" t="str" cm="1">
        <f t="array" ref="CX134">IF(OR(Tabela510[[#This Row],[1ª avaliação]:[Inicio Colh.]]="Reprovado"),"Reprovado","Aprovado")</f>
        <v>Reprovado</v>
      </c>
      <c r="CY134" s="221"/>
    </row>
    <row r="135" spans="1:103" ht="15.6" x14ac:dyDescent="0.3">
      <c r="A135" s="226" t="s">
        <v>157</v>
      </c>
      <c r="B135" s="227" t="s">
        <v>401</v>
      </c>
      <c r="C135" s="227" t="s">
        <v>48</v>
      </c>
      <c r="D135" s="227" t="s">
        <v>815</v>
      </c>
      <c r="E135" s="227" t="s">
        <v>671</v>
      </c>
      <c r="F135" s="240" t="s">
        <v>536</v>
      </c>
      <c r="G135" s="227" t="s">
        <v>560</v>
      </c>
      <c r="H135" s="228">
        <v>287</v>
      </c>
      <c r="I135" s="228">
        <v>220</v>
      </c>
      <c r="J135" s="228">
        <v>250</v>
      </c>
      <c r="K135" s="228">
        <f>Tabela510[[#This Row],[Hectares semados]]-J135</f>
        <v>37</v>
      </c>
      <c r="L135" s="228">
        <f>Tabela510[[#This Row],[Hectares de aproveitamento de semente]]*20</f>
        <v>5000</v>
      </c>
      <c r="M135" s="229">
        <v>45215</v>
      </c>
      <c r="N135" s="229">
        <f t="shared" ca="1" si="5"/>
        <v>45449</v>
      </c>
      <c r="O135" s="249">
        <f ca="1">Tabela510[[#This Row],[hoje]]-Tabela510[[#This Row],[Data da Semeadura ]]</f>
        <v>234</v>
      </c>
      <c r="P135" s="227">
        <v>120</v>
      </c>
      <c r="Q135" s="229">
        <f>Tabela510[[#This Row],[Data da Semeadura ]]+P135</f>
        <v>45335</v>
      </c>
      <c r="R135" s="230" t="s">
        <v>163</v>
      </c>
      <c r="S135" s="240"/>
      <c r="T135" s="227"/>
      <c r="U135" s="227"/>
      <c r="V135" s="227"/>
      <c r="W135" s="234"/>
      <c r="X135" s="234" t="s">
        <v>705</v>
      </c>
      <c r="Y135" s="231">
        <f>Tabela510[[#This Row],[Data da Semeadura ]]+10</f>
        <v>45225</v>
      </c>
      <c r="Z135" s="233">
        <v>45225</v>
      </c>
      <c r="AA135" s="233" t="s">
        <v>695</v>
      </c>
      <c r="AB135" s="232">
        <v>15.2</v>
      </c>
      <c r="AC135" s="227" t="s">
        <v>341</v>
      </c>
      <c r="AD135" s="234" t="s">
        <v>357</v>
      </c>
      <c r="AE135" s="234" t="s">
        <v>357</v>
      </c>
      <c r="AF135" s="234" t="s">
        <v>344</v>
      </c>
      <c r="AG135" s="234" t="s">
        <v>513</v>
      </c>
      <c r="AH135" s="229">
        <f>Tabela510[[#This Row],[Data da Semeadura ]]+35</f>
        <v>45250</v>
      </c>
      <c r="AI135" s="233"/>
      <c r="AJ135" s="248"/>
      <c r="AK135" s="234"/>
      <c r="AL135" s="234"/>
      <c r="AM135" s="234"/>
      <c r="AN135" s="234"/>
      <c r="AO135" s="234"/>
      <c r="AP135" s="234"/>
      <c r="AQ135" s="234"/>
      <c r="AR135" s="234"/>
      <c r="AS135" s="234"/>
      <c r="AT135" s="229">
        <f>Tabela510[[#This Row],[PREVISÃO   2ª Avaliação ]]+30</f>
        <v>45280</v>
      </c>
      <c r="AU135" s="229"/>
      <c r="AV135" s="229"/>
      <c r="AW135" s="234"/>
      <c r="AX135" s="234"/>
      <c r="AY135" s="234"/>
      <c r="AZ135" s="234"/>
      <c r="BA135" s="234"/>
      <c r="BB135" s="234"/>
      <c r="BC135" s="234"/>
      <c r="BD135" s="234"/>
      <c r="BE135" s="242"/>
      <c r="BF135" s="234"/>
      <c r="BG135" s="234"/>
      <c r="BH135" s="234"/>
      <c r="BI135" s="234"/>
      <c r="BJ135" s="234"/>
      <c r="BK135" s="229">
        <f>Tabela510[[#This Row],[PREVISÃO   3ª Avaliação ]]+20</f>
        <v>45300</v>
      </c>
      <c r="BL135" s="233"/>
      <c r="BM135" s="227"/>
      <c r="BN135" s="234"/>
      <c r="BO135" s="234"/>
      <c r="BP135" s="234"/>
      <c r="BQ135" s="234"/>
      <c r="BR135" s="234"/>
      <c r="BS135" s="234"/>
      <c r="BT135" s="234"/>
      <c r="BU135" s="231"/>
      <c r="BV135" s="227"/>
      <c r="BW135" s="227"/>
      <c r="BX135" s="227"/>
      <c r="BY135" s="227"/>
      <c r="BZ135" s="227"/>
      <c r="CA135" s="227"/>
      <c r="CB135" s="227"/>
      <c r="CC135" s="227"/>
      <c r="CD135" s="233"/>
      <c r="CE135" s="235" t="s">
        <v>749</v>
      </c>
      <c r="CF135" s="227"/>
      <c r="CG135" s="227"/>
      <c r="CH135" s="227"/>
      <c r="CI135" s="227"/>
      <c r="CJ135" s="227" t="s">
        <v>746</v>
      </c>
      <c r="CK135" s="227"/>
      <c r="CL135" s="227"/>
      <c r="CM135" s="227"/>
      <c r="CN135" s="227"/>
      <c r="CO135" s="234"/>
      <c r="CP135" s="243"/>
      <c r="CQ135" s="227" t="str">
        <f>PROPER(TEXT(Tabela510[[#This Row],[Previsão de Colheita]],"mmm"))</f>
        <v>Fev</v>
      </c>
      <c r="CR135" s="227">
        <f>WEEKDAY(Tabela510[[#This Row],[Previsão de Colheita]],1)</f>
        <v>3</v>
      </c>
      <c r="CS135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35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35" s="239" t="str">
        <f>TEXT(Tabela510[[#This Row],[Inicio Semana]],"dd/mm/aa") &amp; " - " &amp; TEXT(Tabela510[[#This Row],[Fim Semana]],"dd/mm/aa")</f>
        <v>14/01/24 - 20/01/24</v>
      </c>
      <c r="CV135" s="238">
        <f>_xlfn.MAXIFS(Tabela510[Previsão de Colheita],Tabela510[[Fazenda ]],Tabela510[[#This Row],[Fazenda ]],Tabela510[Cultivar],Tabela510[[#This Row],[Cultivar]])</f>
        <v>45335</v>
      </c>
      <c r="CW135" s="238">
        <f>_xlfn.MINIFS(Tabela510[Previsão de Colheita],Tabela510[[Fazenda ]],Tabela510[[#This Row],[Fazenda ]],Tabela510[Cultivar],Tabela510[[#This Row],[Cultivar]])</f>
        <v>45335</v>
      </c>
      <c r="CX135" s="244" t="str" cm="1">
        <f t="array" ref="CX135">IF(OR(Tabela510[[#This Row],[1ª avaliação]:[Inicio Colh.]]="Reprovado"),"Reprovado","Aprovado")</f>
        <v>Reprovado</v>
      </c>
      <c r="CY135" s="221"/>
    </row>
    <row r="136" spans="1:103" ht="15.6" x14ac:dyDescent="0.3">
      <c r="A136" s="226" t="s">
        <v>157</v>
      </c>
      <c r="B136" s="227" t="s">
        <v>401</v>
      </c>
      <c r="C136" s="227" t="s">
        <v>48</v>
      </c>
      <c r="D136" s="227" t="s">
        <v>815</v>
      </c>
      <c r="E136" s="227" t="s">
        <v>672</v>
      </c>
      <c r="F136" s="240" t="s">
        <v>536</v>
      </c>
      <c r="G136" s="227" t="s">
        <v>177</v>
      </c>
      <c r="H136" s="228">
        <v>236</v>
      </c>
      <c r="I136" s="228">
        <v>236</v>
      </c>
      <c r="J136" s="228">
        <v>215</v>
      </c>
      <c r="K136" s="228">
        <f>Tabela510[[#This Row],[Hectares semados]]-J136</f>
        <v>21</v>
      </c>
      <c r="L136" s="228">
        <f>Tabela510[[#This Row],[Hectares de aproveitamento de semente]]*20</f>
        <v>4300</v>
      </c>
      <c r="M136" s="229">
        <v>45211</v>
      </c>
      <c r="N136" s="229">
        <f t="shared" ca="1" si="5"/>
        <v>45449</v>
      </c>
      <c r="O136" s="249">
        <f ca="1">Tabela510[[#This Row],[hoje]]-Tabela510[[#This Row],[Data da Semeadura ]]</f>
        <v>238</v>
      </c>
      <c r="P136" s="227">
        <v>127</v>
      </c>
      <c r="Q136" s="229">
        <f>Tabela510[[#This Row],[Data da Semeadura ]]+P136</f>
        <v>45338</v>
      </c>
      <c r="R136" s="230" t="s">
        <v>163</v>
      </c>
      <c r="S136" s="240"/>
      <c r="T136" s="227"/>
      <c r="U136" s="227"/>
      <c r="V136" s="227"/>
      <c r="W136" s="234"/>
      <c r="X136" s="234" t="s">
        <v>705</v>
      </c>
      <c r="Y136" s="231">
        <f>Tabela510[[#This Row],[Data da Semeadura ]]+10</f>
        <v>45221</v>
      </c>
      <c r="Z136" s="233">
        <v>45218</v>
      </c>
      <c r="AA136" s="233" t="s">
        <v>695</v>
      </c>
      <c r="AB136" s="232">
        <v>12.8</v>
      </c>
      <c r="AC136" s="227" t="s">
        <v>341</v>
      </c>
      <c r="AD136" s="234" t="s">
        <v>357</v>
      </c>
      <c r="AE136" s="234" t="s">
        <v>357</v>
      </c>
      <c r="AF136" s="234" t="s">
        <v>344</v>
      </c>
      <c r="AG136" s="234" t="s">
        <v>513</v>
      </c>
      <c r="AH136" s="229">
        <f>Tabela510[[#This Row],[Data da Semeadura ]]+35</f>
        <v>45246</v>
      </c>
      <c r="AI136" s="233"/>
      <c r="AJ136" s="222"/>
      <c r="AK136" s="234"/>
      <c r="AL136" s="234"/>
      <c r="AM136" s="234"/>
      <c r="AN136" s="234"/>
      <c r="AO136" s="234"/>
      <c r="AP136" s="234"/>
      <c r="AQ136" s="234"/>
      <c r="AR136" s="234"/>
      <c r="AS136" s="234"/>
      <c r="AT136" s="229">
        <f>Tabela510[[#This Row],[PREVISÃO   2ª Avaliação ]]+30</f>
        <v>45276</v>
      </c>
      <c r="AU136" s="229"/>
      <c r="AV136" s="229"/>
      <c r="AW136" s="234"/>
      <c r="AX136" s="234"/>
      <c r="AY136" s="234"/>
      <c r="AZ136" s="234"/>
      <c r="BA136" s="234"/>
      <c r="BB136" s="234"/>
      <c r="BC136" s="234"/>
      <c r="BD136" s="234"/>
      <c r="BE136" s="242"/>
      <c r="BF136" s="234"/>
      <c r="BG136" s="234"/>
      <c r="BH136" s="234"/>
      <c r="BI136" s="234"/>
      <c r="BJ136" s="234"/>
      <c r="BK136" s="229">
        <f>Tabela510[[#This Row],[PREVISÃO   3ª Avaliação ]]+20</f>
        <v>45296</v>
      </c>
      <c r="BL136" s="233"/>
      <c r="BM136" s="227"/>
      <c r="BN136" s="234"/>
      <c r="BO136" s="234"/>
      <c r="BP136" s="234"/>
      <c r="BQ136" s="234"/>
      <c r="BR136" s="234"/>
      <c r="BS136" s="234"/>
      <c r="BT136" s="234"/>
      <c r="BU136" s="231"/>
      <c r="BV136" s="227"/>
      <c r="BW136" s="227"/>
      <c r="BX136" s="227"/>
      <c r="BY136" s="227"/>
      <c r="BZ136" s="227"/>
      <c r="CA136" s="227"/>
      <c r="CB136" s="227"/>
      <c r="CC136" s="227"/>
      <c r="CD136" s="233"/>
      <c r="CE136" s="235" t="s">
        <v>749</v>
      </c>
      <c r="CF136" s="227"/>
      <c r="CG136" s="227"/>
      <c r="CH136" s="227"/>
      <c r="CI136" s="227"/>
      <c r="CJ136" s="227" t="s">
        <v>746</v>
      </c>
      <c r="CK136" s="227"/>
      <c r="CL136" s="227"/>
      <c r="CM136" s="227"/>
      <c r="CN136" s="227"/>
      <c r="CO136" s="234"/>
      <c r="CP136" s="243"/>
      <c r="CQ136" s="227" t="str">
        <f>PROPER(TEXT(Tabela510[[#This Row],[Previsão de Colheita]],"mmm"))</f>
        <v>Fev</v>
      </c>
      <c r="CR136" s="227">
        <f>WEEKDAY(Tabela510[[#This Row],[Previsão de Colheita]],1)</f>
        <v>6</v>
      </c>
      <c r="CS136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136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136" s="239" t="str">
        <f>TEXT(Tabela510[[#This Row],[Inicio Semana]],"dd/mm/aa") &amp; " - " &amp; TEXT(Tabela510[[#This Row],[Fim Semana]],"dd/mm/aa")</f>
        <v>04/02/24 - 10/02/24</v>
      </c>
      <c r="CV136" s="238">
        <f>_xlfn.MAXIFS(Tabela510[Previsão de Colheita],Tabela510[[Fazenda ]],Tabela510[[#This Row],[Fazenda ]],Tabela510[Cultivar],Tabela510[[#This Row],[Cultivar]])</f>
        <v>45340</v>
      </c>
      <c r="CW136" s="238">
        <f>_xlfn.MINIFS(Tabela510[Previsão de Colheita],Tabela510[[Fazenda ]],Tabela510[[#This Row],[Fazenda ]],Tabela510[Cultivar],Tabela510[[#This Row],[Cultivar]])</f>
        <v>45337</v>
      </c>
      <c r="CX136" s="244" t="str" cm="1">
        <f t="array" ref="CX136">IF(OR(Tabela510[[#This Row],[1ª avaliação]:[Inicio Colh.]]="Reprovado"),"Reprovado","Aprovado")</f>
        <v>Reprovado</v>
      </c>
      <c r="CY136" s="221"/>
    </row>
    <row r="137" spans="1:103" ht="15.6" x14ac:dyDescent="0.3">
      <c r="A137" s="226" t="s">
        <v>157</v>
      </c>
      <c r="B137" s="227" t="s">
        <v>401</v>
      </c>
      <c r="C137" s="227" t="s">
        <v>48</v>
      </c>
      <c r="D137" s="227" t="s">
        <v>815</v>
      </c>
      <c r="E137" s="227" t="s">
        <v>673</v>
      </c>
      <c r="F137" s="240" t="s">
        <v>536</v>
      </c>
      <c r="G137" s="227" t="s">
        <v>168</v>
      </c>
      <c r="H137" s="228">
        <v>139.1</v>
      </c>
      <c r="I137" s="228">
        <v>34</v>
      </c>
      <c r="J137" s="228">
        <v>133</v>
      </c>
      <c r="K137" s="228">
        <f>Tabela510[[#This Row],[Hectares semados]]-J137</f>
        <v>6.0999999999999943</v>
      </c>
      <c r="L137" s="228">
        <f>Tabela510[[#This Row],[Hectares de aproveitamento de semente]]*20</f>
        <v>2660</v>
      </c>
      <c r="M137" s="229">
        <v>45226</v>
      </c>
      <c r="N137" s="229">
        <f t="shared" ca="1" si="5"/>
        <v>45449</v>
      </c>
      <c r="O137" s="249">
        <f ca="1">Tabela510[[#This Row],[hoje]]-Tabela510[[#This Row],[Data da Semeadura ]]</f>
        <v>223</v>
      </c>
      <c r="P137" s="227">
        <v>120</v>
      </c>
      <c r="Q137" s="229">
        <f>Tabela510[[#This Row],[Data da Semeadura ]]+P137</f>
        <v>45346</v>
      </c>
      <c r="R137" s="230" t="s">
        <v>163</v>
      </c>
      <c r="S137" s="240"/>
      <c r="T137" s="227"/>
      <c r="U137" s="227"/>
      <c r="V137" s="227"/>
      <c r="W137" s="234"/>
      <c r="X137" s="234" t="s">
        <v>705</v>
      </c>
      <c r="Y137" s="231">
        <f>Tabela510[[#This Row],[Data da Semeadura ]]+10</f>
        <v>45236</v>
      </c>
      <c r="Z137" s="233">
        <v>45237</v>
      </c>
      <c r="AA137" s="233" t="s">
        <v>695</v>
      </c>
      <c r="AB137" s="232">
        <v>15.8</v>
      </c>
      <c r="AC137" s="227" t="s">
        <v>341</v>
      </c>
      <c r="AD137" s="234" t="s">
        <v>357</v>
      </c>
      <c r="AE137" s="234" t="s">
        <v>357</v>
      </c>
      <c r="AF137" s="234" t="s">
        <v>344</v>
      </c>
      <c r="AG137" s="234" t="s">
        <v>513</v>
      </c>
      <c r="AH137" s="229">
        <f>Tabela510[[#This Row],[Data da Semeadura ]]+35</f>
        <v>45261</v>
      </c>
      <c r="AI137" s="233"/>
      <c r="AJ137" s="248"/>
      <c r="AK137" s="234"/>
      <c r="AL137" s="234"/>
      <c r="AM137" s="234"/>
      <c r="AN137" s="234"/>
      <c r="AO137" s="234"/>
      <c r="AP137" s="234"/>
      <c r="AQ137" s="234"/>
      <c r="AR137" s="234"/>
      <c r="AS137" s="234"/>
      <c r="AT137" s="229">
        <f>Tabela510[[#This Row],[PREVISÃO   2ª Avaliação ]]+30</f>
        <v>45291</v>
      </c>
      <c r="AU137" s="229"/>
      <c r="AV137" s="229"/>
      <c r="AW137" s="234"/>
      <c r="AX137" s="234"/>
      <c r="AY137" s="234"/>
      <c r="AZ137" s="234"/>
      <c r="BA137" s="234"/>
      <c r="BB137" s="234"/>
      <c r="BC137" s="234"/>
      <c r="BD137" s="234"/>
      <c r="BE137" s="242"/>
      <c r="BF137" s="234"/>
      <c r="BG137" s="234"/>
      <c r="BH137" s="234"/>
      <c r="BI137" s="234"/>
      <c r="BJ137" s="234"/>
      <c r="BK137" s="229">
        <f>Tabela510[[#This Row],[PREVISÃO   3ª Avaliação ]]+20</f>
        <v>45311</v>
      </c>
      <c r="BL137" s="233"/>
      <c r="BM137" s="227"/>
      <c r="BN137" s="234"/>
      <c r="BO137" s="234"/>
      <c r="BP137" s="234"/>
      <c r="BQ137" s="234"/>
      <c r="BR137" s="234"/>
      <c r="BS137" s="234"/>
      <c r="BT137" s="234"/>
      <c r="BU137" s="231"/>
      <c r="BV137" s="227"/>
      <c r="BW137" s="227"/>
      <c r="BX137" s="227"/>
      <c r="BY137" s="227"/>
      <c r="BZ137" s="227"/>
      <c r="CA137" s="227"/>
      <c r="CB137" s="227"/>
      <c r="CC137" s="227"/>
      <c r="CD137" s="233"/>
      <c r="CE137" s="235" t="s">
        <v>792</v>
      </c>
      <c r="CF137" s="227"/>
      <c r="CG137" s="227"/>
      <c r="CH137" s="227"/>
      <c r="CI137" s="227"/>
      <c r="CJ137" s="227" t="s">
        <v>746</v>
      </c>
      <c r="CK137" s="227"/>
      <c r="CL137" s="227"/>
      <c r="CM137" s="227"/>
      <c r="CN137" s="227"/>
      <c r="CO137" s="234"/>
      <c r="CP137" s="243"/>
      <c r="CQ137" s="227" t="str">
        <f>PROPER(TEXT(Tabela510[[#This Row],[Previsão de Colheita]],"mmm"))</f>
        <v>Fev</v>
      </c>
      <c r="CR137" s="227">
        <f>WEEKDAY(Tabela510[[#This Row],[Previsão de Colheita]],1)</f>
        <v>7</v>
      </c>
      <c r="CS137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37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37" s="239" t="str">
        <f>TEXT(Tabela510[[#This Row],[Inicio Semana]],"dd/mm/aa") &amp; " - " &amp; TEXT(Tabela510[[#This Row],[Fim Semana]],"dd/mm/aa")</f>
        <v>11/02/24 - 17/02/24</v>
      </c>
      <c r="CV137" s="238">
        <f>_xlfn.MAXIFS(Tabela510[Previsão de Colheita],Tabela510[[Fazenda ]],Tabela510[[#This Row],[Fazenda ]],Tabela510[Cultivar],Tabela510[[#This Row],[Cultivar]])</f>
        <v>45347</v>
      </c>
      <c r="CW137" s="238">
        <f>_xlfn.MINIFS(Tabela510[Previsão de Colheita],Tabela510[[Fazenda ]],Tabela510[[#This Row],[Fazenda ]],Tabela510[Cultivar],Tabela510[[#This Row],[Cultivar]])</f>
        <v>45346</v>
      </c>
      <c r="CX137" s="244" t="str" cm="1">
        <f t="array" ref="CX137">IF(OR(Tabela510[[#This Row],[1ª avaliação]:[Inicio Colh.]]="Reprovado"),"Reprovado","Aprovado")</f>
        <v>Reprovado</v>
      </c>
      <c r="CY137" s="221"/>
    </row>
    <row r="138" spans="1:103" ht="15.6" x14ac:dyDescent="0.3">
      <c r="A138" s="226" t="s">
        <v>157</v>
      </c>
      <c r="B138" s="227" t="s">
        <v>401</v>
      </c>
      <c r="C138" s="227" t="s">
        <v>48</v>
      </c>
      <c r="D138" s="227" t="s">
        <v>815</v>
      </c>
      <c r="E138" s="227" t="s">
        <v>674</v>
      </c>
      <c r="F138" s="240" t="s">
        <v>537</v>
      </c>
      <c r="G138" s="227" t="s">
        <v>168</v>
      </c>
      <c r="H138" s="228">
        <v>53.2</v>
      </c>
      <c r="I138" s="228"/>
      <c r="J138" s="228">
        <v>48</v>
      </c>
      <c r="K138" s="228">
        <f>Tabela510[[#This Row],[Hectares semados]]-J138</f>
        <v>5.2000000000000028</v>
      </c>
      <c r="L138" s="228">
        <f>Tabela510[[#This Row],[Hectares de aproveitamento de semente]]*20</f>
        <v>960</v>
      </c>
      <c r="M138" s="229">
        <v>45227</v>
      </c>
      <c r="N138" s="229">
        <f t="shared" ref="N138:N169" ca="1" si="6">TODAY()</f>
        <v>45449</v>
      </c>
      <c r="O138" s="249">
        <f ca="1">Tabela510[[#This Row],[hoje]]-Tabela510[[#This Row],[Data da Semeadura ]]</f>
        <v>222</v>
      </c>
      <c r="P138" s="227">
        <v>120</v>
      </c>
      <c r="Q138" s="229">
        <f>Tabela510[[#This Row],[Data da Semeadura ]]+P138</f>
        <v>45347</v>
      </c>
      <c r="R138" s="230" t="s">
        <v>164</v>
      </c>
      <c r="S138" s="240"/>
      <c r="T138" s="227"/>
      <c r="U138" s="227"/>
      <c r="V138" s="227"/>
      <c r="W138" s="234"/>
      <c r="X138" s="234" t="s">
        <v>708</v>
      </c>
      <c r="Y138" s="231">
        <f>Tabela510[[#This Row],[Data da Semeadura ]]+10</f>
        <v>45237</v>
      </c>
      <c r="Z138" s="233">
        <v>45237</v>
      </c>
      <c r="AA138" s="233" t="s">
        <v>695</v>
      </c>
      <c r="AB138" s="232">
        <v>13.2</v>
      </c>
      <c r="AC138" s="227" t="s">
        <v>341</v>
      </c>
      <c r="AD138" s="234" t="s">
        <v>357</v>
      </c>
      <c r="AE138" s="234" t="s">
        <v>357</v>
      </c>
      <c r="AF138" s="234" t="s">
        <v>344</v>
      </c>
      <c r="AG138" s="234" t="s">
        <v>513</v>
      </c>
      <c r="AH138" s="229">
        <f>Tabela510[[#This Row],[Data da Semeadura ]]+35</f>
        <v>45262</v>
      </c>
      <c r="AI138" s="233"/>
      <c r="AJ138" s="248"/>
      <c r="AK138" s="234"/>
      <c r="AL138" s="234"/>
      <c r="AM138" s="234"/>
      <c r="AN138" s="234"/>
      <c r="AO138" s="234"/>
      <c r="AP138" s="234"/>
      <c r="AQ138" s="234"/>
      <c r="AR138" s="234"/>
      <c r="AS138" s="234"/>
      <c r="AT138" s="229">
        <f>Tabela510[[#This Row],[PREVISÃO   2ª Avaliação ]]+30</f>
        <v>45292</v>
      </c>
      <c r="AU138" s="229"/>
      <c r="AV138" s="229"/>
      <c r="AW138" s="234"/>
      <c r="AX138" s="234"/>
      <c r="AY138" s="234"/>
      <c r="AZ138" s="234"/>
      <c r="BA138" s="234"/>
      <c r="BB138" s="234"/>
      <c r="BC138" s="234"/>
      <c r="BD138" s="234"/>
      <c r="BE138" s="242"/>
      <c r="BF138" s="234"/>
      <c r="BG138" s="234"/>
      <c r="BH138" s="234"/>
      <c r="BI138" s="234"/>
      <c r="BJ138" s="234"/>
      <c r="BK138" s="229">
        <f>Tabela510[[#This Row],[PREVISÃO   3ª Avaliação ]]+20</f>
        <v>45312</v>
      </c>
      <c r="BL138" s="233"/>
      <c r="BM138" s="227"/>
      <c r="BN138" s="234"/>
      <c r="BO138" s="234"/>
      <c r="BP138" s="234"/>
      <c r="BQ138" s="234"/>
      <c r="BR138" s="234"/>
      <c r="BS138" s="234"/>
      <c r="BT138" s="234"/>
      <c r="BU138" s="231"/>
      <c r="BV138" s="227"/>
      <c r="BW138" s="227"/>
      <c r="BX138" s="227"/>
      <c r="BY138" s="227"/>
      <c r="BZ138" s="227"/>
      <c r="CA138" s="227"/>
      <c r="CB138" s="227"/>
      <c r="CC138" s="227"/>
      <c r="CD138" s="233"/>
      <c r="CE138" s="235" t="s">
        <v>792</v>
      </c>
      <c r="CF138" s="227"/>
      <c r="CG138" s="227"/>
      <c r="CH138" s="227"/>
      <c r="CI138" s="227"/>
      <c r="CJ138" s="227" t="s">
        <v>746</v>
      </c>
      <c r="CK138" s="227"/>
      <c r="CL138" s="227"/>
      <c r="CM138" s="227"/>
      <c r="CN138" s="227"/>
      <c r="CO138" s="234"/>
      <c r="CP138" s="243"/>
      <c r="CQ138" s="227" t="str">
        <f>PROPER(TEXT(Tabela510[[#This Row],[Previsão de Colheita]],"mmm"))</f>
        <v>Fev</v>
      </c>
      <c r="CR138" s="227">
        <f>WEEKDAY(Tabela510[[#This Row],[Previsão de Colheita]],1)</f>
        <v>1</v>
      </c>
      <c r="CS138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38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38" s="239" t="str">
        <f>TEXT(Tabela510[[#This Row],[Inicio Semana]],"dd/mm/aa") &amp; " - " &amp; TEXT(Tabela510[[#This Row],[Fim Semana]],"dd/mm/aa")</f>
        <v>31/12/23 - 06/01/24</v>
      </c>
      <c r="CV138" s="238">
        <f>_xlfn.MAXIFS(Tabela510[Previsão de Colheita],Tabela510[[Fazenda ]],Tabela510[[#This Row],[Fazenda ]],Tabela510[Cultivar],Tabela510[[#This Row],[Cultivar]])</f>
        <v>45347</v>
      </c>
      <c r="CW138" s="238">
        <f>_xlfn.MINIFS(Tabela510[Previsão de Colheita],Tabela510[[Fazenda ]],Tabela510[[#This Row],[Fazenda ]],Tabela510[Cultivar],Tabela510[[#This Row],[Cultivar]])</f>
        <v>45346</v>
      </c>
      <c r="CX138" s="244" t="str" cm="1">
        <f t="array" ref="CX138">IF(OR(Tabela510[[#This Row],[1ª avaliação]:[Inicio Colh.]]="Reprovado"),"Reprovado","Aprovado")</f>
        <v>Reprovado</v>
      </c>
      <c r="CY138" s="221"/>
    </row>
    <row r="139" spans="1:103" ht="15.6" x14ac:dyDescent="0.3">
      <c r="A139" s="226" t="s">
        <v>157</v>
      </c>
      <c r="B139" s="227" t="s">
        <v>401</v>
      </c>
      <c r="C139" s="227" t="s">
        <v>48</v>
      </c>
      <c r="D139" s="227" t="s">
        <v>815</v>
      </c>
      <c r="E139" s="227" t="s">
        <v>675</v>
      </c>
      <c r="F139" s="240" t="s">
        <v>537</v>
      </c>
      <c r="G139" s="227" t="s">
        <v>168</v>
      </c>
      <c r="H139" s="228">
        <v>151</v>
      </c>
      <c r="I139" s="228">
        <v>150</v>
      </c>
      <c r="J139" s="228">
        <v>146</v>
      </c>
      <c r="K139" s="228">
        <f>Tabela510[[#This Row],[Hectares semados]]-J139</f>
        <v>5</v>
      </c>
      <c r="L139" s="228">
        <f>Tabela510[[#This Row],[Hectares de aproveitamento de semente]]*20</f>
        <v>2920</v>
      </c>
      <c r="M139" s="229">
        <v>45227</v>
      </c>
      <c r="N139" s="229">
        <f t="shared" ca="1" si="6"/>
        <v>45449</v>
      </c>
      <c r="O139" s="249">
        <f ca="1">Tabela510[[#This Row],[hoje]]-Tabela510[[#This Row],[Data da Semeadura ]]</f>
        <v>222</v>
      </c>
      <c r="P139" s="227">
        <v>120</v>
      </c>
      <c r="Q139" s="229">
        <f>Tabela510[[#This Row],[Data da Semeadura ]]+P139</f>
        <v>45347</v>
      </c>
      <c r="R139" s="230" t="s">
        <v>163</v>
      </c>
      <c r="S139" s="240"/>
      <c r="T139" s="227"/>
      <c r="U139" s="227"/>
      <c r="V139" s="227"/>
      <c r="W139" s="234"/>
      <c r="X139" s="234" t="s">
        <v>708</v>
      </c>
      <c r="Y139" s="231">
        <f>Tabela510[[#This Row],[Data da Semeadura ]]+10</f>
        <v>45237</v>
      </c>
      <c r="Z139" s="233">
        <v>45237</v>
      </c>
      <c r="AA139" s="233" t="s">
        <v>695</v>
      </c>
      <c r="AB139" s="232">
        <v>15.8</v>
      </c>
      <c r="AC139" s="227" t="s">
        <v>341</v>
      </c>
      <c r="AD139" s="234" t="s">
        <v>357</v>
      </c>
      <c r="AE139" s="234" t="s">
        <v>357</v>
      </c>
      <c r="AF139" s="234" t="s">
        <v>344</v>
      </c>
      <c r="AG139" s="234" t="s">
        <v>513</v>
      </c>
      <c r="AH139" s="229">
        <f>Tabela510[[#This Row],[Data da Semeadura ]]+35</f>
        <v>45262</v>
      </c>
      <c r="AI139" s="233"/>
      <c r="AJ139" s="248"/>
      <c r="AK139" s="234"/>
      <c r="AL139" s="234"/>
      <c r="AM139" s="234"/>
      <c r="AN139" s="234"/>
      <c r="AO139" s="234"/>
      <c r="AP139" s="234"/>
      <c r="AQ139" s="234"/>
      <c r="AR139" s="234"/>
      <c r="AS139" s="234"/>
      <c r="AT139" s="229">
        <f>Tabela510[[#This Row],[PREVISÃO   2ª Avaliação ]]+30</f>
        <v>45292</v>
      </c>
      <c r="AU139" s="229"/>
      <c r="AV139" s="229"/>
      <c r="AW139" s="234"/>
      <c r="AX139" s="234"/>
      <c r="AY139" s="234"/>
      <c r="AZ139" s="234"/>
      <c r="BA139" s="234"/>
      <c r="BB139" s="234"/>
      <c r="BC139" s="234"/>
      <c r="BD139" s="234"/>
      <c r="BE139" s="242"/>
      <c r="BF139" s="234"/>
      <c r="BG139" s="234"/>
      <c r="BH139" s="234"/>
      <c r="BI139" s="234"/>
      <c r="BJ139" s="234"/>
      <c r="BK139" s="229">
        <f>Tabela510[[#This Row],[PREVISÃO   3ª Avaliação ]]+20</f>
        <v>45312</v>
      </c>
      <c r="BL139" s="233"/>
      <c r="BM139" s="227"/>
      <c r="BN139" s="234"/>
      <c r="BO139" s="234"/>
      <c r="BP139" s="234"/>
      <c r="BQ139" s="234"/>
      <c r="BR139" s="234"/>
      <c r="BS139" s="234"/>
      <c r="BT139" s="234"/>
      <c r="BU139" s="231"/>
      <c r="BV139" s="227"/>
      <c r="BW139" s="227"/>
      <c r="BX139" s="227"/>
      <c r="BY139" s="227"/>
      <c r="BZ139" s="227"/>
      <c r="CA139" s="227"/>
      <c r="CB139" s="227"/>
      <c r="CC139" s="227"/>
      <c r="CD139" s="233"/>
      <c r="CE139" s="235" t="s">
        <v>792</v>
      </c>
      <c r="CF139" s="227"/>
      <c r="CG139" s="227"/>
      <c r="CH139" s="227"/>
      <c r="CI139" s="227"/>
      <c r="CJ139" s="227" t="s">
        <v>746</v>
      </c>
      <c r="CK139" s="227"/>
      <c r="CL139" s="227"/>
      <c r="CM139" s="227"/>
      <c r="CN139" s="227"/>
      <c r="CO139" s="234"/>
      <c r="CP139" s="243"/>
      <c r="CQ139" s="227" t="str">
        <f>PROPER(TEXT(Tabela510[[#This Row],[Previsão de Colheita]],"mmm"))</f>
        <v>Fev</v>
      </c>
      <c r="CR139" s="227">
        <f>WEEKDAY(Tabela510[[#This Row],[Previsão de Colheita]],1)</f>
        <v>1</v>
      </c>
      <c r="CS139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39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39" s="239" t="str">
        <f>TEXT(Tabela510[[#This Row],[Inicio Semana]],"dd/mm/aa") &amp; " - " &amp; TEXT(Tabela510[[#This Row],[Fim Semana]],"dd/mm/aa")</f>
        <v>31/12/23 - 06/01/24</v>
      </c>
      <c r="CV139" s="238">
        <f>_xlfn.MAXIFS(Tabela510[Previsão de Colheita],Tabela510[[Fazenda ]],Tabela510[[#This Row],[Fazenda ]],Tabela510[Cultivar],Tabela510[[#This Row],[Cultivar]])</f>
        <v>45347</v>
      </c>
      <c r="CW139" s="238">
        <f>_xlfn.MINIFS(Tabela510[Previsão de Colheita],Tabela510[[Fazenda ]],Tabela510[[#This Row],[Fazenda ]],Tabela510[Cultivar],Tabela510[[#This Row],[Cultivar]])</f>
        <v>45346</v>
      </c>
      <c r="CX139" s="244" t="str" cm="1">
        <f t="array" ref="CX139">IF(OR(Tabela510[[#This Row],[1ª avaliação]:[Inicio Colh.]]="Reprovado"),"Reprovado","Aprovado")</f>
        <v>Reprovado</v>
      </c>
      <c r="CY139" s="221"/>
    </row>
    <row r="140" spans="1:103" ht="15.6" x14ac:dyDescent="0.3">
      <c r="A140" s="226" t="s">
        <v>157</v>
      </c>
      <c r="B140" s="227" t="s">
        <v>401</v>
      </c>
      <c r="C140" s="227" t="s">
        <v>48</v>
      </c>
      <c r="D140" s="227" t="s">
        <v>815</v>
      </c>
      <c r="E140" s="227" t="s">
        <v>676</v>
      </c>
      <c r="F140" s="240" t="s">
        <v>537</v>
      </c>
      <c r="G140" s="227" t="s">
        <v>175</v>
      </c>
      <c r="H140" s="228">
        <v>247.9</v>
      </c>
      <c r="I140" s="228">
        <v>150</v>
      </c>
      <c r="J140" s="228">
        <v>230</v>
      </c>
      <c r="K140" s="228">
        <f>Tabela510[[#This Row],[Hectares semados]]-J140</f>
        <v>17.900000000000006</v>
      </c>
      <c r="L140" s="228">
        <f>Tabela510[[#This Row],[Hectares de aproveitamento de semente]]*20</f>
        <v>4600</v>
      </c>
      <c r="M140" s="229">
        <v>45217</v>
      </c>
      <c r="N140" s="229">
        <f t="shared" ca="1" si="6"/>
        <v>45449</v>
      </c>
      <c r="O140" s="249">
        <f ca="1">Tabela510[[#This Row],[hoje]]-Tabela510[[#This Row],[Data da Semeadura ]]</f>
        <v>232</v>
      </c>
      <c r="P140" s="227">
        <v>110</v>
      </c>
      <c r="Q140" s="229">
        <f>Tabela510[[#This Row],[Data da Semeadura ]]+P140</f>
        <v>45327</v>
      </c>
      <c r="R140" s="230" t="s">
        <v>163</v>
      </c>
      <c r="S140" s="240"/>
      <c r="T140" s="227"/>
      <c r="U140" s="227"/>
      <c r="V140" s="227"/>
      <c r="W140" s="234"/>
      <c r="X140" s="234" t="s">
        <v>708</v>
      </c>
      <c r="Y140" s="231">
        <f>Tabela510[[#This Row],[Data da Semeadura ]]+10</f>
        <v>45227</v>
      </c>
      <c r="Z140" s="233">
        <v>45225</v>
      </c>
      <c r="AA140" s="233" t="s">
        <v>695</v>
      </c>
      <c r="AB140" s="232" t="s">
        <v>712</v>
      </c>
      <c r="AC140" s="227" t="s">
        <v>341</v>
      </c>
      <c r="AD140" s="234" t="s">
        <v>357</v>
      </c>
      <c r="AE140" s="234" t="s">
        <v>357</v>
      </c>
      <c r="AF140" s="234" t="s">
        <v>344</v>
      </c>
      <c r="AG140" s="234" t="s">
        <v>513</v>
      </c>
      <c r="AH140" s="229">
        <f>Tabela510[[#This Row],[Data da Semeadura ]]+35</f>
        <v>45252</v>
      </c>
      <c r="AI140" s="233"/>
      <c r="AJ140" s="248"/>
      <c r="AK140" s="234"/>
      <c r="AL140" s="234"/>
      <c r="AM140" s="234"/>
      <c r="AN140" s="234"/>
      <c r="AO140" s="234"/>
      <c r="AP140" s="234"/>
      <c r="AQ140" s="234"/>
      <c r="AR140" s="234"/>
      <c r="AS140" s="234"/>
      <c r="AT140" s="229">
        <f>Tabela510[[#This Row],[PREVISÃO   2ª Avaliação ]]+30</f>
        <v>45282</v>
      </c>
      <c r="AU140" s="229"/>
      <c r="AV140" s="229"/>
      <c r="AW140" s="234"/>
      <c r="AX140" s="234"/>
      <c r="AY140" s="234"/>
      <c r="AZ140" s="234"/>
      <c r="BA140" s="234"/>
      <c r="BB140" s="234"/>
      <c r="BC140" s="234"/>
      <c r="BD140" s="234"/>
      <c r="BE140" s="242"/>
      <c r="BF140" s="234"/>
      <c r="BG140" s="234"/>
      <c r="BH140" s="234"/>
      <c r="BI140" s="234"/>
      <c r="BJ140" s="234"/>
      <c r="BK140" s="229">
        <f>Tabela510[[#This Row],[PREVISÃO   3ª Avaliação ]]+20</f>
        <v>45302</v>
      </c>
      <c r="BL140" s="233"/>
      <c r="BM140" s="227"/>
      <c r="BN140" s="234"/>
      <c r="BO140" s="234"/>
      <c r="BP140" s="234"/>
      <c r="BQ140" s="234"/>
      <c r="BR140" s="234"/>
      <c r="BS140" s="234"/>
      <c r="BT140" s="234"/>
      <c r="BU140" s="231"/>
      <c r="BV140" s="227"/>
      <c r="BW140" s="227"/>
      <c r="BX140" s="227"/>
      <c r="BY140" s="227"/>
      <c r="BZ140" s="227"/>
      <c r="CA140" s="227"/>
      <c r="CB140" s="227"/>
      <c r="CC140" s="227"/>
      <c r="CD140" s="233"/>
      <c r="CE140" s="235" t="s">
        <v>748</v>
      </c>
      <c r="CF140" s="227"/>
      <c r="CG140" s="227"/>
      <c r="CH140" s="227"/>
      <c r="CI140" s="227"/>
      <c r="CJ140" s="227" t="s">
        <v>746</v>
      </c>
      <c r="CK140" s="227"/>
      <c r="CL140" s="227"/>
      <c r="CM140" s="227"/>
      <c r="CN140" s="227"/>
      <c r="CO140" s="234"/>
      <c r="CP140" s="243"/>
      <c r="CQ140" s="227" t="str">
        <f>PROPER(TEXT(Tabela510[[#This Row],[Previsão de Colheita]],"mmm"))</f>
        <v>Fev</v>
      </c>
      <c r="CR140" s="227">
        <f>WEEKDAY(Tabela510[[#This Row],[Previsão de Colheita]],1)</f>
        <v>2</v>
      </c>
      <c r="CS140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140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140" s="239" t="str">
        <f>TEXT(Tabela510[[#This Row],[Inicio Semana]],"dd/mm/aa") &amp; " - " &amp; TEXT(Tabela510[[#This Row],[Fim Semana]],"dd/mm/aa")</f>
        <v>07/01/24 - 13/01/24</v>
      </c>
      <c r="CV140" s="238">
        <f>_xlfn.MAXIFS(Tabela510[Previsão de Colheita],Tabela510[[Fazenda ]],Tabela510[[#This Row],[Fazenda ]],Tabela510[Cultivar],Tabela510[[#This Row],[Cultivar]])</f>
        <v>45336</v>
      </c>
      <c r="CW140" s="238">
        <f>_xlfn.MINIFS(Tabela510[Previsão de Colheita],Tabela510[[Fazenda ]],Tabela510[[#This Row],[Fazenda ]],Tabela510[Cultivar],Tabela510[[#This Row],[Cultivar]])</f>
        <v>45327</v>
      </c>
      <c r="CX140" s="244" t="str" cm="1">
        <f t="array" ref="CX140">IF(OR(Tabela510[[#This Row],[1ª avaliação]:[Inicio Colh.]]="Reprovado"),"Reprovado","Aprovado")</f>
        <v>Reprovado</v>
      </c>
      <c r="CY140" s="221"/>
    </row>
    <row r="141" spans="1:103" ht="15.6" x14ac:dyDescent="0.3">
      <c r="A141" s="226" t="s">
        <v>157</v>
      </c>
      <c r="B141" s="227" t="s">
        <v>401</v>
      </c>
      <c r="C141" s="227" t="s">
        <v>48</v>
      </c>
      <c r="D141" s="227" t="s">
        <v>815</v>
      </c>
      <c r="E141" s="227" t="s">
        <v>677</v>
      </c>
      <c r="F141" s="240" t="s">
        <v>537</v>
      </c>
      <c r="G141" s="227" t="s">
        <v>175</v>
      </c>
      <c r="H141" s="228">
        <v>286</v>
      </c>
      <c r="I141" s="228">
        <v>130</v>
      </c>
      <c r="J141" s="228">
        <v>250</v>
      </c>
      <c r="K141" s="228">
        <f>Tabela510[[#This Row],[Hectares semados]]-J141</f>
        <v>36</v>
      </c>
      <c r="L141" s="228">
        <f>Tabela510[[#This Row],[Hectares de aproveitamento de semente]]*20</f>
        <v>5000</v>
      </c>
      <c r="M141" s="229">
        <v>45221</v>
      </c>
      <c r="N141" s="229">
        <f t="shared" ca="1" si="6"/>
        <v>45449</v>
      </c>
      <c r="O141" s="249">
        <f ca="1">Tabela510[[#This Row],[hoje]]-Tabela510[[#This Row],[Data da Semeadura ]]</f>
        <v>228</v>
      </c>
      <c r="P141" s="227">
        <v>115</v>
      </c>
      <c r="Q141" s="229">
        <f>Tabela510[[#This Row],[Data da Semeadura ]]+P141</f>
        <v>45336</v>
      </c>
      <c r="R141" s="230" t="s">
        <v>163</v>
      </c>
      <c r="S141" s="240"/>
      <c r="T141" s="227"/>
      <c r="U141" s="227"/>
      <c r="V141" s="227"/>
      <c r="W141" s="234"/>
      <c r="X141" s="234" t="s">
        <v>708</v>
      </c>
      <c r="Y141" s="231">
        <f>Tabela510[[#This Row],[Data da Semeadura ]]+10</f>
        <v>45231</v>
      </c>
      <c r="Z141" s="233">
        <v>45232</v>
      </c>
      <c r="AA141" s="233" t="s">
        <v>695</v>
      </c>
      <c r="AB141" s="232">
        <v>16.5</v>
      </c>
      <c r="AC141" s="227" t="s">
        <v>341</v>
      </c>
      <c r="AD141" s="234" t="s">
        <v>357</v>
      </c>
      <c r="AE141" s="234" t="s">
        <v>357</v>
      </c>
      <c r="AF141" s="234" t="s">
        <v>344</v>
      </c>
      <c r="AG141" s="234" t="s">
        <v>513</v>
      </c>
      <c r="AH141" s="229">
        <f>Tabela510[[#This Row],[Data da Semeadura ]]+35</f>
        <v>45256</v>
      </c>
      <c r="AI141" s="233"/>
      <c r="AJ141" s="248"/>
      <c r="AK141" s="234"/>
      <c r="AL141" s="234"/>
      <c r="AM141" s="234"/>
      <c r="AN141" s="234"/>
      <c r="AO141" s="234"/>
      <c r="AP141" s="234"/>
      <c r="AQ141" s="234"/>
      <c r="AR141" s="234"/>
      <c r="AS141" s="234"/>
      <c r="AT141" s="229">
        <f>Tabela510[[#This Row],[PREVISÃO   2ª Avaliação ]]+30</f>
        <v>45286</v>
      </c>
      <c r="AU141" s="229"/>
      <c r="AV141" s="229"/>
      <c r="AW141" s="234"/>
      <c r="AX141" s="234"/>
      <c r="AY141" s="234"/>
      <c r="AZ141" s="234"/>
      <c r="BA141" s="234"/>
      <c r="BB141" s="234"/>
      <c r="BC141" s="234"/>
      <c r="BD141" s="234"/>
      <c r="BE141" s="242"/>
      <c r="BF141" s="234"/>
      <c r="BG141" s="234"/>
      <c r="BH141" s="234"/>
      <c r="BI141" s="234"/>
      <c r="BJ141" s="234"/>
      <c r="BK141" s="229">
        <f>Tabela510[[#This Row],[PREVISÃO   3ª Avaliação ]]+20</f>
        <v>45306</v>
      </c>
      <c r="BL141" s="233"/>
      <c r="BM141" s="227"/>
      <c r="BN141" s="234"/>
      <c r="BO141" s="234"/>
      <c r="BP141" s="234"/>
      <c r="BQ141" s="234"/>
      <c r="BR141" s="234"/>
      <c r="BS141" s="234"/>
      <c r="BT141" s="234"/>
      <c r="BU141" s="231"/>
      <c r="BV141" s="227"/>
      <c r="BW141" s="227"/>
      <c r="BX141" s="227"/>
      <c r="BY141" s="227"/>
      <c r="BZ141" s="227"/>
      <c r="CA141" s="227"/>
      <c r="CB141" s="227"/>
      <c r="CC141" s="227"/>
      <c r="CD141" s="233"/>
      <c r="CE141" s="235" t="s">
        <v>792</v>
      </c>
      <c r="CF141" s="227"/>
      <c r="CG141" s="227"/>
      <c r="CH141" s="227"/>
      <c r="CI141" s="227"/>
      <c r="CJ141" s="227" t="s">
        <v>746</v>
      </c>
      <c r="CK141" s="227"/>
      <c r="CL141" s="227"/>
      <c r="CM141" s="227"/>
      <c r="CN141" s="227"/>
      <c r="CO141" s="234"/>
      <c r="CP141" s="243"/>
      <c r="CQ141" s="227" t="str">
        <f>PROPER(TEXT(Tabela510[[#This Row],[Previsão de Colheita]],"mmm"))</f>
        <v>Fev</v>
      </c>
      <c r="CR141" s="227">
        <f>WEEKDAY(Tabela510[[#This Row],[Previsão de Colheita]],1)</f>
        <v>4</v>
      </c>
      <c r="CS141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41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41" s="239" t="str">
        <f>TEXT(Tabela510[[#This Row],[Inicio Semana]],"dd/mm/aa") &amp; " - " &amp; TEXT(Tabela510[[#This Row],[Fim Semana]],"dd/mm/aa")</f>
        <v>21/01/24 - 27/01/24</v>
      </c>
      <c r="CV141" s="238">
        <f>_xlfn.MAXIFS(Tabela510[Previsão de Colheita],Tabela510[[Fazenda ]],Tabela510[[#This Row],[Fazenda ]],Tabela510[Cultivar],Tabela510[[#This Row],[Cultivar]])</f>
        <v>45336</v>
      </c>
      <c r="CW141" s="238">
        <f>_xlfn.MINIFS(Tabela510[Previsão de Colheita],Tabela510[[Fazenda ]],Tabela510[[#This Row],[Fazenda ]],Tabela510[Cultivar],Tabela510[[#This Row],[Cultivar]])</f>
        <v>45327</v>
      </c>
      <c r="CX141" s="244" t="str" cm="1">
        <f t="array" ref="CX141">IF(OR(Tabela510[[#This Row],[1ª avaliação]:[Inicio Colh.]]="Reprovado"),"Reprovado","Aprovado")</f>
        <v>Reprovado</v>
      </c>
      <c r="CY141" s="221"/>
    </row>
    <row r="142" spans="1:103" ht="15.6" x14ac:dyDescent="0.3">
      <c r="A142" s="226" t="s">
        <v>157</v>
      </c>
      <c r="B142" s="227" t="s">
        <v>401</v>
      </c>
      <c r="C142" s="227" t="s">
        <v>48</v>
      </c>
      <c r="D142" s="227" t="s">
        <v>815</v>
      </c>
      <c r="E142" s="227" t="s">
        <v>678</v>
      </c>
      <c r="F142" s="240" t="s">
        <v>537</v>
      </c>
      <c r="G142" s="227" t="s">
        <v>541</v>
      </c>
      <c r="H142" s="228">
        <v>284</v>
      </c>
      <c r="I142" s="228"/>
      <c r="J142" s="228">
        <v>250</v>
      </c>
      <c r="K142" s="228">
        <f>Tabela510[[#This Row],[Hectares semados]]-J142</f>
        <v>34</v>
      </c>
      <c r="L142" s="228">
        <f>Tabela510[[#This Row],[Hectares de aproveitamento de semente]]*20</f>
        <v>5000</v>
      </c>
      <c r="M142" s="229">
        <v>45222</v>
      </c>
      <c r="N142" s="229">
        <f t="shared" ca="1" si="6"/>
        <v>45449</v>
      </c>
      <c r="O142" s="249">
        <f ca="1">Tabela510[[#This Row],[hoje]]-Tabela510[[#This Row],[Data da Semeadura ]]</f>
        <v>227</v>
      </c>
      <c r="P142" s="227">
        <v>127</v>
      </c>
      <c r="Q142" s="229">
        <f>Tabela510[[#This Row],[Data da Semeadura ]]+P142</f>
        <v>45349</v>
      </c>
      <c r="R142" s="230" t="s">
        <v>164</v>
      </c>
      <c r="S142" s="240"/>
      <c r="T142" s="227"/>
      <c r="U142" s="227"/>
      <c r="V142" s="227"/>
      <c r="W142" s="234"/>
      <c r="X142" s="234" t="s">
        <v>708</v>
      </c>
      <c r="Y142" s="231">
        <f>Tabela510[[#This Row],[Data da Semeadura ]]+10</f>
        <v>45232</v>
      </c>
      <c r="Z142" s="233">
        <v>45232</v>
      </c>
      <c r="AA142" s="233" t="s">
        <v>695</v>
      </c>
      <c r="AB142" s="232">
        <v>13.5</v>
      </c>
      <c r="AC142" s="227" t="s">
        <v>341</v>
      </c>
      <c r="AD142" s="234" t="s">
        <v>357</v>
      </c>
      <c r="AE142" s="234" t="s">
        <v>357</v>
      </c>
      <c r="AF142" s="234" t="s">
        <v>344</v>
      </c>
      <c r="AG142" s="234" t="s">
        <v>513</v>
      </c>
      <c r="AH142" s="229">
        <f>Tabela510[[#This Row],[Data da Semeadura ]]+35</f>
        <v>45257</v>
      </c>
      <c r="AI142" s="233"/>
      <c r="AJ142" s="248"/>
      <c r="AK142" s="234"/>
      <c r="AL142" s="234"/>
      <c r="AM142" s="234"/>
      <c r="AN142" s="234"/>
      <c r="AO142" s="234"/>
      <c r="AP142" s="234"/>
      <c r="AQ142" s="234"/>
      <c r="AR142" s="234"/>
      <c r="AS142" s="234"/>
      <c r="AT142" s="229">
        <f>Tabela510[[#This Row],[PREVISÃO   2ª Avaliação ]]+30</f>
        <v>45287</v>
      </c>
      <c r="AU142" s="229"/>
      <c r="AV142" s="229"/>
      <c r="AW142" s="234"/>
      <c r="AX142" s="234"/>
      <c r="AY142" s="234"/>
      <c r="AZ142" s="234"/>
      <c r="BA142" s="234"/>
      <c r="BB142" s="234"/>
      <c r="BC142" s="234"/>
      <c r="BD142" s="234"/>
      <c r="BE142" s="242"/>
      <c r="BF142" s="234"/>
      <c r="BG142" s="234"/>
      <c r="BH142" s="234"/>
      <c r="BI142" s="234"/>
      <c r="BJ142" s="234"/>
      <c r="BK142" s="229">
        <f>Tabela510[[#This Row],[PREVISÃO   3ª Avaliação ]]+20</f>
        <v>45307</v>
      </c>
      <c r="BL142" s="233"/>
      <c r="BM142" s="227"/>
      <c r="BN142" s="234"/>
      <c r="BO142" s="234"/>
      <c r="BP142" s="234"/>
      <c r="BQ142" s="234"/>
      <c r="BR142" s="234"/>
      <c r="BS142" s="234"/>
      <c r="BT142" s="234"/>
      <c r="BU142" s="231"/>
      <c r="BV142" s="227"/>
      <c r="BW142" s="227"/>
      <c r="BX142" s="227"/>
      <c r="BY142" s="227"/>
      <c r="BZ142" s="227"/>
      <c r="CA142" s="227"/>
      <c r="CB142" s="227"/>
      <c r="CC142" s="227"/>
      <c r="CD142" s="233"/>
      <c r="CE142" s="235" t="s">
        <v>792</v>
      </c>
      <c r="CF142" s="227"/>
      <c r="CG142" s="227"/>
      <c r="CH142" s="227"/>
      <c r="CI142" s="227"/>
      <c r="CJ142" s="227" t="s">
        <v>746</v>
      </c>
      <c r="CK142" s="227"/>
      <c r="CL142" s="227"/>
      <c r="CM142" s="227"/>
      <c r="CN142" s="227"/>
      <c r="CO142" s="234"/>
      <c r="CP142" s="243"/>
      <c r="CQ142" s="227" t="str">
        <f>PROPER(TEXT(Tabela510[[#This Row],[Previsão de Colheita]],"mmm"))</f>
        <v>Fev</v>
      </c>
      <c r="CR142" s="227">
        <f>WEEKDAY(Tabela510[[#This Row],[Previsão de Colheita]],1)</f>
        <v>3</v>
      </c>
      <c r="CS142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42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42" s="239" t="str">
        <f>TEXT(Tabela510[[#This Row],[Inicio Semana]],"dd/mm/aa") &amp; " - " &amp; TEXT(Tabela510[[#This Row],[Fim Semana]],"dd/mm/aa")</f>
        <v>14/01/24 - 20/01/24</v>
      </c>
      <c r="CV142" s="238">
        <f>_xlfn.MAXIFS(Tabela510[Previsão de Colheita],Tabela510[[Fazenda ]],Tabela510[[#This Row],[Fazenda ]],Tabela510[Cultivar],Tabela510[[#This Row],[Cultivar]])</f>
        <v>45349</v>
      </c>
      <c r="CW142" s="238">
        <f>_xlfn.MINIFS(Tabela510[Previsão de Colheita],Tabela510[[Fazenda ]],Tabela510[[#This Row],[Fazenda ]],Tabela510[Cultivar],Tabela510[[#This Row],[Cultivar]])</f>
        <v>45348</v>
      </c>
      <c r="CX142" s="244" t="str" cm="1">
        <f t="array" ref="CX142">IF(OR(Tabela510[[#This Row],[1ª avaliação]:[Inicio Colh.]]="Reprovado"),"Reprovado","Aprovado")</f>
        <v>Reprovado</v>
      </c>
      <c r="CY142" s="221"/>
    </row>
    <row r="143" spans="1:103" ht="15.6" x14ac:dyDescent="0.3">
      <c r="A143" s="226" t="s">
        <v>157</v>
      </c>
      <c r="B143" s="227" t="s">
        <v>401</v>
      </c>
      <c r="C143" s="227" t="s">
        <v>48</v>
      </c>
      <c r="D143" s="227" t="s">
        <v>815</v>
      </c>
      <c r="E143" s="227" t="s">
        <v>679</v>
      </c>
      <c r="F143" s="240" t="s">
        <v>537</v>
      </c>
      <c r="G143" s="227" t="s">
        <v>541</v>
      </c>
      <c r="H143" s="228">
        <v>54</v>
      </c>
      <c r="I143" s="228"/>
      <c r="J143" s="228">
        <v>49</v>
      </c>
      <c r="K143" s="228">
        <f>Tabela510[[#This Row],[Hectares semados]]-J143</f>
        <v>5</v>
      </c>
      <c r="L143" s="228">
        <f>Tabela510[[#This Row],[Hectares de aproveitamento de semente]]*20</f>
        <v>980</v>
      </c>
      <c r="M143" s="229">
        <v>45221</v>
      </c>
      <c r="N143" s="229">
        <f t="shared" ca="1" si="6"/>
        <v>45449</v>
      </c>
      <c r="O143" s="249">
        <f ca="1">Tabela510[[#This Row],[hoje]]-Tabela510[[#This Row],[Data da Semeadura ]]</f>
        <v>228</v>
      </c>
      <c r="P143" s="227">
        <v>127</v>
      </c>
      <c r="Q143" s="229">
        <f>Tabela510[[#This Row],[Data da Semeadura ]]+P143</f>
        <v>45348</v>
      </c>
      <c r="R143" s="230" t="s">
        <v>164</v>
      </c>
      <c r="S143" s="240"/>
      <c r="T143" s="227"/>
      <c r="U143" s="227"/>
      <c r="V143" s="227"/>
      <c r="W143" s="234"/>
      <c r="X143" s="234" t="s">
        <v>708</v>
      </c>
      <c r="Y143" s="231">
        <f>Tabela510[[#This Row],[Data da Semeadura ]]+10</f>
        <v>45231</v>
      </c>
      <c r="Z143" s="233">
        <v>45232</v>
      </c>
      <c r="AA143" s="233" t="s">
        <v>695</v>
      </c>
      <c r="AB143" s="232">
        <v>13.2</v>
      </c>
      <c r="AC143" s="227" t="s">
        <v>341</v>
      </c>
      <c r="AD143" s="234" t="s">
        <v>357</v>
      </c>
      <c r="AE143" s="234" t="s">
        <v>357</v>
      </c>
      <c r="AF143" s="234" t="s">
        <v>344</v>
      </c>
      <c r="AG143" s="234" t="s">
        <v>513</v>
      </c>
      <c r="AH143" s="229">
        <f>Tabela510[[#This Row],[Data da Semeadura ]]+35</f>
        <v>45256</v>
      </c>
      <c r="AI143" s="233"/>
      <c r="AJ143" s="248"/>
      <c r="AK143" s="234"/>
      <c r="AL143" s="234"/>
      <c r="AM143" s="234"/>
      <c r="AN143" s="234"/>
      <c r="AO143" s="234"/>
      <c r="AP143" s="234"/>
      <c r="AQ143" s="234"/>
      <c r="AR143" s="234"/>
      <c r="AS143" s="234"/>
      <c r="AT143" s="229">
        <f>Tabela510[[#This Row],[PREVISÃO   2ª Avaliação ]]+30</f>
        <v>45286</v>
      </c>
      <c r="AU143" s="229"/>
      <c r="AV143" s="229"/>
      <c r="AW143" s="234"/>
      <c r="AX143" s="234"/>
      <c r="AY143" s="234"/>
      <c r="AZ143" s="234"/>
      <c r="BA143" s="234"/>
      <c r="BB143" s="234"/>
      <c r="BC143" s="234"/>
      <c r="BD143" s="234"/>
      <c r="BE143" s="242"/>
      <c r="BF143" s="234"/>
      <c r="BG143" s="234"/>
      <c r="BH143" s="234"/>
      <c r="BI143" s="234"/>
      <c r="BJ143" s="234"/>
      <c r="BK143" s="229">
        <f>Tabela510[[#This Row],[PREVISÃO   3ª Avaliação ]]+20</f>
        <v>45306</v>
      </c>
      <c r="BL143" s="233"/>
      <c r="BM143" s="227"/>
      <c r="BN143" s="234"/>
      <c r="BO143" s="234"/>
      <c r="BP143" s="234"/>
      <c r="BQ143" s="234"/>
      <c r="BR143" s="234"/>
      <c r="BS143" s="234"/>
      <c r="BT143" s="234"/>
      <c r="BU143" s="231"/>
      <c r="BV143" s="227"/>
      <c r="BW143" s="227"/>
      <c r="BX143" s="227"/>
      <c r="BY143" s="227"/>
      <c r="BZ143" s="227"/>
      <c r="CA143" s="227"/>
      <c r="CB143" s="227"/>
      <c r="CC143" s="227"/>
      <c r="CD143" s="233"/>
      <c r="CE143" s="235" t="s">
        <v>792</v>
      </c>
      <c r="CF143" s="227"/>
      <c r="CG143" s="227"/>
      <c r="CH143" s="227"/>
      <c r="CI143" s="227"/>
      <c r="CJ143" s="227" t="s">
        <v>746</v>
      </c>
      <c r="CK143" s="227"/>
      <c r="CL143" s="227"/>
      <c r="CM143" s="227"/>
      <c r="CN143" s="227"/>
      <c r="CO143" s="234"/>
      <c r="CP143" s="243"/>
      <c r="CQ143" s="227" t="str">
        <f>PROPER(TEXT(Tabela510[[#This Row],[Previsão de Colheita]],"mmm"))</f>
        <v>Fev</v>
      </c>
      <c r="CR143" s="227">
        <f>WEEKDAY(Tabela510[[#This Row],[Previsão de Colheita]],1)</f>
        <v>2</v>
      </c>
      <c r="CS143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143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143" s="239" t="str">
        <f>TEXT(Tabela510[[#This Row],[Inicio Semana]],"dd/mm/aa") &amp; " - " &amp; TEXT(Tabela510[[#This Row],[Fim Semana]],"dd/mm/aa")</f>
        <v>07/01/24 - 13/01/24</v>
      </c>
      <c r="CV143" s="238">
        <f>_xlfn.MAXIFS(Tabela510[Previsão de Colheita],Tabela510[[Fazenda ]],Tabela510[[#This Row],[Fazenda ]],Tabela510[Cultivar],Tabela510[[#This Row],[Cultivar]])</f>
        <v>45349</v>
      </c>
      <c r="CW143" s="238">
        <f>_xlfn.MINIFS(Tabela510[Previsão de Colheita],Tabela510[[Fazenda ]],Tabela510[[#This Row],[Fazenda ]],Tabela510[Cultivar],Tabela510[[#This Row],[Cultivar]])</f>
        <v>45348</v>
      </c>
      <c r="CX143" s="244" t="str" cm="1">
        <f t="array" ref="CX143">IF(OR(Tabela510[[#This Row],[1ª avaliação]:[Inicio Colh.]]="Reprovado"),"Reprovado","Aprovado")</f>
        <v>Reprovado</v>
      </c>
      <c r="CY143" s="221"/>
    </row>
    <row r="144" spans="1:103" ht="15.6" x14ac:dyDescent="0.3">
      <c r="A144" s="226" t="s">
        <v>519</v>
      </c>
      <c r="B144" s="227" t="s">
        <v>680</v>
      </c>
      <c r="C144" s="227" t="s">
        <v>48</v>
      </c>
      <c r="D144" s="227" t="s">
        <v>815</v>
      </c>
      <c r="E144" s="227">
        <v>240</v>
      </c>
      <c r="F144" s="240" t="s">
        <v>536</v>
      </c>
      <c r="G144" s="227" t="s">
        <v>177</v>
      </c>
      <c r="H144" s="228">
        <v>240</v>
      </c>
      <c r="I144" s="228"/>
      <c r="J144" s="228">
        <v>220</v>
      </c>
      <c r="K144" s="228">
        <f>Tabela510[[#This Row],[Hectares semados]]-J144</f>
        <v>20</v>
      </c>
      <c r="L144" s="228">
        <f>Tabela510[[#This Row],[Hectares de aproveitamento de semente]]*20</f>
        <v>4400</v>
      </c>
      <c r="M144" s="229">
        <v>45210</v>
      </c>
      <c r="N144" s="229">
        <f t="shared" ca="1" si="6"/>
        <v>45449</v>
      </c>
      <c r="O144" s="249">
        <f ca="1">Tabela510[[#This Row],[hoje]]-Tabela510[[#This Row],[Data da Semeadura ]]</f>
        <v>239</v>
      </c>
      <c r="P144" s="227">
        <v>127</v>
      </c>
      <c r="Q144" s="229">
        <f>Tabela510[[#This Row],[Data da Semeadura ]]+P144</f>
        <v>45337</v>
      </c>
      <c r="R144" s="230" t="s">
        <v>164</v>
      </c>
      <c r="S144" s="240"/>
      <c r="T144" s="227"/>
      <c r="U144" s="227"/>
      <c r="V144" s="227"/>
      <c r="W144" s="234"/>
      <c r="X144" s="234" t="s">
        <v>705</v>
      </c>
      <c r="Y144" s="231">
        <f>Tabela510[[#This Row],[Data da Semeadura ]]+10</f>
        <v>45220</v>
      </c>
      <c r="Z144" s="233">
        <v>45223</v>
      </c>
      <c r="AA144" s="233" t="s">
        <v>695</v>
      </c>
      <c r="AB144" s="232">
        <v>9.8000000000000007</v>
      </c>
      <c r="AC144" s="227" t="s">
        <v>341</v>
      </c>
      <c r="AD144" s="234" t="s">
        <v>357</v>
      </c>
      <c r="AE144" s="234" t="s">
        <v>357</v>
      </c>
      <c r="AF144" s="234" t="s">
        <v>344</v>
      </c>
      <c r="AG144" s="234" t="s">
        <v>513</v>
      </c>
      <c r="AH144" s="229">
        <f>Tabela510[[#This Row],[Data da Semeadura ]]+35</f>
        <v>45245</v>
      </c>
      <c r="AI144" s="231">
        <v>45244</v>
      </c>
      <c r="AJ144" s="222" t="s">
        <v>703</v>
      </c>
      <c r="AK144" s="234" t="s">
        <v>500</v>
      </c>
      <c r="AL144" s="234" t="s">
        <v>505</v>
      </c>
      <c r="AM144" s="234" t="s">
        <v>445</v>
      </c>
      <c r="AN144" s="234" t="s">
        <v>343</v>
      </c>
      <c r="AO144" s="234" t="s">
        <v>357</v>
      </c>
      <c r="AP144" s="234" t="s">
        <v>357</v>
      </c>
      <c r="AQ144" s="234"/>
      <c r="AR144" s="234" t="s">
        <v>345</v>
      </c>
      <c r="AS144" s="234" t="s">
        <v>513</v>
      </c>
      <c r="AT144" s="229">
        <f>Tabela510[[#This Row],[PREVISÃO   2ª Avaliação ]]+30</f>
        <v>45275</v>
      </c>
      <c r="AU144" s="229"/>
      <c r="AV144" s="229"/>
      <c r="AW144" s="234"/>
      <c r="AX144" s="234"/>
      <c r="AY144" s="234"/>
      <c r="AZ144" s="234"/>
      <c r="BA144" s="234"/>
      <c r="BB144" s="234"/>
      <c r="BC144" s="234"/>
      <c r="BD144" s="234"/>
      <c r="BE144" s="242"/>
      <c r="BF144" s="234"/>
      <c r="BG144" s="234"/>
      <c r="BH144" s="234"/>
      <c r="BI144" s="234"/>
      <c r="BJ144" s="234"/>
      <c r="BK144" s="229">
        <f>Tabela510[[#This Row],[PREVISÃO   3ª Avaliação ]]+20</f>
        <v>45295</v>
      </c>
      <c r="BL144" s="233"/>
      <c r="BM144" s="227"/>
      <c r="BN144" s="234"/>
      <c r="BO144" s="234"/>
      <c r="BP144" s="234"/>
      <c r="BQ144" s="234"/>
      <c r="BR144" s="234"/>
      <c r="BS144" s="234"/>
      <c r="BT144" s="234"/>
      <c r="BU144" s="231"/>
      <c r="BV144" s="227"/>
      <c r="BW144" s="227"/>
      <c r="BX144" s="227"/>
      <c r="BY144" s="227"/>
      <c r="BZ144" s="227"/>
      <c r="CA144" s="227"/>
      <c r="CB144" s="227"/>
      <c r="CC144" s="227"/>
      <c r="CD144" s="233"/>
      <c r="CE144" s="235" t="s">
        <v>749</v>
      </c>
      <c r="CF144" s="227"/>
      <c r="CG144" s="227"/>
      <c r="CH144" s="227"/>
      <c r="CI144" s="227"/>
      <c r="CJ144" s="227" t="s">
        <v>746</v>
      </c>
      <c r="CK144" s="227"/>
      <c r="CL144" s="227"/>
      <c r="CM144" s="227"/>
      <c r="CN144" s="227"/>
      <c r="CO144" s="234"/>
      <c r="CP144" s="243"/>
      <c r="CQ144" s="227" t="str">
        <f>PROPER(TEXT(Tabela510[[#This Row],[Previsão de Colheita]],"mmm"))</f>
        <v>Fev</v>
      </c>
      <c r="CR144" s="227">
        <f>WEEKDAY(Tabela510[[#This Row],[Previsão de Colheita]],1)</f>
        <v>5</v>
      </c>
      <c r="CS144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44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44" s="239" t="str">
        <f>TEXT(Tabela510[[#This Row],[Inicio Semana]],"dd/mm/aa") &amp; " - " &amp; TEXT(Tabela510[[#This Row],[Fim Semana]],"dd/mm/aa")</f>
        <v>28/01/24 - 03/02/24</v>
      </c>
      <c r="CV144" s="238">
        <f>_xlfn.MAXIFS(Tabela510[Previsão de Colheita],Tabela510[[Fazenda ]],Tabela510[[#This Row],[Fazenda ]],Tabela510[Cultivar],Tabela510[[#This Row],[Cultivar]])</f>
        <v>45338</v>
      </c>
      <c r="CW144" s="238">
        <f>_xlfn.MINIFS(Tabela510[Previsão de Colheita],Tabela510[[Fazenda ]],Tabela510[[#This Row],[Fazenda ]],Tabela510[Cultivar],Tabela510[[#This Row],[Cultivar]])</f>
        <v>45336</v>
      </c>
      <c r="CX144" s="244" t="str" cm="1">
        <f t="array" ref="CX144">IF(OR(Tabela510[[#This Row],[1ª avaliação]:[Inicio Colh.]]="Reprovado"),"Reprovado","Aprovado")</f>
        <v>Reprovado</v>
      </c>
      <c r="CY144" s="221"/>
    </row>
    <row r="145" spans="1:103" ht="15.6" x14ac:dyDescent="0.3">
      <c r="A145" s="226" t="s">
        <v>519</v>
      </c>
      <c r="B145" s="227" t="s">
        <v>680</v>
      </c>
      <c r="C145" s="227" t="s">
        <v>48</v>
      </c>
      <c r="D145" s="227" t="s">
        <v>815</v>
      </c>
      <c r="E145" s="227">
        <v>180</v>
      </c>
      <c r="F145" s="240" t="s">
        <v>536</v>
      </c>
      <c r="G145" s="227" t="s">
        <v>177</v>
      </c>
      <c r="H145" s="228">
        <v>180</v>
      </c>
      <c r="I145" s="228"/>
      <c r="J145" s="228">
        <v>150</v>
      </c>
      <c r="K145" s="228">
        <f>Tabela510[[#This Row],[Hectares semados]]-J145</f>
        <v>30</v>
      </c>
      <c r="L145" s="228">
        <f>Tabela510[[#This Row],[Hectares de aproveitamento de semente]]*20</f>
        <v>3000</v>
      </c>
      <c r="M145" s="229">
        <v>45210</v>
      </c>
      <c r="N145" s="229">
        <f t="shared" ca="1" si="6"/>
        <v>45449</v>
      </c>
      <c r="O145" s="249">
        <f ca="1">Tabela510[[#This Row],[hoje]]-Tabela510[[#This Row],[Data da Semeadura ]]</f>
        <v>239</v>
      </c>
      <c r="P145" s="227">
        <v>127</v>
      </c>
      <c r="Q145" s="229">
        <f>Tabela510[[#This Row],[Data da Semeadura ]]+P145</f>
        <v>45337</v>
      </c>
      <c r="R145" s="230" t="s">
        <v>164</v>
      </c>
      <c r="S145" s="240"/>
      <c r="T145" s="227"/>
      <c r="U145" s="227"/>
      <c r="V145" s="227"/>
      <c r="W145" s="234"/>
      <c r="X145" s="234" t="s">
        <v>705</v>
      </c>
      <c r="Y145" s="231">
        <f>Tabela510[[#This Row],[Data da Semeadura ]]+10</f>
        <v>45220</v>
      </c>
      <c r="Z145" s="233">
        <v>45223</v>
      </c>
      <c r="AA145" s="233" t="s">
        <v>695</v>
      </c>
      <c r="AB145" s="232">
        <v>9.6</v>
      </c>
      <c r="AC145" s="227" t="s">
        <v>341</v>
      </c>
      <c r="AD145" s="234" t="s">
        <v>357</v>
      </c>
      <c r="AE145" s="234" t="s">
        <v>357</v>
      </c>
      <c r="AF145" s="234" t="s">
        <v>344</v>
      </c>
      <c r="AG145" s="234" t="s">
        <v>513</v>
      </c>
      <c r="AH145" s="229">
        <f>Tabela510[[#This Row],[Data da Semeadura ]]+35</f>
        <v>45245</v>
      </c>
      <c r="AI145" s="231">
        <v>45244</v>
      </c>
      <c r="AJ145" s="222" t="s">
        <v>703</v>
      </c>
      <c r="AK145" s="234" t="s">
        <v>500</v>
      </c>
      <c r="AL145" s="234" t="s">
        <v>505</v>
      </c>
      <c r="AM145" s="234" t="s">
        <v>445</v>
      </c>
      <c r="AN145" s="234" t="s">
        <v>343</v>
      </c>
      <c r="AO145" s="234" t="s">
        <v>357</v>
      </c>
      <c r="AP145" s="234" t="s">
        <v>357</v>
      </c>
      <c r="AQ145" s="234"/>
      <c r="AR145" s="234" t="s">
        <v>345</v>
      </c>
      <c r="AS145" s="234" t="s">
        <v>513</v>
      </c>
      <c r="AT145" s="229">
        <f>Tabela510[[#This Row],[PREVISÃO   2ª Avaliação ]]+30</f>
        <v>45275</v>
      </c>
      <c r="AU145" s="229"/>
      <c r="AV145" s="229"/>
      <c r="AW145" s="234"/>
      <c r="AX145" s="234"/>
      <c r="AY145" s="234"/>
      <c r="AZ145" s="234"/>
      <c r="BA145" s="234"/>
      <c r="BB145" s="234"/>
      <c r="BC145" s="234"/>
      <c r="BD145" s="234"/>
      <c r="BE145" s="242"/>
      <c r="BF145" s="234"/>
      <c r="BG145" s="234"/>
      <c r="BH145" s="234"/>
      <c r="BI145" s="234"/>
      <c r="BJ145" s="234"/>
      <c r="BK145" s="229">
        <f>Tabela510[[#This Row],[PREVISÃO   3ª Avaliação ]]+20</f>
        <v>45295</v>
      </c>
      <c r="BL145" s="233"/>
      <c r="BM145" s="227"/>
      <c r="BN145" s="234"/>
      <c r="BO145" s="234"/>
      <c r="BP145" s="234"/>
      <c r="BQ145" s="234"/>
      <c r="BR145" s="234"/>
      <c r="BS145" s="234"/>
      <c r="BT145" s="234"/>
      <c r="BU145" s="231"/>
      <c r="BV145" s="227"/>
      <c r="BW145" s="227"/>
      <c r="BX145" s="227"/>
      <c r="BY145" s="227"/>
      <c r="BZ145" s="227"/>
      <c r="CA145" s="227"/>
      <c r="CB145" s="227"/>
      <c r="CC145" s="227"/>
      <c r="CD145" s="233"/>
      <c r="CE145" s="235" t="s">
        <v>749</v>
      </c>
      <c r="CF145" s="227"/>
      <c r="CG145" s="227"/>
      <c r="CH145" s="227"/>
      <c r="CI145" s="227"/>
      <c r="CJ145" s="227" t="s">
        <v>746</v>
      </c>
      <c r="CK145" s="227"/>
      <c r="CL145" s="227"/>
      <c r="CM145" s="227"/>
      <c r="CN145" s="227"/>
      <c r="CO145" s="234"/>
      <c r="CP145" s="243"/>
      <c r="CQ145" s="227" t="str">
        <f>PROPER(TEXT(Tabela510[[#This Row],[Previsão de Colheita]],"mmm"))</f>
        <v>Fev</v>
      </c>
      <c r="CR145" s="227">
        <f>WEEKDAY(Tabela510[[#This Row],[Previsão de Colheita]],1)</f>
        <v>5</v>
      </c>
      <c r="CS145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45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45" s="239" t="str">
        <f>TEXT(Tabela510[[#This Row],[Inicio Semana]],"dd/mm/aa") &amp; " - " &amp; TEXT(Tabela510[[#This Row],[Fim Semana]],"dd/mm/aa")</f>
        <v>28/01/24 - 03/02/24</v>
      </c>
      <c r="CV145" s="238">
        <f>_xlfn.MAXIFS(Tabela510[Previsão de Colheita],Tabela510[[Fazenda ]],Tabela510[[#This Row],[Fazenda ]],Tabela510[Cultivar],Tabela510[[#This Row],[Cultivar]])</f>
        <v>45338</v>
      </c>
      <c r="CW145" s="238">
        <f>_xlfn.MINIFS(Tabela510[Previsão de Colheita],Tabela510[[Fazenda ]],Tabela510[[#This Row],[Fazenda ]],Tabela510[Cultivar],Tabela510[[#This Row],[Cultivar]])</f>
        <v>45336</v>
      </c>
      <c r="CX145" s="244" t="str" cm="1">
        <f t="array" ref="CX145">IF(OR(Tabela510[[#This Row],[1ª avaliação]:[Inicio Colh.]]="Reprovado"),"Reprovado","Aprovado")</f>
        <v>Reprovado</v>
      </c>
      <c r="CY145" s="221"/>
    </row>
    <row r="146" spans="1:103" ht="15.6" x14ac:dyDescent="0.3">
      <c r="A146" s="226" t="s">
        <v>519</v>
      </c>
      <c r="B146" s="227" t="s">
        <v>680</v>
      </c>
      <c r="C146" s="227" t="s">
        <v>48</v>
      </c>
      <c r="D146" s="227" t="s">
        <v>815</v>
      </c>
      <c r="E146" s="227">
        <v>122</v>
      </c>
      <c r="F146" s="240" t="s">
        <v>536</v>
      </c>
      <c r="G146" s="227" t="s">
        <v>177</v>
      </c>
      <c r="H146" s="228">
        <v>122</v>
      </c>
      <c r="I146" s="228"/>
      <c r="J146" s="228">
        <v>100</v>
      </c>
      <c r="K146" s="228">
        <f>Tabela510[[#This Row],[Hectares semados]]-J146</f>
        <v>22</v>
      </c>
      <c r="L146" s="228">
        <f>Tabela510[[#This Row],[Hectares de aproveitamento de semente]]*20</f>
        <v>2000</v>
      </c>
      <c r="M146" s="229">
        <v>45211</v>
      </c>
      <c r="N146" s="229">
        <f t="shared" ca="1" si="6"/>
        <v>45449</v>
      </c>
      <c r="O146" s="249">
        <f ca="1">Tabela510[[#This Row],[hoje]]-Tabela510[[#This Row],[Data da Semeadura ]]</f>
        <v>238</v>
      </c>
      <c r="P146" s="227">
        <v>127</v>
      </c>
      <c r="Q146" s="229">
        <f>Tabela510[[#This Row],[Data da Semeadura ]]+P146</f>
        <v>45338</v>
      </c>
      <c r="R146" s="230" t="s">
        <v>164</v>
      </c>
      <c r="S146" s="240"/>
      <c r="T146" s="227"/>
      <c r="U146" s="227"/>
      <c r="V146" s="227"/>
      <c r="W146" s="234"/>
      <c r="X146" s="234" t="s">
        <v>705</v>
      </c>
      <c r="Y146" s="231">
        <f>Tabela510[[#This Row],[Data da Semeadura ]]+10</f>
        <v>45221</v>
      </c>
      <c r="Z146" s="233">
        <v>45223</v>
      </c>
      <c r="AA146" s="233" t="s">
        <v>695</v>
      </c>
      <c r="AB146" s="232">
        <v>10.199999999999999</v>
      </c>
      <c r="AC146" s="227" t="s">
        <v>341</v>
      </c>
      <c r="AD146" s="234" t="s">
        <v>357</v>
      </c>
      <c r="AE146" s="234" t="s">
        <v>357</v>
      </c>
      <c r="AF146" s="234" t="s">
        <v>344</v>
      </c>
      <c r="AG146" s="234" t="s">
        <v>513</v>
      </c>
      <c r="AH146" s="229">
        <f>Tabela510[[#This Row],[Data da Semeadura ]]+35</f>
        <v>45246</v>
      </c>
      <c r="AI146" s="231">
        <v>45244</v>
      </c>
      <c r="AJ146" s="222" t="s">
        <v>703</v>
      </c>
      <c r="AK146" s="234" t="s">
        <v>500</v>
      </c>
      <c r="AL146" s="234" t="s">
        <v>505</v>
      </c>
      <c r="AM146" s="234" t="s">
        <v>445</v>
      </c>
      <c r="AN146" s="234" t="s">
        <v>343</v>
      </c>
      <c r="AO146" s="234" t="s">
        <v>357</v>
      </c>
      <c r="AP146" s="234" t="s">
        <v>357</v>
      </c>
      <c r="AQ146" s="234"/>
      <c r="AR146" s="234" t="s">
        <v>345</v>
      </c>
      <c r="AS146" s="234" t="s">
        <v>513</v>
      </c>
      <c r="AT146" s="229">
        <f>Tabela510[[#This Row],[PREVISÃO   2ª Avaliação ]]+30</f>
        <v>45276</v>
      </c>
      <c r="AU146" s="229"/>
      <c r="AV146" s="229"/>
      <c r="AW146" s="234"/>
      <c r="AX146" s="234"/>
      <c r="AY146" s="234"/>
      <c r="AZ146" s="234"/>
      <c r="BA146" s="234"/>
      <c r="BB146" s="234"/>
      <c r="BC146" s="234"/>
      <c r="BD146" s="234"/>
      <c r="BE146" s="242"/>
      <c r="BF146" s="234"/>
      <c r="BG146" s="234"/>
      <c r="BH146" s="234"/>
      <c r="BI146" s="234"/>
      <c r="BJ146" s="234"/>
      <c r="BK146" s="229">
        <f>Tabela510[[#This Row],[PREVISÃO   3ª Avaliação ]]+20</f>
        <v>45296</v>
      </c>
      <c r="BL146" s="233"/>
      <c r="BM146" s="227"/>
      <c r="BN146" s="234"/>
      <c r="BO146" s="234"/>
      <c r="BP146" s="234"/>
      <c r="BQ146" s="234"/>
      <c r="BR146" s="234"/>
      <c r="BS146" s="234"/>
      <c r="BT146" s="234"/>
      <c r="BU146" s="231"/>
      <c r="BV146" s="227"/>
      <c r="BW146" s="227"/>
      <c r="BX146" s="227"/>
      <c r="BY146" s="227"/>
      <c r="BZ146" s="227"/>
      <c r="CA146" s="227"/>
      <c r="CB146" s="227"/>
      <c r="CC146" s="227"/>
      <c r="CD146" s="233"/>
      <c r="CE146" s="235" t="s">
        <v>749</v>
      </c>
      <c r="CF146" s="227"/>
      <c r="CG146" s="227"/>
      <c r="CH146" s="227"/>
      <c r="CI146" s="227"/>
      <c r="CJ146" s="227" t="s">
        <v>746</v>
      </c>
      <c r="CK146" s="227"/>
      <c r="CL146" s="227"/>
      <c r="CM146" s="227"/>
      <c r="CN146" s="227"/>
      <c r="CO146" s="234"/>
      <c r="CP146" s="243"/>
      <c r="CQ146" s="227" t="str">
        <f>PROPER(TEXT(Tabela510[[#This Row],[Previsão de Colheita]],"mmm"))</f>
        <v>Fev</v>
      </c>
      <c r="CR146" s="227">
        <f>WEEKDAY(Tabela510[[#This Row],[Previsão de Colheita]],1)</f>
        <v>6</v>
      </c>
      <c r="CS146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146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146" s="239" t="str">
        <f>TEXT(Tabela510[[#This Row],[Inicio Semana]],"dd/mm/aa") &amp; " - " &amp; TEXT(Tabela510[[#This Row],[Fim Semana]],"dd/mm/aa")</f>
        <v>04/02/24 - 10/02/24</v>
      </c>
      <c r="CV146" s="238">
        <f>_xlfn.MAXIFS(Tabela510[Previsão de Colheita],Tabela510[[Fazenda ]],Tabela510[[#This Row],[Fazenda ]],Tabela510[Cultivar],Tabela510[[#This Row],[Cultivar]])</f>
        <v>45338</v>
      </c>
      <c r="CW146" s="238">
        <f>_xlfn.MINIFS(Tabela510[Previsão de Colheita],Tabela510[[Fazenda ]],Tabela510[[#This Row],[Fazenda ]],Tabela510[Cultivar],Tabela510[[#This Row],[Cultivar]])</f>
        <v>45336</v>
      </c>
      <c r="CX146" s="244" t="str" cm="1">
        <f t="array" ref="CX146">IF(OR(Tabela510[[#This Row],[1ª avaliação]:[Inicio Colh.]]="Reprovado"),"Reprovado","Aprovado")</f>
        <v>Reprovado</v>
      </c>
      <c r="CY146" s="221"/>
    </row>
    <row r="147" spans="1:103" ht="15.6" x14ac:dyDescent="0.3">
      <c r="A147" s="226" t="s">
        <v>519</v>
      </c>
      <c r="B147" s="227" t="s">
        <v>680</v>
      </c>
      <c r="C147" s="227" t="s">
        <v>48</v>
      </c>
      <c r="D147" s="227" t="s">
        <v>815</v>
      </c>
      <c r="E147" s="227">
        <v>310</v>
      </c>
      <c r="F147" s="240" t="s">
        <v>536</v>
      </c>
      <c r="G147" s="227" t="s">
        <v>177</v>
      </c>
      <c r="H147" s="228">
        <v>310</v>
      </c>
      <c r="I147" s="228"/>
      <c r="J147" s="228">
        <v>290</v>
      </c>
      <c r="K147" s="228">
        <f>Tabela510[[#This Row],[Hectares semados]]-J147</f>
        <v>20</v>
      </c>
      <c r="L147" s="228">
        <f>Tabela510[[#This Row],[Hectares de aproveitamento de semente]]*20</f>
        <v>5800</v>
      </c>
      <c r="M147" s="229">
        <v>45209</v>
      </c>
      <c r="N147" s="229">
        <f t="shared" ca="1" si="6"/>
        <v>45449</v>
      </c>
      <c r="O147" s="249">
        <f ca="1">Tabela510[[#This Row],[hoje]]-Tabela510[[#This Row],[Data da Semeadura ]]</f>
        <v>240</v>
      </c>
      <c r="P147" s="227">
        <v>127</v>
      </c>
      <c r="Q147" s="229">
        <f>Tabela510[[#This Row],[Data da Semeadura ]]+P147</f>
        <v>45336</v>
      </c>
      <c r="R147" s="230" t="s">
        <v>164</v>
      </c>
      <c r="S147" s="240"/>
      <c r="T147" s="227"/>
      <c r="U147" s="227"/>
      <c r="V147" s="227"/>
      <c r="W147" s="234"/>
      <c r="X147" s="234" t="s">
        <v>705</v>
      </c>
      <c r="Y147" s="231">
        <f>Tabela510[[#This Row],[Data da Semeadura ]]+10</f>
        <v>45219</v>
      </c>
      <c r="Z147" s="233">
        <v>45223</v>
      </c>
      <c r="AA147" s="231" t="s">
        <v>695</v>
      </c>
      <c r="AB147" s="232">
        <v>9.1999999999999993</v>
      </c>
      <c r="AC147" s="227" t="s">
        <v>341</v>
      </c>
      <c r="AD147" s="234" t="s">
        <v>357</v>
      </c>
      <c r="AE147" s="234" t="s">
        <v>357</v>
      </c>
      <c r="AF147" s="234" t="s">
        <v>344</v>
      </c>
      <c r="AG147" s="234" t="s">
        <v>513</v>
      </c>
      <c r="AH147" s="229">
        <f>Tabela510[[#This Row],[Data da Semeadura ]]+35</f>
        <v>45244</v>
      </c>
      <c r="AI147" s="231">
        <v>45244</v>
      </c>
      <c r="AJ147" s="222" t="s">
        <v>703</v>
      </c>
      <c r="AK147" s="234" t="s">
        <v>500</v>
      </c>
      <c r="AL147" s="234" t="s">
        <v>505</v>
      </c>
      <c r="AM147" s="234" t="s">
        <v>445</v>
      </c>
      <c r="AN147" s="234" t="s">
        <v>343</v>
      </c>
      <c r="AO147" s="234" t="s">
        <v>357</v>
      </c>
      <c r="AP147" s="234" t="s">
        <v>357</v>
      </c>
      <c r="AQ147" s="234"/>
      <c r="AR147" s="234" t="s">
        <v>345</v>
      </c>
      <c r="AS147" s="234" t="s">
        <v>513</v>
      </c>
      <c r="AT147" s="229">
        <f>Tabela510[[#This Row],[PREVISÃO   2ª Avaliação ]]+30</f>
        <v>45274</v>
      </c>
      <c r="AU147" s="229"/>
      <c r="AV147" s="229"/>
      <c r="AW147" s="234"/>
      <c r="AX147" s="234"/>
      <c r="AY147" s="234"/>
      <c r="AZ147" s="234"/>
      <c r="BA147" s="234"/>
      <c r="BB147" s="234"/>
      <c r="BC147" s="234"/>
      <c r="BD147" s="234"/>
      <c r="BE147" s="242"/>
      <c r="BF147" s="234"/>
      <c r="BG147" s="234"/>
      <c r="BH147" s="234"/>
      <c r="BI147" s="234"/>
      <c r="BJ147" s="234"/>
      <c r="BK147" s="229">
        <f>Tabela510[[#This Row],[PREVISÃO   3ª Avaliação ]]+20</f>
        <v>45294</v>
      </c>
      <c r="BL147" s="233"/>
      <c r="BM147" s="227"/>
      <c r="BN147" s="234"/>
      <c r="BO147" s="234"/>
      <c r="BP147" s="234"/>
      <c r="BQ147" s="234"/>
      <c r="BR147" s="234"/>
      <c r="BS147" s="234"/>
      <c r="BT147" s="234"/>
      <c r="BU147" s="231"/>
      <c r="BV147" s="227"/>
      <c r="BW147" s="227"/>
      <c r="BX147" s="227"/>
      <c r="BY147" s="227"/>
      <c r="BZ147" s="227"/>
      <c r="CA147" s="227"/>
      <c r="CB147" s="227"/>
      <c r="CC147" s="227"/>
      <c r="CD147" s="227"/>
      <c r="CE147" s="235" t="s">
        <v>749</v>
      </c>
      <c r="CF147" s="227"/>
      <c r="CG147" s="227"/>
      <c r="CH147" s="227"/>
      <c r="CI147" s="227"/>
      <c r="CJ147" s="227" t="s">
        <v>746</v>
      </c>
      <c r="CK147" s="227"/>
      <c r="CL147" s="227"/>
      <c r="CM147" s="227"/>
      <c r="CN147" s="227"/>
      <c r="CO147" s="234"/>
      <c r="CP147" s="243"/>
      <c r="CQ147" s="227" t="str">
        <f>PROPER(TEXT(Tabela510[[#This Row],[Previsão de Colheita]],"mmm"))</f>
        <v>Fev</v>
      </c>
      <c r="CR147" s="227">
        <f>WEEKDAY(Tabela510[[#This Row],[Previsão de Colheita]],1)</f>
        <v>4</v>
      </c>
      <c r="CS147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47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47" s="239" t="str">
        <f>TEXT(Tabela510[[#This Row],[Inicio Semana]],"dd/mm/aa") &amp; " - " &amp; TEXT(Tabela510[[#This Row],[Fim Semana]],"dd/mm/aa")</f>
        <v>21/01/24 - 27/01/24</v>
      </c>
      <c r="CV147" s="238">
        <f>_xlfn.MAXIFS(Tabela510[Previsão de Colheita],Tabela510[[Fazenda ]],Tabela510[[#This Row],[Fazenda ]],Tabela510[Cultivar],Tabela510[[#This Row],[Cultivar]])</f>
        <v>45338</v>
      </c>
      <c r="CW147" s="238">
        <f>_xlfn.MINIFS(Tabela510[Previsão de Colheita],Tabela510[[Fazenda ]],Tabela510[[#This Row],[Fazenda ]],Tabela510[Cultivar],Tabela510[[#This Row],[Cultivar]])</f>
        <v>45336</v>
      </c>
      <c r="CX147" s="244" t="str" cm="1">
        <f t="array" ref="CX147">IF(OR(Tabela510[[#This Row],[1ª avaliação]:[Inicio Colh.]]="Reprovado"),"Reprovado","Aprovado")</f>
        <v>Reprovado</v>
      </c>
      <c r="CY147" s="221"/>
    </row>
    <row r="148" spans="1:103" s="223" customFormat="1" ht="15.6" x14ac:dyDescent="0.3">
      <c r="A148" s="226" t="s">
        <v>519</v>
      </c>
      <c r="B148" s="227" t="s">
        <v>680</v>
      </c>
      <c r="C148" s="227" t="s">
        <v>48</v>
      </c>
      <c r="D148" s="227" t="s">
        <v>815</v>
      </c>
      <c r="E148" s="227" t="s">
        <v>681</v>
      </c>
      <c r="F148" s="240" t="s">
        <v>536</v>
      </c>
      <c r="G148" s="227" t="s">
        <v>541</v>
      </c>
      <c r="H148" s="228">
        <v>59</v>
      </c>
      <c r="I148" s="228"/>
      <c r="J148" s="228">
        <v>45</v>
      </c>
      <c r="K148" s="228">
        <f>Tabela510[[#This Row],[Hectares semados]]-J148</f>
        <v>14</v>
      </c>
      <c r="L148" s="228">
        <f>Tabela510[[#This Row],[Hectares de aproveitamento de semente]]*20</f>
        <v>900</v>
      </c>
      <c r="M148" s="229">
        <v>45230</v>
      </c>
      <c r="N148" s="229">
        <f t="shared" ca="1" si="6"/>
        <v>45449</v>
      </c>
      <c r="O148" s="249">
        <f ca="1">Tabela510[[#This Row],[hoje]]-Tabela510[[#This Row],[Data da Semeadura ]]</f>
        <v>219</v>
      </c>
      <c r="P148" s="227">
        <v>123</v>
      </c>
      <c r="Q148" s="229">
        <f>Tabela510[[#This Row],[Data da Semeadura ]]+P148</f>
        <v>45353</v>
      </c>
      <c r="R148" s="230" t="s">
        <v>164</v>
      </c>
      <c r="S148" s="240"/>
      <c r="T148" s="227"/>
      <c r="U148" s="227"/>
      <c r="V148" s="227"/>
      <c r="W148" s="234"/>
      <c r="X148" s="234" t="s">
        <v>705</v>
      </c>
      <c r="Y148" s="231">
        <f>Tabela510[[#This Row],[Data da Semeadura ]]+10</f>
        <v>45240</v>
      </c>
      <c r="Z148" s="233"/>
      <c r="AA148" s="233"/>
      <c r="AB148" s="232">
        <v>13.5</v>
      </c>
      <c r="AC148" s="227" t="s">
        <v>341</v>
      </c>
      <c r="AD148" s="234" t="s">
        <v>357</v>
      </c>
      <c r="AE148" s="234" t="s">
        <v>357</v>
      </c>
      <c r="AF148" s="234" t="s">
        <v>344</v>
      </c>
      <c r="AG148" s="234" t="s">
        <v>513</v>
      </c>
      <c r="AH148" s="229">
        <f>Tabela510[[#This Row],[Data da Semeadura ]]+35</f>
        <v>45265</v>
      </c>
      <c r="AI148" s="233"/>
      <c r="AJ148" s="227"/>
      <c r="AK148" s="234"/>
      <c r="AL148" s="234"/>
      <c r="AM148" s="234"/>
      <c r="AN148" s="234"/>
      <c r="AO148" s="234"/>
      <c r="AP148" s="234"/>
      <c r="AQ148" s="234"/>
      <c r="AR148" s="234"/>
      <c r="AS148" s="234"/>
      <c r="AT148" s="229">
        <f>Tabela510[[#This Row],[PREVISÃO   2ª Avaliação ]]+30</f>
        <v>45295</v>
      </c>
      <c r="AU148" s="229"/>
      <c r="AV148" s="229"/>
      <c r="AW148" s="234"/>
      <c r="AX148" s="234"/>
      <c r="AY148" s="234"/>
      <c r="AZ148" s="234"/>
      <c r="BA148" s="234"/>
      <c r="BB148" s="234"/>
      <c r="BC148" s="234"/>
      <c r="BD148" s="234"/>
      <c r="BE148" s="242"/>
      <c r="BF148" s="234"/>
      <c r="BG148" s="234"/>
      <c r="BH148" s="234"/>
      <c r="BI148" s="234"/>
      <c r="BJ148" s="234"/>
      <c r="BK148" s="229">
        <f>Tabela510[[#This Row],[PREVISÃO   3ª Avaliação ]]+20</f>
        <v>45315</v>
      </c>
      <c r="BL148" s="233"/>
      <c r="BM148" s="227"/>
      <c r="BN148" s="234"/>
      <c r="BO148" s="234"/>
      <c r="BP148" s="234"/>
      <c r="BQ148" s="234"/>
      <c r="BR148" s="234"/>
      <c r="BS148" s="234"/>
      <c r="BT148" s="234"/>
      <c r="BU148" s="231"/>
      <c r="BV148" s="227"/>
      <c r="BW148" s="227"/>
      <c r="BX148" s="227"/>
      <c r="BY148" s="227"/>
      <c r="BZ148" s="227"/>
      <c r="CA148" s="227"/>
      <c r="CB148" s="227"/>
      <c r="CC148" s="227"/>
      <c r="CD148" s="227"/>
      <c r="CE148" s="235" t="s">
        <v>748</v>
      </c>
      <c r="CF148" s="227"/>
      <c r="CG148" s="227"/>
      <c r="CH148" s="227"/>
      <c r="CI148" s="227"/>
      <c r="CJ148" s="227" t="s">
        <v>746</v>
      </c>
      <c r="CK148" s="227"/>
      <c r="CL148" s="227"/>
      <c r="CM148" s="227"/>
      <c r="CN148" s="227"/>
      <c r="CO148" s="234"/>
      <c r="CP148" s="243"/>
      <c r="CQ148" s="227" t="str">
        <f>PROPER(TEXT(Tabela510[[#This Row],[Previsão de Colheita]],"mmm"))</f>
        <v>Mar</v>
      </c>
      <c r="CR148" s="227">
        <f>WEEKDAY(Tabela510[[#This Row],[Previsão de Colheita]],1)</f>
        <v>7</v>
      </c>
      <c r="CS148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48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48" s="239" t="str">
        <f>TEXT(Tabela510[[#This Row],[Inicio Semana]],"dd/mm/aa") &amp; " - " &amp; TEXT(Tabela510[[#This Row],[Fim Semana]],"dd/mm/aa")</f>
        <v>11/02/24 - 17/02/24</v>
      </c>
      <c r="CV148" s="238">
        <f>_xlfn.MAXIFS(Tabela510[Previsão de Colheita],Tabela510[[Fazenda ]],Tabela510[[#This Row],[Fazenda ]],Tabela510[Cultivar],Tabela510[[#This Row],[Cultivar]])</f>
        <v>45353</v>
      </c>
      <c r="CW148" s="238">
        <f>_xlfn.MINIFS(Tabela510[Previsão de Colheita],Tabela510[[Fazenda ]],Tabela510[[#This Row],[Fazenda ]],Tabela510[Cultivar],Tabela510[[#This Row],[Cultivar]])</f>
        <v>45353</v>
      </c>
      <c r="CX148" s="244" t="str" cm="1">
        <f t="array" ref="CX148">IF(OR(Tabela510[[#This Row],[1ª avaliação]:[Inicio Colh.]]="Reprovado"),"Reprovado","Aprovado")</f>
        <v>Reprovado</v>
      </c>
      <c r="CY148" s="221"/>
    </row>
    <row r="149" spans="1:103" ht="15.6" x14ac:dyDescent="0.3">
      <c r="A149" s="226" t="s">
        <v>519</v>
      </c>
      <c r="B149" s="227" t="s">
        <v>680</v>
      </c>
      <c r="C149" s="227" t="s">
        <v>48</v>
      </c>
      <c r="D149" s="227" t="s">
        <v>815</v>
      </c>
      <c r="E149" s="227" t="s">
        <v>682</v>
      </c>
      <c r="F149" s="240" t="s">
        <v>536</v>
      </c>
      <c r="G149" s="227" t="s">
        <v>541</v>
      </c>
      <c r="H149" s="228">
        <v>69</v>
      </c>
      <c r="I149" s="228"/>
      <c r="J149" s="228">
        <v>55</v>
      </c>
      <c r="K149" s="228">
        <f>Tabela510[[#This Row],[Hectares semados]]-J149</f>
        <v>14</v>
      </c>
      <c r="L149" s="228">
        <f>Tabela510[[#This Row],[Hectares de aproveitamento de semente]]*20</f>
        <v>1100</v>
      </c>
      <c r="M149" s="229">
        <v>45230</v>
      </c>
      <c r="N149" s="229">
        <f t="shared" ca="1" si="6"/>
        <v>45449</v>
      </c>
      <c r="O149" s="249">
        <f ca="1">Tabela510[[#This Row],[hoje]]-Tabela510[[#This Row],[Data da Semeadura ]]</f>
        <v>219</v>
      </c>
      <c r="P149" s="227">
        <v>123</v>
      </c>
      <c r="Q149" s="229">
        <f>Tabela510[[#This Row],[Data da Semeadura ]]+P149</f>
        <v>45353</v>
      </c>
      <c r="R149" s="230" t="s">
        <v>164</v>
      </c>
      <c r="S149" s="240"/>
      <c r="T149" s="227"/>
      <c r="U149" s="227"/>
      <c r="V149" s="227"/>
      <c r="W149" s="234"/>
      <c r="X149" s="234" t="s">
        <v>705</v>
      </c>
      <c r="Y149" s="231">
        <f>Tabela510[[#This Row],[Data da Semeadura ]]+10</f>
        <v>45240</v>
      </c>
      <c r="Z149" s="233"/>
      <c r="AA149" s="233"/>
      <c r="AB149" s="232">
        <v>13.8</v>
      </c>
      <c r="AC149" s="227" t="s">
        <v>341</v>
      </c>
      <c r="AD149" s="234" t="s">
        <v>357</v>
      </c>
      <c r="AE149" s="234" t="s">
        <v>357</v>
      </c>
      <c r="AF149" s="234" t="s">
        <v>344</v>
      </c>
      <c r="AG149" s="234" t="s">
        <v>513</v>
      </c>
      <c r="AH149" s="229">
        <f>Tabela510[[#This Row],[Data da Semeadura ]]+35</f>
        <v>45265</v>
      </c>
      <c r="AI149" s="233"/>
      <c r="AJ149" s="227"/>
      <c r="AK149" s="234"/>
      <c r="AL149" s="234"/>
      <c r="AM149" s="234"/>
      <c r="AN149" s="234"/>
      <c r="AO149" s="234"/>
      <c r="AP149" s="234"/>
      <c r="AQ149" s="234"/>
      <c r="AR149" s="234"/>
      <c r="AS149" s="234"/>
      <c r="AT149" s="229">
        <f>Tabela510[[#This Row],[PREVISÃO   2ª Avaliação ]]+30</f>
        <v>45295</v>
      </c>
      <c r="AU149" s="229"/>
      <c r="AV149" s="229"/>
      <c r="AW149" s="234"/>
      <c r="AX149" s="234"/>
      <c r="AY149" s="234"/>
      <c r="AZ149" s="234"/>
      <c r="BA149" s="234"/>
      <c r="BB149" s="234"/>
      <c r="BC149" s="234"/>
      <c r="BD149" s="234"/>
      <c r="BE149" s="242"/>
      <c r="BF149" s="234"/>
      <c r="BG149" s="234"/>
      <c r="BH149" s="234"/>
      <c r="BI149" s="234"/>
      <c r="BJ149" s="234"/>
      <c r="BK149" s="229">
        <f>Tabela510[[#This Row],[PREVISÃO   3ª Avaliação ]]+20</f>
        <v>45315</v>
      </c>
      <c r="BL149" s="233"/>
      <c r="BM149" s="227"/>
      <c r="BN149" s="234"/>
      <c r="BO149" s="234"/>
      <c r="BP149" s="234"/>
      <c r="BQ149" s="234"/>
      <c r="BR149" s="234"/>
      <c r="BS149" s="234"/>
      <c r="BT149" s="234"/>
      <c r="BU149" s="231"/>
      <c r="BV149" s="227"/>
      <c r="BW149" s="227"/>
      <c r="BX149" s="227"/>
      <c r="BY149" s="227"/>
      <c r="BZ149" s="227"/>
      <c r="CA149" s="227"/>
      <c r="CB149" s="227"/>
      <c r="CC149" s="227"/>
      <c r="CD149" s="227"/>
      <c r="CE149" s="235" t="s">
        <v>748</v>
      </c>
      <c r="CF149" s="227"/>
      <c r="CG149" s="227"/>
      <c r="CH149" s="227"/>
      <c r="CI149" s="227"/>
      <c r="CJ149" s="227" t="s">
        <v>746</v>
      </c>
      <c r="CK149" s="227"/>
      <c r="CL149" s="227"/>
      <c r="CM149" s="227"/>
      <c r="CN149" s="227"/>
      <c r="CO149" s="234"/>
      <c r="CP149" s="243"/>
      <c r="CQ149" s="227" t="str">
        <f>PROPER(TEXT(Tabela510[[#This Row],[Previsão de Colheita]],"mmm"))</f>
        <v>Mar</v>
      </c>
      <c r="CR149" s="227">
        <f>WEEKDAY(Tabela510[[#This Row],[Previsão de Colheita]],1)</f>
        <v>7</v>
      </c>
      <c r="CS149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49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49" s="239" t="str">
        <f>TEXT(Tabela510[[#This Row],[Inicio Semana]],"dd/mm/aa") &amp; " - " &amp; TEXT(Tabela510[[#This Row],[Fim Semana]],"dd/mm/aa")</f>
        <v>11/02/24 - 17/02/24</v>
      </c>
      <c r="CV149" s="238">
        <f>_xlfn.MAXIFS(Tabela510[Previsão de Colheita],Tabela510[[Fazenda ]],Tabela510[[#This Row],[Fazenda ]],Tabela510[Cultivar],Tabela510[[#This Row],[Cultivar]])</f>
        <v>45353</v>
      </c>
      <c r="CW149" s="238">
        <f>_xlfn.MINIFS(Tabela510[Previsão de Colheita],Tabela510[[Fazenda ]],Tabela510[[#This Row],[Fazenda ]],Tabela510[Cultivar],Tabela510[[#This Row],[Cultivar]])</f>
        <v>45353</v>
      </c>
      <c r="CX149" s="244" t="str" cm="1">
        <f t="array" ref="CX149">IF(OR(Tabela510[[#This Row],[1ª avaliação]:[Inicio Colh.]]="Reprovado"),"Reprovado","Aprovado")</f>
        <v>Reprovado</v>
      </c>
      <c r="CY149" s="221"/>
    </row>
    <row r="150" spans="1:103" ht="15.6" x14ac:dyDescent="0.3">
      <c r="A150" s="226" t="s">
        <v>519</v>
      </c>
      <c r="B150" s="227" t="s">
        <v>680</v>
      </c>
      <c r="C150" s="227" t="s">
        <v>48</v>
      </c>
      <c r="D150" s="227" t="s">
        <v>815</v>
      </c>
      <c r="E150" s="227" t="s">
        <v>683</v>
      </c>
      <c r="F150" s="240" t="s">
        <v>536</v>
      </c>
      <c r="G150" s="227" t="s">
        <v>541</v>
      </c>
      <c r="H150" s="228">
        <v>52</v>
      </c>
      <c r="I150" s="228"/>
      <c r="J150" s="228">
        <v>40</v>
      </c>
      <c r="K150" s="228">
        <f>Tabela510[[#This Row],[Hectares semados]]-J150</f>
        <v>12</v>
      </c>
      <c r="L150" s="228">
        <f>Tabela510[[#This Row],[Hectares de aproveitamento de semente]]*20</f>
        <v>800</v>
      </c>
      <c r="M150" s="229">
        <v>45230</v>
      </c>
      <c r="N150" s="229">
        <f t="shared" ca="1" si="6"/>
        <v>45449</v>
      </c>
      <c r="O150" s="249">
        <f ca="1">Tabela510[[#This Row],[hoje]]-Tabela510[[#This Row],[Data da Semeadura ]]</f>
        <v>219</v>
      </c>
      <c r="P150" s="227">
        <v>123</v>
      </c>
      <c r="Q150" s="229">
        <f>Tabela510[[#This Row],[Data da Semeadura ]]+P150</f>
        <v>45353</v>
      </c>
      <c r="R150" s="230" t="s">
        <v>164</v>
      </c>
      <c r="S150" s="240"/>
      <c r="T150" s="227"/>
      <c r="U150" s="227"/>
      <c r="V150" s="227"/>
      <c r="W150" s="234"/>
      <c r="X150" s="234" t="s">
        <v>705</v>
      </c>
      <c r="Y150" s="231">
        <f>Tabela510[[#This Row],[Data da Semeadura ]]+10</f>
        <v>45240</v>
      </c>
      <c r="Z150" s="233"/>
      <c r="AA150" s="233"/>
      <c r="AB150" s="232">
        <v>13.2</v>
      </c>
      <c r="AC150" s="227" t="s">
        <v>341</v>
      </c>
      <c r="AD150" s="234" t="s">
        <v>357</v>
      </c>
      <c r="AE150" s="234" t="s">
        <v>357</v>
      </c>
      <c r="AF150" s="234" t="s">
        <v>344</v>
      </c>
      <c r="AG150" s="234" t="s">
        <v>513</v>
      </c>
      <c r="AH150" s="229">
        <f>Tabela510[[#This Row],[Data da Semeadura ]]+35</f>
        <v>45265</v>
      </c>
      <c r="AI150" s="233"/>
      <c r="AJ150" s="227"/>
      <c r="AK150" s="234"/>
      <c r="AL150" s="234"/>
      <c r="AM150" s="234"/>
      <c r="AN150" s="234"/>
      <c r="AO150" s="234"/>
      <c r="AP150" s="234"/>
      <c r="AQ150" s="234"/>
      <c r="AR150" s="234"/>
      <c r="AS150" s="234"/>
      <c r="AT150" s="229">
        <f>Tabela510[[#This Row],[PREVISÃO   2ª Avaliação ]]+30</f>
        <v>45295</v>
      </c>
      <c r="AU150" s="229"/>
      <c r="AV150" s="229"/>
      <c r="AW150" s="234"/>
      <c r="AX150" s="234"/>
      <c r="AY150" s="234"/>
      <c r="AZ150" s="234"/>
      <c r="BA150" s="234"/>
      <c r="BB150" s="234"/>
      <c r="BC150" s="234"/>
      <c r="BD150" s="234"/>
      <c r="BE150" s="242"/>
      <c r="BF150" s="234"/>
      <c r="BG150" s="234"/>
      <c r="BH150" s="234"/>
      <c r="BI150" s="234"/>
      <c r="BJ150" s="234"/>
      <c r="BK150" s="229">
        <f>Tabela510[[#This Row],[PREVISÃO   3ª Avaliação ]]+20</f>
        <v>45315</v>
      </c>
      <c r="BL150" s="233"/>
      <c r="BM150" s="227"/>
      <c r="BN150" s="234"/>
      <c r="BO150" s="234"/>
      <c r="BP150" s="234"/>
      <c r="BQ150" s="234"/>
      <c r="BR150" s="234"/>
      <c r="BS150" s="234"/>
      <c r="BT150" s="234"/>
      <c r="BU150" s="231"/>
      <c r="BV150" s="227"/>
      <c r="BW150" s="227"/>
      <c r="BX150" s="227"/>
      <c r="BY150" s="227"/>
      <c r="BZ150" s="227"/>
      <c r="CA150" s="227"/>
      <c r="CB150" s="227"/>
      <c r="CC150" s="227"/>
      <c r="CD150" s="227"/>
      <c r="CE150" s="235" t="s">
        <v>748</v>
      </c>
      <c r="CF150" s="227"/>
      <c r="CG150" s="227"/>
      <c r="CH150" s="227"/>
      <c r="CI150" s="227"/>
      <c r="CJ150" s="227" t="s">
        <v>746</v>
      </c>
      <c r="CK150" s="227"/>
      <c r="CL150" s="227"/>
      <c r="CM150" s="227"/>
      <c r="CN150" s="227"/>
      <c r="CO150" s="234"/>
      <c r="CP150" s="243"/>
      <c r="CQ150" s="227" t="str">
        <f>PROPER(TEXT(Tabela510[[#This Row],[Previsão de Colheita]],"mmm"))</f>
        <v>Mar</v>
      </c>
      <c r="CR150" s="227">
        <f>WEEKDAY(Tabela510[[#This Row],[Previsão de Colheita]],1)</f>
        <v>7</v>
      </c>
      <c r="CS150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50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50" s="239" t="str">
        <f>TEXT(Tabela510[[#This Row],[Inicio Semana]],"dd/mm/aa") &amp; " - " &amp; TEXT(Tabela510[[#This Row],[Fim Semana]],"dd/mm/aa")</f>
        <v>11/02/24 - 17/02/24</v>
      </c>
      <c r="CV150" s="238">
        <f>_xlfn.MAXIFS(Tabela510[Previsão de Colheita],Tabela510[[Fazenda ]],Tabela510[[#This Row],[Fazenda ]],Tabela510[Cultivar],Tabela510[[#This Row],[Cultivar]])</f>
        <v>45353</v>
      </c>
      <c r="CW150" s="238">
        <f>_xlfn.MINIFS(Tabela510[Previsão de Colheita],Tabela510[[Fazenda ]],Tabela510[[#This Row],[Fazenda ]],Tabela510[Cultivar],Tabela510[[#This Row],[Cultivar]])</f>
        <v>45353</v>
      </c>
      <c r="CX150" s="244" t="str" cm="1">
        <f t="array" ref="CX150">IF(OR(Tabela510[[#This Row],[1ª avaliação]:[Inicio Colh.]]="Reprovado"),"Reprovado","Aprovado")</f>
        <v>Reprovado</v>
      </c>
      <c r="CY150" s="221"/>
    </row>
    <row r="151" spans="1:103" s="223" customFormat="1" ht="15.6" x14ac:dyDescent="0.3">
      <c r="A151" s="226" t="s">
        <v>519</v>
      </c>
      <c r="B151" s="227" t="s">
        <v>680</v>
      </c>
      <c r="C151" s="227" t="s">
        <v>48</v>
      </c>
      <c r="D151" s="227" t="s">
        <v>815</v>
      </c>
      <c r="E151" s="227" t="s">
        <v>684</v>
      </c>
      <c r="F151" s="240" t="s">
        <v>536</v>
      </c>
      <c r="G151" s="227" t="s">
        <v>541</v>
      </c>
      <c r="H151" s="228">
        <v>46</v>
      </c>
      <c r="I151" s="228"/>
      <c r="J151" s="228">
        <v>30</v>
      </c>
      <c r="K151" s="228">
        <f>Tabela510[[#This Row],[Hectares semados]]-J151</f>
        <v>16</v>
      </c>
      <c r="L151" s="228">
        <f>Tabela510[[#This Row],[Hectares de aproveitamento de semente]]*20</f>
        <v>600</v>
      </c>
      <c r="M151" s="229">
        <v>45230</v>
      </c>
      <c r="N151" s="229">
        <f t="shared" ca="1" si="6"/>
        <v>45449</v>
      </c>
      <c r="O151" s="249">
        <f ca="1">Tabela510[[#This Row],[hoje]]-Tabela510[[#This Row],[Data da Semeadura ]]</f>
        <v>219</v>
      </c>
      <c r="P151" s="227">
        <v>123</v>
      </c>
      <c r="Q151" s="229">
        <f>Tabela510[[#This Row],[Data da Semeadura ]]+P151</f>
        <v>45353</v>
      </c>
      <c r="R151" s="230" t="s">
        <v>164</v>
      </c>
      <c r="S151" s="240"/>
      <c r="T151" s="227"/>
      <c r="U151" s="227"/>
      <c r="V151" s="227"/>
      <c r="W151" s="234"/>
      <c r="X151" s="234" t="s">
        <v>705</v>
      </c>
      <c r="Y151" s="231">
        <f>Tabela510[[#This Row],[Data da Semeadura ]]+10</f>
        <v>45240</v>
      </c>
      <c r="Z151" s="233"/>
      <c r="AA151" s="233"/>
      <c r="AB151" s="232">
        <v>13.2</v>
      </c>
      <c r="AC151" s="227" t="s">
        <v>341</v>
      </c>
      <c r="AD151" s="234" t="s">
        <v>357</v>
      </c>
      <c r="AE151" s="234" t="s">
        <v>357</v>
      </c>
      <c r="AF151" s="234" t="s">
        <v>344</v>
      </c>
      <c r="AG151" s="234" t="s">
        <v>513</v>
      </c>
      <c r="AH151" s="229">
        <f>Tabela510[[#This Row],[Data da Semeadura ]]+35</f>
        <v>45265</v>
      </c>
      <c r="AI151" s="233"/>
      <c r="AJ151" s="227"/>
      <c r="AK151" s="234"/>
      <c r="AL151" s="234"/>
      <c r="AM151" s="234"/>
      <c r="AN151" s="234"/>
      <c r="AO151" s="234"/>
      <c r="AP151" s="234"/>
      <c r="AQ151" s="234"/>
      <c r="AR151" s="234"/>
      <c r="AS151" s="234"/>
      <c r="AT151" s="229">
        <f>Tabela510[[#This Row],[PREVISÃO   2ª Avaliação ]]+30</f>
        <v>45295</v>
      </c>
      <c r="AU151" s="229"/>
      <c r="AV151" s="229"/>
      <c r="AW151" s="234"/>
      <c r="AX151" s="234"/>
      <c r="AY151" s="234"/>
      <c r="AZ151" s="234"/>
      <c r="BA151" s="234"/>
      <c r="BB151" s="234"/>
      <c r="BC151" s="234"/>
      <c r="BD151" s="234"/>
      <c r="BE151" s="242"/>
      <c r="BF151" s="234"/>
      <c r="BG151" s="234"/>
      <c r="BH151" s="234"/>
      <c r="BI151" s="234"/>
      <c r="BJ151" s="234"/>
      <c r="BK151" s="229">
        <f>Tabela510[[#This Row],[PREVISÃO   3ª Avaliação ]]+20</f>
        <v>45315</v>
      </c>
      <c r="BL151" s="233"/>
      <c r="BM151" s="227"/>
      <c r="BN151" s="234"/>
      <c r="BO151" s="234"/>
      <c r="BP151" s="234"/>
      <c r="BQ151" s="234"/>
      <c r="BR151" s="234"/>
      <c r="BS151" s="234"/>
      <c r="BT151" s="234"/>
      <c r="BU151" s="231"/>
      <c r="BV151" s="227"/>
      <c r="BW151" s="227"/>
      <c r="BX151" s="227"/>
      <c r="BY151" s="227"/>
      <c r="BZ151" s="227"/>
      <c r="CA151" s="227"/>
      <c r="CB151" s="227"/>
      <c r="CC151" s="227"/>
      <c r="CD151" s="227"/>
      <c r="CE151" s="235" t="s">
        <v>748</v>
      </c>
      <c r="CF151" s="227"/>
      <c r="CG151" s="227"/>
      <c r="CH151" s="227"/>
      <c r="CI151" s="227"/>
      <c r="CJ151" s="227" t="s">
        <v>746</v>
      </c>
      <c r="CK151" s="227"/>
      <c r="CL151" s="227"/>
      <c r="CM151" s="227"/>
      <c r="CN151" s="227"/>
      <c r="CO151" s="234"/>
      <c r="CP151" s="243"/>
      <c r="CQ151" s="227" t="str">
        <f>PROPER(TEXT(Tabela510[[#This Row],[Previsão de Colheita]],"mmm"))</f>
        <v>Mar</v>
      </c>
      <c r="CR151" s="227">
        <f>WEEKDAY(Tabela510[[#This Row],[Previsão de Colheita]],1)</f>
        <v>7</v>
      </c>
      <c r="CS151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51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51" s="239" t="str">
        <f>TEXT(Tabela510[[#This Row],[Inicio Semana]],"dd/mm/aa") &amp; " - " &amp; TEXT(Tabela510[[#This Row],[Fim Semana]],"dd/mm/aa")</f>
        <v>11/02/24 - 17/02/24</v>
      </c>
      <c r="CV151" s="238">
        <f>_xlfn.MAXIFS(Tabela510[Previsão de Colheita],Tabela510[[Fazenda ]],Tabela510[[#This Row],[Fazenda ]],Tabela510[Cultivar],Tabela510[[#This Row],[Cultivar]])</f>
        <v>45353</v>
      </c>
      <c r="CW151" s="238">
        <f>_xlfn.MINIFS(Tabela510[Previsão de Colheita],Tabela510[[Fazenda ]],Tabela510[[#This Row],[Fazenda ]],Tabela510[Cultivar],Tabela510[[#This Row],[Cultivar]])</f>
        <v>45353</v>
      </c>
      <c r="CX151" s="244" t="str" cm="1">
        <f t="array" ref="CX151">IF(OR(Tabela510[[#This Row],[1ª avaliação]:[Inicio Colh.]]="Reprovado"),"Reprovado","Aprovado")</f>
        <v>Reprovado</v>
      </c>
      <c r="CY151" s="221"/>
    </row>
    <row r="152" spans="1:103" ht="15.6" x14ac:dyDescent="0.3">
      <c r="A152" s="226" t="s">
        <v>519</v>
      </c>
      <c r="B152" s="227" t="s">
        <v>680</v>
      </c>
      <c r="C152" s="227" t="s">
        <v>48</v>
      </c>
      <c r="D152" s="227" t="s">
        <v>815</v>
      </c>
      <c r="E152" s="227" t="s">
        <v>685</v>
      </c>
      <c r="F152" s="240" t="s">
        <v>536</v>
      </c>
      <c r="G152" s="227" t="s">
        <v>541</v>
      </c>
      <c r="H152" s="228">
        <v>43</v>
      </c>
      <c r="I152" s="228"/>
      <c r="J152" s="228">
        <v>30</v>
      </c>
      <c r="K152" s="228">
        <f>Tabela510[[#This Row],[Hectares semados]]-J152</f>
        <v>13</v>
      </c>
      <c r="L152" s="228">
        <f>Tabela510[[#This Row],[Hectares de aproveitamento de semente]]*20</f>
        <v>600</v>
      </c>
      <c r="M152" s="229">
        <v>45230</v>
      </c>
      <c r="N152" s="229">
        <f t="shared" ca="1" si="6"/>
        <v>45449</v>
      </c>
      <c r="O152" s="249">
        <f ca="1">Tabela510[[#This Row],[hoje]]-Tabela510[[#This Row],[Data da Semeadura ]]</f>
        <v>219</v>
      </c>
      <c r="P152" s="227">
        <v>123</v>
      </c>
      <c r="Q152" s="229">
        <f>Tabela510[[#This Row],[Data da Semeadura ]]+P152</f>
        <v>45353</v>
      </c>
      <c r="R152" s="230" t="s">
        <v>164</v>
      </c>
      <c r="S152" s="240"/>
      <c r="T152" s="227"/>
      <c r="U152" s="227"/>
      <c r="V152" s="227"/>
      <c r="W152" s="234"/>
      <c r="X152" s="234" t="s">
        <v>705</v>
      </c>
      <c r="Y152" s="231">
        <f>Tabela510[[#This Row],[Data da Semeadura ]]+10</f>
        <v>45240</v>
      </c>
      <c r="Z152" s="233"/>
      <c r="AA152" s="233"/>
      <c r="AB152" s="232">
        <v>13</v>
      </c>
      <c r="AC152" s="227" t="s">
        <v>341</v>
      </c>
      <c r="AD152" s="234" t="s">
        <v>357</v>
      </c>
      <c r="AE152" s="234" t="s">
        <v>357</v>
      </c>
      <c r="AF152" s="234" t="s">
        <v>344</v>
      </c>
      <c r="AG152" s="234" t="s">
        <v>513</v>
      </c>
      <c r="AH152" s="229">
        <f>Tabela510[[#This Row],[Data da Semeadura ]]+35</f>
        <v>45265</v>
      </c>
      <c r="AI152" s="233"/>
      <c r="AJ152" s="227"/>
      <c r="AK152" s="234"/>
      <c r="AL152" s="234"/>
      <c r="AM152" s="234"/>
      <c r="AN152" s="234"/>
      <c r="AO152" s="234"/>
      <c r="AP152" s="234"/>
      <c r="AQ152" s="234"/>
      <c r="AR152" s="234"/>
      <c r="AS152" s="234"/>
      <c r="AT152" s="229">
        <f>Tabela510[[#This Row],[PREVISÃO   2ª Avaliação ]]+30</f>
        <v>45295</v>
      </c>
      <c r="AU152" s="229"/>
      <c r="AV152" s="229"/>
      <c r="AW152" s="234"/>
      <c r="AX152" s="234"/>
      <c r="AY152" s="234"/>
      <c r="AZ152" s="234"/>
      <c r="BA152" s="234"/>
      <c r="BB152" s="234"/>
      <c r="BC152" s="234"/>
      <c r="BD152" s="234"/>
      <c r="BE152" s="242"/>
      <c r="BF152" s="234"/>
      <c r="BG152" s="234"/>
      <c r="BH152" s="234"/>
      <c r="BI152" s="234"/>
      <c r="BJ152" s="234"/>
      <c r="BK152" s="229">
        <f>Tabela510[[#This Row],[PREVISÃO   3ª Avaliação ]]+20</f>
        <v>45315</v>
      </c>
      <c r="BL152" s="233"/>
      <c r="BM152" s="227"/>
      <c r="BN152" s="234"/>
      <c r="BO152" s="234"/>
      <c r="BP152" s="234"/>
      <c r="BQ152" s="234"/>
      <c r="BR152" s="234"/>
      <c r="BS152" s="234"/>
      <c r="BT152" s="234"/>
      <c r="BU152" s="231"/>
      <c r="BV152" s="227"/>
      <c r="BW152" s="227"/>
      <c r="BX152" s="227"/>
      <c r="BY152" s="227"/>
      <c r="BZ152" s="227"/>
      <c r="CA152" s="227"/>
      <c r="CB152" s="227"/>
      <c r="CC152" s="227"/>
      <c r="CD152" s="227"/>
      <c r="CE152" s="235" t="s">
        <v>748</v>
      </c>
      <c r="CF152" s="227"/>
      <c r="CG152" s="227"/>
      <c r="CH152" s="227"/>
      <c r="CI152" s="227"/>
      <c r="CJ152" s="227" t="s">
        <v>746</v>
      </c>
      <c r="CK152" s="227"/>
      <c r="CL152" s="227"/>
      <c r="CM152" s="227"/>
      <c r="CN152" s="227"/>
      <c r="CO152" s="234"/>
      <c r="CP152" s="243"/>
      <c r="CQ152" s="227" t="str">
        <f>PROPER(TEXT(Tabela510[[#This Row],[Previsão de Colheita]],"mmm"))</f>
        <v>Mar</v>
      </c>
      <c r="CR152" s="227">
        <f>WEEKDAY(Tabela510[[#This Row],[Previsão de Colheita]],1)</f>
        <v>7</v>
      </c>
      <c r="CS152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52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52" s="239" t="str">
        <f>TEXT(Tabela510[[#This Row],[Inicio Semana]],"dd/mm/aa") &amp; " - " &amp; TEXT(Tabela510[[#This Row],[Fim Semana]],"dd/mm/aa")</f>
        <v>11/02/24 - 17/02/24</v>
      </c>
      <c r="CV152" s="238">
        <f>_xlfn.MAXIFS(Tabela510[Previsão de Colheita],Tabela510[[Fazenda ]],Tabela510[[#This Row],[Fazenda ]],Tabela510[Cultivar],Tabela510[[#This Row],[Cultivar]])</f>
        <v>45353</v>
      </c>
      <c r="CW152" s="238">
        <f>_xlfn.MINIFS(Tabela510[Previsão de Colheita],Tabela510[[Fazenda ]],Tabela510[[#This Row],[Fazenda ]],Tabela510[Cultivar],Tabela510[[#This Row],[Cultivar]])</f>
        <v>45353</v>
      </c>
      <c r="CX152" s="244" t="str" cm="1">
        <f t="array" ref="CX152">IF(OR(Tabela510[[#This Row],[1ª avaliação]:[Inicio Colh.]]="Reprovado"),"Reprovado","Aprovado")</f>
        <v>Reprovado</v>
      </c>
      <c r="CY152" s="221"/>
    </row>
    <row r="153" spans="1:103" ht="15.6" x14ac:dyDescent="0.3">
      <c r="A153" s="226" t="s">
        <v>519</v>
      </c>
      <c r="B153" s="227" t="s">
        <v>680</v>
      </c>
      <c r="C153" s="227" t="s">
        <v>48</v>
      </c>
      <c r="D153" s="227" t="s">
        <v>815</v>
      </c>
      <c r="E153" s="227">
        <v>156</v>
      </c>
      <c r="F153" s="240" t="s">
        <v>536</v>
      </c>
      <c r="G153" s="227" t="s">
        <v>176</v>
      </c>
      <c r="H153" s="228">
        <v>156</v>
      </c>
      <c r="I153" s="228"/>
      <c r="J153" s="228">
        <v>60</v>
      </c>
      <c r="K153" s="228">
        <f>Tabela510[[#This Row],[Hectares semados]]-J153</f>
        <v>96</v>
      </c>
      <c r="L153" s="228">
        <f>Tabela510[[#This Row],[Hectares de aproveitamento de semente]]*20</f>
        <v>1200</v>
      </c>
      <c r="M153" s="229">
        <v>45227</v>
      </c>
      <c r="N153" s="229">
        <f t="shared" ca="1" si="6"/>
        <v>45449</v>
      </c>
      <c r="O153" s="249">
        <f ca="1">Tabela510[[#This Row],[hoje]]-Tabela510[[#This Row],[Data da Semeadura ]]</f>
        <v>222</v>
      </c>
      <c r="P153" s="227">
        <v>117</v>
      </c>
      <c r="Q153" s="229">
        <f>Tabela510[[#This Row],[Data da Semeadura ]]+P153</f>
        <v>45344</v>
      </c>
      <c r="R153" s="230" t="s">
        <v>164</v>
      </c>
      <c r="S153" s="240"/>
      <c r="T153" s="227"/>
      <c r="U153" s="227"/>
      <c r="V153" s="227"/>
      <c r="W153" s="234"/>
      <c r="X153" s="234" t="s">
        <v>705</v>
      </c>
      <c r="Y153" s="231">
        <f>Tabela510[[#This Row],[Data da Semeadura ]]+10</f>
        <v>45237</v>
      </c>
      <c r="Z153" s="233">
        <v>45243</v>
      </c>
      <c r="AA153" s="233" t="s">
        <v>696</v>
      </c>
      <c r="AB153" s="232">
        <v>11.4</v>
      </c>
      <c r="AC153" s="227" t="s">
        <v>341</v>
      </c>
      <c r="AD153" s="234" t="s">
        <v>357</v>
      </c>
      <c r="AE153" s="234" t="s">
        <v>357</v>
      </c>
      <c r="AF153" s="234" t="s">
        <v>344</v>
      </c>
      <c r="AG153" s="234" t="s">
        <v>513</v>
      </c>
      <c r="AH153" s="229">
        <f>Tabela510[[#This Row],[Data da Semeadura ]]+35</f>
        <v>45262</v>
      </c>
      <c r="AI153" s="233"/>
      <c r="AJ153" s="227"/>
      <c r="AK153" s="234"/>
      <c r="AL153" s="234"/>
      <c r="AM153" s="234"/>
      <c r="AN153" s="234"/>
      <c r="AO153" s="234"/>
      <c r="AP153" s="234"/>
      <c r="AQ153" s="234"/>
      <c r="AR153" s="234"/>
      <c r="AS153" s="234"/>
      <c r="AT153" s="229">
        <f>Tabela510[[#This Row],[PREVISÃO   2ª Avaliação ]]+30</f>
        <v>45292</v>
      </c>
      <c r="AU153" s="229"/>
      <c r="AV153" s="229"/>
      <c r="AW153" s="234"/>
      <c r="AX153" s="234"/>
      <c r="AY153" s="234"/>
      <c r="AZ153" s="234"/>
      <c r="BA153" s="234"/>
      <c r="BB153" s="234"/>
      <c r="BC153" s="234"/>
      <c r="BD153" s="234"/>
      <c r="BE153" s="242"/>
      <c r="BF153" s="234"/>
      <c r="BG153" s="234"/>
      <c r="BH153" s="234"/>
      <c r="BI153" s="234"/>
      <c r="BJ153" s="234"/>
      <c r="BK153" s="229">
        <f>Tabela510[[#This Row],[PREVISÃO   3ª Avaliação ]]+20</f>
        <v>45312</v>
      </c>
      <c r="BL153" s="233"/>
      <c r="BM153" s="227"/>
      <c r="BN153" s="234"/>
      <c r="BO153" s="234"/>
      <c r="BP153" s="234"/>
      <c r="BQ153" s="234"/>
      <c r="BR153" s="234"/>
      <c r="BS153" s="234"/>
      <c r="BT153" s="234"/>
      <c r="BU153" s="231"/>
      <c r="BV153" s="227"/>
      <c r="BW153" s="227"/>
      <c r="BX153" s="227"/>
      <c r="BY153" s="227"/>
      <c r="BZ153" s="227"/>
      <c r="CA153" s="227"/>
      <c r="CB153" s="227"/>
      <c r="CC153" s="227"/>
      <c r="CD153" s="227"/>
      <c r="CE153" s="235" t="s">
        <v>798</v>
      </c>
      <c r="CF153" s="227"/>
      <c r="CG153" s="227"/>
      <c r="CH153" s="227"/>
      <c r="CI153" s="227"/>
      <c r="CJ153" s="227" t="s">
        <v>747</v>
      </c>
      <c r="CK153" s="227"/>
      <c r="CL153" s="227"/>
      <c r="CM153" s="227"/>
      <c r="CN153" s="227"/>
      <c r="CO153" s="234"/>
      <c r="CP153" s="243"/>
      <c r="CQ153" s="227" t="str">
        <f>PROPER(TEXT(Tabela510[[#This Row],[Previsão de Colheita]],"mmm"))</f>
        <v>Fev</v>
      </c>
      <c r="CR153" s="227">
        <f>WEEKDAY(Tabela510[[#This Row],[Previsão de Colheita]],1)</f>
        <v>5</v>
      </c>
      <c r="CS153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53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53" s="239" t="str">
        <f>TEXT(Tabela510[[#This Row],[Inicio Semana]],"dd/mm/aa") &amp; " - " &amp; TEXT(Tabela510[[#This Row],[Fim Semana]],"dd/mm/aa")</f>
        <v>28/01/24 - 03/02/24</v>
      </c>
      <c r="CV153" s="238">
        <f>_xlfn.MAXIFS(Tabela510[Previsão de Colheita],Tabela510[[Fazenda ]],Tabela510[[#This Row],[Fazenda ]],Tabela510[Cultivar],Tabela510[[#This Row],[Cultivar]])</f>
        <v>45348</v>
      </c>
      <c r="CW153" s="238">
        <f>_xlfn.MINIFS(Tabela510[Previsão de Colheita],Tabela510[[Fazenda ]],Tabela510[[#This Row],[Fazenda ]],Tabela510[Cultivar],Tabela510[[#This Row],[Cultivar]])</f>
        <v>45344</v>
      </c>
      <c r="CX153" s="244" t="str" cm="1">
        <f t="array" ref="CX153">IF(OR(Tabela510[[#This Row],[1ª avaliação]:[Inicio Colh.]]="Reprovado"),"Reprovado","Aprovado")</f>
        <v>Aprovado</v>
      </c>
      <c r="CY153" s="221"/>
    </row>
    <row r="154" spans="1:103" ht="15.6" x14ac:dyDescent="0.3">
      <c r="A154" s="226" t="s">
        <v>519</v>
      </c>
      <c r="B154" s="227" t="s">
        <v>680</v>
      </c>
      <c r="C154" s="227" t="s">
        <v>48</v>
      </c>
      <c r="D154" s="227" t="s">
        <v>815</v>
      </c>
      <c r="E154" s="227">
        <v>168</v>
      </c>
      <c r="F154" s="240" t="s">
        <v>536</v>
      </c>
      <c r="G154" s="227" t="s">
        <v>176</v>
      </c>
      <c r="H154" s="228">
        <v>168</v>
      </c>
      <c r="I154" s="228"/>
      <c r="J154" s="228">
        <v>150</v>
      </c>
      <c r="K154" s="228">
        <f>Tabela510[[#This Row],[Hectares semados]]-J154</f>
        <v>18</v>
      </c>
      <c r="L154" s="228">
        <f>Tabela510[[#This Row],[Hectares de aproveitamento de semente]]*20</f>
        <v>3000</v>
      </c>
      <c r="M154" s="229">
        <v>45228</v>
      </c>
      <c r="N154" s="229">
        <f t="shared" ca="1" si="6"/>
        <v>45449</v>
      </c>
      <c r="O154" s="249">
        <f ca="1">Tabela510[[#This Row],[hoje]]-Tabela510[[#This Row],[Data da Semeadura ]]</f>
        <v>221</v>
      </c>
      <c r="P154" s="227">
        <v>117</v>
      </c>
      <c r="Q154" s="229">
        <f>Tabela510[[#This Row],[Data da Semeadura ]]+P154</f>
        <v>45345</v>
      </c>
      <c r="R154" s="230" t="s">
        <v>164</v>
      </c>
      <c r="S154" s="240"/>
      <c r="T154" s="227"/>
      <c r="U154" s="227"/>
      <c r="V154" s="227"/>
      <c r="W154" s="234"/>
      <c r="X154" s="234" t="s">
        <v>705</v>
      </c>
      <c r="Y154" s="231">
        <f>Tabela510[[#This Row],[Data da Semeadura ]]+10</f>
        <v>45238</v>
      </c>
      <c r="Z154" s="233">
        <v>45243</v>
      </c>
      <c r="AA154" s="233" t="s">
        <v>696</v>
      </c>
      <c r="AB154" s="232">
        <v>11.5</v>
      </c>
      <c r="AC154" s="227" t="s">
        <v>341</v>
      </c>
      <c r="AD154" s="234" t="s">
        <v>357</v>
      </c>
      <c r="AE154" s="234" t="s">
        <v>357</v>
      </c>
      <c r="AF154" s="234" t="s">
        <v>344</v>
      </c>
      <c r="AG154" s="234" t="s">
        <v>513</v>
      </c>
      <c r="AH154" s="229">
        <f>Tabela510[[#This Row],[Data da Semeadura ]]+35</f>
        <v>45263</v>
      </c>
      <c r="AI154" s="233"/>
      <c r="AJ154" s="227"/>
      <c r="AK154" s="234"/>
      <c r="AL154" s="234"/>
      <c r="AM154" s="234"/>
      <c r="AN154" s="234"/>
      <c r="AO154" s="234"/>
      <c r="AP154" s="234"/>
      <c r="AQ154" s="234"/>
      <c r="AR154" s="234"/>
      <c r="AS154" s="234"/>
      <c r="AT154" s="229">
        <f>Tabela510[[#This Row],[PREVISÃO   2ª Avaliação ]]+30</f>
        <v>45293</v>
      </c>
      <c r="AU154" s="229"/>
      <c r="AV154" s="229"/>
      <c r="AW154" s="234"/>
      <c r="AX154" s="234"/>
      <c r="AY154" s="234"/>
      <c r="AZ154" s="234"/>
      <c r="BA154" s="234"/>
      <c r="BB154" s="234"/>
      <c r="BC154" s="234"/>
      <c r="BD154" s="234"/>
      <c r="BE154" s="242"/>
      <c r="BF154" s="234"/>
      <c r="BG154" s="234"/>
      <c r="BH154" s="234"/>
      <c r="BI154" s="234"/>
      <c r="BJ154" s="234"/>
      <c r="BK154" s="229">
        <f>Tabela510[[#This Row],[PREVISÃO   3ª Avaliação ]]+20</f>
        <v>45313</v>
      </c>
      <c r="BL154" s="233"/>
      <c r="BM154" s="227"/>
      <c r="BN154" s="234"/>
      <c r="BO154" s="234"/>
      <c r="BP154" s="234"/>
      <c r="BQ154" s="234"/>
      <c r="BR154" s="234"/>
      <c r="BS154" s="234"/>
      <c r="BT154" s="234"/>
      <c r="BU154" s="231"/>
      <c r="BV154" s="227"/>
      <c r="BW154" s="227"/>
      <c r="BX154" s="227"/>
      <c r="BY154" s="227"/>
      <c r="BZ154" s="227"/>
      <c r="CA154" s="227"/>
      <c r="CB154" s="227"/>
      <c r="CC154" s="227"/>
      <c r="CD154" s="227"/>
      <c r="CE154" s="235" t="s">
        <v>803</v>
      </c>
      <c r="CF154" s="227"/>
      <c r="CG154" s="227"/>
      <c r="CH154" s="227"/>
      <c r="CI154" s="227"/>
      <c r="CJ154" s="227" t="s">
        <v>746</v>
      </c>
      <c r="CK154" s="227"/>
      <c r="CL154" s="227"/>
      <c r="CM154" s="227"/>
      <c r="CN154" s="227"/>
      <c r="CO154" s="234"/>
      <c r="CP154" s="243"/>
      <c r="CQ154" s="227" t="str">
        <f>PROPER(TEXT(Tabela510[[#This Row],[Previsão de Colheita]],"mmm"))</f>
        <v>Fev</v>
      </c>
      <c r="CR154" s="227">
        <f>WEEKDAY(Tabela510[[#This Row],[Previsão de Colheita]],1)</f>
        <v>6</v>
      </c>
      <c r="CS154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154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154" s="239" t="str">
        <f>TEXT(Tabela510[[#This Row],[Inicio Semana]],"dd/mm/aa") &amp; " - " &amp; TEXT(Tabela510[[#This Row],[Fim Semana]],"dd/mm/aa")</f>
        <v>04/02/24 - 10/02/24</v>
      </c>
      <c r="CV154" s="238">
        <f>_xlfn.MAXIFS(Tabela510[Previsão de Colheita],Tabela510[[Fazenda ]],Tabela510[[#This Row],[Fazenda ]],Tabela510[Cultivar],Tabela510[[#This Row],[Cultivar]])</f>
        <v>45348</v>
      </c>
      <c r="CW154" s="238">
        <f>_xlfn.MINIFS(Tabela510[Previsão de Colheita],Tabela510[[Fazenda ]],Tabela510[[#This Row],[Fazenda ]],Tabela510[Cultivar],Tabela510[[#This Row],[Cultivar]])</f>
        <v>45344</v>
      </c>
      <c r="CX154" s="244" t="str" cm="1">
        <f t="array" ref="CX154">IF(OR(Tabela510[[#This Row],[1ª avaliação]:[Inicio Colh.]]="Reprovado"),"Reprovado","Aprovado")</f>
        <v>Reprovado</v>
      </c>
      <c r="CY154" s="221"/>
    </row>
    <row r="155" spans="1:103" ht="15.6" x14ac:dyDescent="0.3">
      <c r="A155" s="226" t="s">
        <v>519</v>
      </c>
      <c r="B155" s="227" t="s">
        <v>680</v>
      </c>
      <c r="C155" s="227" t="s">
        <v>48</v>
      </c>
      <c r="D155" s="227" t="s">
        <v>815</v>
      </c>
      <c r="E155" s="227">
        <v>250</v>
      </c>
      <c r="F155" s="240" t="s">
        <v>536</v>
      </c>
      <c r="G155" s="227" t="s">
        <v>176</v>
      </c>
      <c r="H155" s="228">
        <v>250</v>
      </c>
      <c r="I155" s="228"/>
      <c r="J155" s="228">
        <f>Tabela510[[#This Row],[Hectares semados]]</f>
        <v>250</v>
      </c>
      <c r="K155" s="228">
        <f>Tabela510[[#This Row],[Hectares semados]]-J155</f>
        <v>0</v>
      </c>
      <c r="L155" s="228">
        <f>Tabela510[[#This Row],[Hectares de aproveitamento de semente]]*20</f>
        <v>5000</v>
      </c>
      <c r="M155" s="229">
        <v>45229</v>
      </c>
      <c r="N155" s="229">
        <f t="shared" ca="1" si="6"/>
        <v>45449</v>
      </c>
      <c r="O155" s="249">
        <f ca="1">Tabela510[[#This Row],[hoje]]-Tabela510[[#This Row],[Data da Semeadura ]]</f>
        <v>220</v>
      </c>
      <c r="P155" s="227">
        <v>117</v>
      </c>
      <c r="Q155" s="229">
        <f>Tabela510[[#This Row],[Data da Semeadura ]]+P155</f>
        <v>45346</v>
      </c>
      <c r="R155" s="230" t="s">
        <v>164</v>
      </c>
      <c r="S155" s="240"/>
      <c r="T155" s="227"/>
      <c r="U155" s="227"/>
      <c r="V155" s="227"/>
      <c r="W155" s="234"/>
      <c r="X155" s="234" t="s">
        <v>705</v>
      </c>
      <c r="Y155" s="231">
        <f>Tabela510[[#This Row],[Data da Semeadura ]]+10</f>
        <v>45239</v>
      </c>
      <c r="Z155" s="233">
        <v>45243</v>
      </c>
      <c r="AA155" s="233" t="s">
        <v>696</v>
      </c>
      <c r="AB155" s="232">
        <v>11.2</v>
      </c>
      <c r="AC155" s="227" t="s">
        <v>341</v>
      </c>
      <c r="AD155" s="234" t="s">
        <v>357</v>
      </c>
      <c r="AE155" s="234" t="s">
        <v>357</v>
      </c>
      <c r="AF155" s="234" t="s">
        <v>344</v>
      </c>
      <c r="AG155" s="234" t="s">
        <v>513</v>
      </c>
      <c r="AH155" s="229">
        <f>Tabela510[[#This Row],[Data da Semeadura ]]+35</f>
        <v>45264</v>
      </c>
      <c r="AI155" s="233"/>
      <c r="AJ155" s="227"/>
      <c r="AK155" s="234"/>
      <c r="AL155" s="234"/>
      <c r="AM155" s="234"/>
      <c r="AN155" s="234"/>
      <c r="AO155" s="234"/>
      <c r="AP155" s="234"/>
      <c r="AQ155" s="234"/>
      <c r="AR155" s="234"/>
      <c r="AS155" s="234"/>
      <c r="AT155" s="229">
        <f>Tabela510[[#This Row],[PREVISÃO   2ª Avaliação ]]+30</f>
        <v>45294</v>
      </c>
      <c r="AU155" s="229"/>
      <c r="AV155" s="229"/>
      <c r="AW155" s="234"/>
      <c r="AX155" s="234"/>
      <c r="AY155" s="234"/>
      <c r="AZ155" s="234"/>
      <c r="BA155" s="234"/>
      <c r="BB155" s="234"/>
      <c r="BC155" s="234"/>
      <c r="BD155" s="234"/>
      <c r="BE155" s="242"/>
      <c r="BF155" s="234"/>
      <c r="BG155" s="234"/>
      <c r="BH155" s="234"/>
      <c r="BI155" s="234"/>
      <c r="BJ155" s="234"/>
      <c r="BK155" s="229">
        <f>Tabela510[[#This Row],[PREVISÃO   3ª Avaliação ]]+20</f>
        <v>45314</v>
      </c>
      <c r="BL155" s="233"/>
      <c r="BM155" s="227"/>
      <c r="BN155" s="234"/>
      <c r="BO155" s="234"/>
      <c r="BP155" s="234"/>
      <c r="BQ155" s="234"/>
      <c r="BR155" s="234"/>
      <c r="BS155" s="234"/>
      <c r="BT155" s="234"/>
      <c r="BU155" s="231"/>
      <c r="BV155" s="227"/>
      <c r="BW155" s="227"/>
      <c r="BX155" s="227"/>
      <c r="BY155" s="227"/>
      <c r="BZ155" s="227"/>
      <c r="CA155" s="227"/>
      <c r="CB155" s="227"/>
      <c r="CC155" s="227"/>
      <c r="CD155" s="227"/>
      <c r="CE155" s="235" t="s">
        <v>794</v>
      </c>
      <c r="CF155" s="227"/>
      <c r="CG155" s="227"/>
      <c r="CH155" s="227"/>
      <c r="CI155" s="227"/>
      <c r="CJ155" s="227" t="s">
        <v>746</v>
      </c>
      <c r="CK155" s="227"/>
      <c r="CL155" s="227"/>
      <c r="CM155" s="227"/>
      <c r="CN155" s="227"/>
      <c r="CO155" s="234"/>
      <c r="CP155" s="243"/>
      <c r="CQ155" s="227" t="str">
        <f>PROPER(TEXT(Tabela510[[#This Row],[Previsão de Colheita]],"mmm"))</f>
        <v>Fev</v>
      </c>
      <c r="CR155" s="227">
        <f>WEEKDAY(Tabela510[[#This Row],[Previsão de Colheita]],1)</f>
        <v>7</v>
      </c>
      <c r="CS155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55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55" s="239" t="str">
        <f>TEXT(Tabela510[[#This Row],[Inicio Semana]],"dd/mm/aa") &amp; " - " &amp; TEXT(Tabela510[[#This Row],[Fim Semana]],"dd/mm/aa")</f>
        <v>11/02/24 - 17/02/24</v>
      </c>
      <c r="CV155" s="238">
        <f>_xlfn.MAXIFS(Tabela510[Previsão de Colheita],Tabela510[[Fazenda ]],Tabela510[[#This Row],[Fazenda ]],Tabela510[Cultivar],Tabela510[[#This Row],[Cultivar]])</f>
        <v>45348</v>
      </c>
      <c r="CW155" s="238">
        <f>_xlfn.MINIFS(Tabela510[Previsão de Colheita],Tabela510[[Fazenda ]],Tabela510[[#This Row],[Fazenda ]],Tabela510[Cultivar],Tabela510[[#This Row],[Cultivar]])</f>
        <v>45344</v>
      </c>
      <c r="CX155" s="244" t="str" cm="1">
        <f t="array" ref="CX155">IF(OR(Tabela510[[#This Row],[1ª avaliação]:[Inicio Colh.]]="Reprovado"),"Reprovado","Aprovado")</f>
        <v>Reprovado</v>
      </c>
      <c r="CY155" s="221"/>
    </row>
    <row r="156" spans="1:103" ht="15.6" x14ac:dyDescent="0.3">
      <c r="A156" s="226" t="s">
        <v>519</v>
      </c>
      <c r="B156" s="227" t="s">
        <v>680</v>
      </c>
      <c r="C156" s="227" t="s">
        <v>48</v>
      </c>
      <c r="D156" s="227" t="s">
        <v>815</v>
      </c>
      <c r="E156" s="227" t="s">
        <v>713</v>
      </c>
      <c r="F156" s="240" t="s">
        <v>536</v>
      </c>
      <c r="G156" s="227" t="s">
        <v>176</v>
      </c>
      <c r="H156" s="228">
        <v>139</v>
      </c>
      <c r="I156" s="228"/>
      <c r="J156" s="228">
        <f>Tabela510[[#This Row],[Hectares semados]]</f>
        <v>139</v>
      </c>
      <c r="K156" s="228">
        <f>Tabela510[[#This Row],[Hectares semados]]-J156</f>
        <v>0</v>
      </c>
      <c r="L156" s="228">
        <f>Tabela510[[#This Row],[Hectares de aproveitamento de semente]]*20</f>
        <v>2780</v>
      </c>
      <c r="M156" s="229">
        <v>45230</v>
      </c>
      <c r="N156" s="229">
        <f t="shared" ca="1" si="6"/>
        <v>45449</v>
      </c>
      <c r="O156" s="249">
        <f ca="1">Tabela510[[#This Row],[hoje]]-Tabela510[[#This Row],[Data da Semeadura ]]</f>
        <v>219</v>
      </c>
      <c r="P156" s="227">
        <v>117</v>
      </c>
      <c r="Q156" s="229">
        <f>Tabela510[[#This Row],[Data da Semeadura ]]+P156</f>
        <v>45347</v>
      </c>
      <c r="R156" s="230" t="s">
        <v>164</v>
      </c>
      <c r="S156" s="240"/>
      <c r="T156" s="227"/>
      <c r="U156" s="227"/>
      <c r="V156" s="227"/>
      <c r="W156" s="234"/>
      <c r="X156" s="234" t="s">
        <v>705</v>
      </c>
      <c r="Y156" s="231">
        <f>Tabela510[[#This Row],[Data da Semeadura ]]+10</f>
        <v>45240</v>
      </c>
      <c r="Z156" s="233">
        <v>45243</v>
      </c>
      <c r="AA156" s="233" t="s">
        <v>695</v>
      </c>
      <c r="AB156" s="232">
        <v>11.6</v>
      </c>
      <c r="AC156" s="227" t="s">
        <v>341</v>
      </c>
      <c r="AD156" s="234" t="s">
        <v>357</v>
      </c>
      <c r="AE156" s="234" t="s">
        <v>357</v>
      </c>
      <c r="AF156" s="234" t="s">
        <v>344</v>
      </c>
      <c r="AG156" s="234" t="s">
        <v>513</v>
      </c>
      <c r="AH156" s="229">
        <f>Tabela510[[#This Row],[Data da Semeadura ]]+35</f>
        <v>45265</v>
      </c>
      <c r="AI156" s="233"/>
      <c r="AJ156" s="227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29">
        <f>Tabela510[[#This Row],[PREVISÃO   2ª Avaliação ]]+30</f>
        <v>45295</v>
      </c>
      <c r="AU156" s="229"/>
      <c r="AV156" s="229"/>
      <c r="AW156" s="234"/>
      <c r="AX156" s="234"/>
      <c r="AY156" s="234"/>
      <c r="AZ156" s="234"/>
      <c r="BA156" s="234"/>
      <c r="BB156" s="234"/>
      <c r="BC156" s="234"/>
      <c r="BD156" s="234"/>
      <c r="BE156" s="242"/>
      <c r="BF156" s="234"/>
      <c r="BG156" s="234"/>
      <c r="BH156" s="234"/>
      <c r="BI156" s="234"/>
      <c r="BJ156" s="234"/>
      <c r="BK156" s="229">
        <f>Tabela510[[#This Row],[PREVISÃO   3ª Avaliação ]]+20</f>
        <v>45315</v>
      </c>
      <c r="BL156" s="233"/>
      <c r="BM156" s="227"/>
      <c r="BN156" s="234"/>
      <c r="BO156" s="234"/>
      <c r="BP156" s="234"/>
      <c r="BQ156" s="234"/>
      <c r="BR156" s="234"/>
      <c r="BS156" s="234"/>
      <c r="BT156" s="234"/>
      <c r="BU156" s="231"/>
      <c r="BV156" s="227"/>
      <c r="BW156" s="227"/>
      <c r="BX156" s="227"/>
      <c r="BY156" s="227"/>
      <c r="BZ156" s="227"/>
      <c r="CA156" s="227"/>
      <c r="CB156" s="227"/>
      <c r="CC156" s="227"/>
      <c r="CD156" s="227"/>
      <c r="CE156" s="235" t="s">
        <v>794</v>
      </c>
      <c r="CF156" s="227"/>
      <c r="CG156" s="227"/>
      <c r="CH156" s="227"/>
      <c r="CI156" s="227"/>
      <c r="CJ156" s="227" t="s">
        <v>746</v>
      </c>
      <c r="CK156" s="227"/>
      <c r="CL156" s="227"/>
      <c r="CM156" s="227"/>
      <c r="CN156" s="227"/>
      <c r="CO156" s="234"/>
      <c r="CP156" s="243"/>
      <c r="CQ156" s="227" t="str">
        <f>PROPER(TEXT(Tabela510[[#This Row],[Previsão de Colheita]],"mmm"))</f>
        <v>Fev</v>
      </c>
      <c r="CR156" s="227">
        <f>WEEKDAY(Tabela510[[#This Row],[Previsão de Colheita]],1)</f>
        <v>1</v>
      </c>
      <c r="CS156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56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56" s="239" t="str">
        <f>TEXT(Tabela510[[#This Row],[Inicio Semana]],"dd/mm/aa") &amp; " - " &amp; TEXT(Tabela510[[#This Row],[Fim Semana]],"dd/mm/aa")</f>
        <v>31/12/23 - 06/01/24</v>
      </c>
      <c r="CV156" s="238">
        <f>_xlfn.MAXIFS(Tabela510[Previsão de Colheita],Tabela510[[Fazenda ]],Tabela510[[#This Row],[Fazenda ]],Tabela510[Cultivar],Tabela510[[#This Row],[Cultivar]])</f>
        <v>45348</v>
      </c>
      <c r="CW156" s="238">
        <f>_xlfn.MINIFS(Tabela510[Previsão de Colheita],Tabela510[[Fazenda ]],Tabela510[[#This Row],[Fazenda ]],Tabela510[Cultivar],Tabela510[[#This Row],[Cultivar]])</f>
        <v>45344</v>
      </c>
      <c r="CX156" s="244" t="str" cm="1">
        <f t="array" ref="CX156">IF(OR(Tabela510[[#This Row],[1ª avaliação]:[Inicio Colh.]]="Reprovado"),"Reprovado","Aprovado")</f>
        <v>Reprovado</v>
      </c>
      <c r="CY156" s="221"/>
    </row>
    <row r="157" spans="1:103" ht="15.6" x14ac:dyDescent="0.3">
      <c r="A157" s="226" t="s">
        <v>519</v>
      </c>
      <c r="B157" s="227" t="s">
        <v>680</v>
      </c>
      <c r="C157" s="227" t="s">
        <v>48</v>
      </c>
      <c r="D157" s="227" t="s">
        <v>815</v>
      </c>
      <c r="E157" s="227">
        <v>101</v>
      </c>
      <c r="F157" s="240" t="s">
        <v>536</v>
      </c>
      <c r="G157" s="227" t="s">
        <v>176</v>
      </c>
      <c r="H157" s="228">
        <v>73</v>
      </c>
      <c r="I157" s="228"/>
      <c r="J157" s="228">
        <f>Tabela510[[#This Row],[Hectares semados]]</f>
        <v>73</v>
      </c>
      <c r="K157" s="228">
        <f>Tabela510[[#This Row],[Hectares semados]]-J157</f>
        <v>0</v>
      </c>
      <c r="L157" s="228">
        <f>Tabela510[[#This Row],[Hectares de aproveitamento de semente]]*20</f>
        <v>1460</v>
      </c>
      <c r="M157" s="229">
        <v>45230</v>
      </c>
      <c r="N157" s="229">
        <f t="shared" ca="1" si="6"/>
        <v>45449</v>
      </c>
      <c r="O157" s="249">
        <f ca="1">Tabela510[[#This Row],[hoje]]-Tabela510[[#This Row],[Data da Semeadura ]]</f>
        <v>219</v>
      </c>
      <c r="P157" s="227">
        <v>117</v>
      </c>
      <c r="Q157" s="229">
        <f>Tabela510[[#This Row],[Data da Semeadura ]]+P157</f>
        <v>45347</v>
      </c>
      <c r="R157" s="230" t="s">
        <v>164</v>
      </c>
      <c r="S157" s="240"/>
      <c r="T157" s="227"/>
      <c r="U157" s="227"/>
      <c r="V157" s="227"/>
      <c r="W157" s="234"/>
      <c r="X157" s="234" t="s">
        <v>705</v>
      </c>
      <c r="Y157" s="231">
        <f>Tabela510[[#This Row],[Data da Semeadura ]]+10</f>
        <v>45240</v>
      </c>
      <c r="Z157" s="233">
        <v>45243</v>
      </c>
      <c r="AA157" s="233" t="s">
        <v>695</v>
      </c>
      <c r="AB157" s="232">
        <v>11</v>
      </c>
      <c r="AC157" s="227" t="s">
        <v>341</v>
      </c>
      <c r="AD157" s="234" t="s">
        <v>357</v>
      </c>
      <c r="AE157" s="234" t="s">
        <v>357</v>
      </c>
      <c r="AF157" s="234" t="s">
        <v>344</v>
      </c>
      <c r="AG157" s="234" t="s">
        <v>513</v>
      </c>
      <c r="AH157" s="229">
        <f>Tabela510[[#This Row],[Data da Semeadura ]]+35</f>
        <v>45265</v>
      </c>
      <c r="AI157" s="233"/>
      <c r="AJ157" s="227"/>
      <c r="AK157" s="234"/>
      <c r="AL157" s="234"/>
      <c r="AM157" s="234"/>
      <c r="AN157" s="234"/>
      <c r="AO157" s="234"/>
      <c r="AP157" s="234"/>
      <c r="AQ157" s="234"/>
      <c r="AR157" s="234"/>
      <c r="AS157" s="234"/>
      <c r="AT157" s="229">
        <f>Tabela510[[#This Row],[PREVISÃO   2ª Avaliação ]]+30</f>
        <v>45295</v>
      </c>
      <c r="AU157" s="229"/>
      <c r="AV157" s="229"/>
      <c r="AW157" s="234"/>
      <c r="AX157" s="234"/>
      <c r="AY157" s="234"/>
      <c r="AZ157" s="234"/>
      <c r="BA157" s="234"/>
      <c r="BB157" s="234"/>
      <c r="BC157" s="234"/>
      <c r="BD157" s="234"/>
      <c r="BE157" s="242"/>
      <c r="BF157" s="234"/>
      <c r="BG157" s="234"/>
      <c r="BH157" s="234"/>
      <c r="BI157" s="234"/>
      <c r="BJ157" s="234"/>
      <c r="BK157" s="229">
        <f>Tabela510[[#This Row],[PREVISÃO   3ª Avaliação ]]+20</f>
        <v>45315</v>
      </c>
      <c r="BL157" s="233"/>
      <c r="BM157" s="227"/>
      <c r="BN157" s="234"/>
      <c r="BO157" s="234"/>
      <c r="BP157" s="234"/>
      <c r="BQ157" s="234"/>
      <c r="BR157" s="234"/>
      <c r="BS157" s="234"/>
      <c r="BT157" s="234"/>
      <c r="BU157" s="231"/>
      <c r="BV157" s="227"/>
      <c r="BW157" s="227"/>
      <c r="BX157" s="227"/>
      <c r="BY157" s="227"/>
      <c r="BZ157" s="227"/>
      <c r="CA157" s="227"/>
      <c r="CB157" s="227"/>
      <c r="CC157" s="227"/>
      <c r="CD157" s="227"/>
      <c r="CE157" s="235" t="s">
        <v>794</v>
      </c>
      <c r="CF157" s="227"/>
      <c r="CG157" s="227"/>
      <c r="CH157" s="227"/>
      <c r="CI157" s="227"/>
      <c r="CJ157" s="227" t="s">
        <v>746</v>
      </c>
      <c r="CK157" s="227"/>
      <c r="CL157" s="227"/>
      <c r="CM157" s="227"/>
      <c r="CN157" s="227"/>
      <c r="CO157" s="234"/>
      <c r="CP157" s="243"/>
      <c r="CQ157" s="227" t="str">
        <f>PROPER(TEXT(Tabela510[[#This Row],[Previsão de Colheita]],"mmm"))</f>
        <v>Fev</v>
      </c>
      <c r="CR157" s="227">
        <f>WEEKDAY(Tabela510[[#This Row],[Previsão de Colheita]],1)</f>
        <v>1</v>
      </c>
      <c r="CS157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57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57" s="239" t="str">
        <f>TEXT(Tabela510[[#This Row],[Inicio Semana]],"dd/mm/aa") &amp; " - " &amp; TEXT(Tabela510[[#This Row],[Fim Semana]],"dd/mm/aa")</f>
        <v>31/12/23 - 06/01/24</v>
      </c>
      <c r="CV157" s="238">
        <f>_xlfn.MAXIFS(Tabela510[Previsão de Colheita],Tabela510[[Fazenda ]],Tabela510[[#This Row],[Fazenda ]],Tabela510[Cultivar],Tabela510[[#This Row],[Cultivar]])</f>
        <v>45348</v>
      </c>
      <c r="CW157" s="238">
        <f>_xlfn.MINIFS(Tabela510[Previsão de Colheita],Tabela510[[Fazenda ]],Tabela510[[#This Row],[Fazenda ]],Tabela510[Cultivar],Tabela510[[#This Row],[Cultivar]])</f>
        <v>45344</v>
      </c>
      <c r="CX157" s="244" t="str" cm="1">
        <f t="array" ref="CX157">IF(OR(Tabela510[[#This Row],[1ª avaliação]:[Inicio Colh.]]="Reprovado"),"Reprovado","Aprovado")</f>
        <v>Reprovado</v>
      </c>
      <c r="CY157" s="221"/>
    </row>
    <row r="158" spans="1:103" ht="15.6" x14ac:dyDescent="0.3">
      <c r="A158" s="226" t="s">
        <v>519</v>
      </c>
      <c r="B158" s="227" t="s">
        <v>680</v>
      </c>
      <c r="C158" s="227" t="s">
        <v>48</v>
      </c>
      <c r="D158" s="227" t="s">
        <v>815</v>
      </c>
      <c r="E158" s="227">
        <v>159</v>
      </c>
      <c r="F158" s="240" t="s">
        <v>536</v>
      </c>
      <c r="G158" s="227" t="s">
        <v>176</v>
      </c>
      <c r="H158" s="228">
        <v>143</v>
      </c>
      <c r="I158" s="228"/>
      <c r="J158" s="228">
        <f>Tabela510[[#This Row],[Hectares semados]]</f>
        <v>143</v>
      </c>
      <c r="K158" s="228">
        <f>Tabela510[[#This Row],[Hectares semados]]-J158</f>
        <v>0</v>
      </c>
      <c r="L158" s="228">
        <f>Tabela510[[#This Row],[Hectares de aproveitamento de semente]]*20</f>
        <v>2860</v>
      </c>
      <c r="M158" s="229">
        <v>45231</v>
      </c>
      <c r="N158" s="229">
        <f t="shared" ca="1" si="6"/>
        <v>45449</v>
      </c>
      <c r="O158" s="249">
        <f ca="1">Tabela510[[#This Row],[hoje]]-Tabela510[[#This Row],[Data da Semeadura ]]</f>
        <v>218</v>
      </c>
      <c r="P158" s="227">
        <v>117</v>
      </c>
      <c r="Q158" s="229">
        <f>Tabela510[[#This Row],[Data da Semeadura ]]+P158</f>
        <v>45348</v>
      </c>
      <c r="R158" s="230" t="s">
        <v>164</v>
      </c>
      <c r="S158" s="240"/>
      <c r="T158" s="227"/>
      <c r="U158" s="227"/>
      <c r="V158" s="227"/>
      <c r="W158" s="234"/>
      <c r="X158" s="234" t="s">
        <v>705</v>
      </c>
      <c r="Y158" s="231">
        <f>Tabela510[[#This Row],[Data da Semeadura ]]+10</f>
        <v>45241</v>
      </c>
      <c r="Z158" s="233">
        <v>45243</v>
      </c>
      <c r="AA158" s="233" t="s">
        <v>695</v>
      </c>
      <c r="AB158" s="232">
        <v>11.8</v>
      </c>
      <c r="AC158" s="227" t="s">
        <v>341</v>
      </c>
      <c r="AD158" s="234" t="s">
        <v>357</v>
      </c>
      <c r="AE158" s="234" t="s">
        <v>357</v>
      </c>
      <c r="AF158" s="234" t="s">
        <v>344</v>
      </c>
      <c r="AG158" s="234" t="s">
        <v>513</v>
      </c>
      <c r="AH158" s="229">
        <f>Tabela510[[#This Row],[Data da Semeadura ]]+35</f>
        <v>45266</v>
      </c>
      <c r="AI158" s="233"/>
      <c r="AJ158" s="227"/>
      <c r="AK158" s="234"/>
      <c r="AL158" s="234"/>
      <c r="AM158" s="234"/>
      <c r="AN158" s="234"/>
      <c r="AO158" s="234"/>
      <c r="AP158" s="234"/>
      <c r="AQ158" s="234"/>
      <c r="AR158" s="234"/>
      <c r="AS158" s="234"/>
      <c r="AT158" s="229">
        <f>Tabela510[[#This Row],[PREVISÃO   2ª Avaliação ]]+30</f>
        <v>45296</v>
      </c>
      <c r="AU158" s="229"/>
      <c r="AV158" s="229"/>
      <c r="AW158" s="234"/>
      <c r="AX158" s="234"/>
      <c r="AY158" s="234"/>
      <c r="AZ158" s="234"/>
      <c r="BA158" s="234"/>
      <c r="BB158" s="234"/>
      <c r="BC158" s="234"/>
      <c r="BD158" s="234"/>
      <c r="BE158" s="242"/>
      <c r="BF158" s="234"/>
      <c r="BG158" s="234"/>
      <c r="BH158" s="234"/>
      <c r="BI158" s="234"/>
      <c r="BJ158" s="234"/>
      <c r="BK158" s="229">
        <f>Tabela510[[#This Row],[PREVISÃO   3ª Avaliação ]]+20</f>
        <v>45316</v>
      </c>
      <c r="BL158" s="233"/>
      <c r="BM158" s="227"/>
      <c r="BN158" s="234"/>
      <c r="BO158" s="234"/>
      <c r="BP158" s="234"/>
      <c r="BQ158" s="234"/>
      <c r="BR158" s="234"/>
      <c r="BS158" s="234"/>
      <c r="BT158" s="234"/>
      <c r="BU158" s="231"/>
      <c r="BV158" s="227"/>
      <c r="BW158" s="227"/>
      <c r="BX158" s="227"/>
      <c r="BY158" s="227"/>
      <c r="BZ158" s="227"/>
      <c r="CA158" s="227"/>
      <c r="CB158" s="227"/>
      <c r="CC158" s="227"/>
      <c r="CD158" s="227"/>
      <c r="CE158" s="235" t="s">
        <v>794</v>
      </c>
      <c r="CF158" s="227"/>
      <c r="CG158" s="227"/>
      <c r="CH158" s="227"/>
      <c r="CI158" s="227"/>
      <c r="CJ158" s="227" t="s">
        <v>746</v>
      </c>
      <c r="CK158" s="227"/>
      <c r="CL158" s="227"/>
      <c r="CM158" s="227"/>
      <c r="CN158" s="227"/>
      <c r="CO158" s="234"/>
      <c r="CP158" s="243"/>
      <c r="CQ158" s="227" t="str">
        <f>PROPER(TEXT(Tabela510[[#This Row],[Previsão de Colheita]],"mmm"))</f>
        <v>Fev</v>
      </c>
      <c r="CR158" s="227">
        <f>WEEKDAY(Tabela510[[#This Row],[Previsão de Colheita]],1)</f>
        <v>2</v>
      </c>
      <c r="CS158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158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158" s="239" t="str">
        <f>TEXT(Tabela510[[#This Row],[Inicio Semana]],"dd/mm/aa") &amp; " - " &amp; TEXT(Tabela510[[#This Row],[Fim Semana]],"dd/mm/aa")</f>
        <v>07/01/24 - 13/01/24</v>
      </c>
      <c r="CV158" s="238">
        <f>_xlfn.MAXIFS(Tabela510[Previsão de Colheita],Tabela510[[Fazenda ]],Tabela510[[#This Row],[Fazenda ]],Tabela510[Cultivar],Tabela510[[#This Row],[Cultivar]])</f>
        <v>45348</v>
      </c>
      <c r="CW158" s="238">
        <f>_xlfn.MINIFS(Tabela510[Previsão de Colheita],Tabela510[[Fazenda ]],Tabela510[[#This Row],[Fazenda ]],Tabela510[Cultivar],Tabela510[[#This Row],[Cultivar]])</f>
        <v>45344</v>
      </c>
      <c r="CX158" s="244" t="str" cm="1">
        <f t="array" ref="CX158">IF(OR(Tabela510[[#This Row],[1ª avaliação]:[Inicio Colh.]]="Reprovado"),"Reprovado","Aprovado")</f>
        <v>Reprovado</v>
      </c>
      <c r="CY158" s="221"/>
    </row>
    <row r="159" spans="1:103" ht="15.6" x14ac:dyDescent="0.3">
      <c r="A159" s="226" t="s">
        <v>519</v>
      </c>
      <c r="B159" s="227" t="s">
        <v>680</v>
      </c>
      <c r="C159" s="227" t="s">
        <v>48</v>
      </c>
      <c r="D159" s="227" t="s">
        <v>815</v>
      </c>
      <c r="E159" s="227">
        <v>80</v>
      </c>
      <c r="F159" s="240" t="s">
        <v>536</v>
      </c>
      <c r="G159" s="227" t="s">
        <v>176</v>
      </c>
      <c r="H159" s="228">
        <v>60</v>
      </c>
      <c r="I159" s="228"/>
      <c r="J159" s="228">
        <f>Tabela510[[#This Row],[Hectares semados]]</f>
        <v>60</v>
      </c>
      <c r="K159" s="228">
        <f>Tabela510[[#This Row],[Hectares semados]]-J159</f>
        <v>0</v>
      </c>
      <c r="L159" s="228">
        <f>Tabela510[[#This Row],[Hectares de aproveitamento de semente]]*20</f>
        <v>1200</v>
      </c>
      <c r="M159" s="229">
        <v>45231</v>
      </c>
      <c r="N159" s="229">
        <f t="shared" ca="1" si="6"/>
        <v>45449</v>
      </c>
      <c r="O159" s="249">
        <f ca="1">Tabela510[[#This Row],[hoje]]-Tabela510[[#This Row],[Data da Semeadura ]]</f>
        <v>218</v>
      </c>
      <c r="P159" s="227">
        <v>117</v>
      </c>
      <c r="Q159" s="229">
        <f>Tabela510[[#This Row],[Data da Semeadura ]]+P159</f>
        <v>45348</v>
      </c>
      <c r="R159" s="230" t="s">
        <v>164</v>
      </c>
      <c r="S159" s="240"/>
      <c r="T159" s="227"/>
      <c r="U159" s="227"/>
      <c r="V159" s="227"/>
      <c r="W159" s="234"/>
      <c r="X159" s="234" t="s">
        <v>705</v>
      </c>
      <c r="Y159" s="231">
        <f>Tabela510[[#This Row],[Data da Semeadura ]]+10</f>
        <v>45241</v>
      </c>
      <c r="Z159" s="233">
        <v>45243</v>
      </c>
      <c r="AA159" s="233" t="s">
        <v>695</v>
      </c>
      <c r="AB159" s="232">
        <v>12</v>
      </c>
      <c r="AC159" s="227" t="s">
        <v>341</v>
      </c>
      <c r="AD159" s="234" t="s">
        <v>357</v>
      </c>
      <c r="AE159" s="234" t="s">
        <v>357</v>
      </c>
      <c r="AF159" s="234" t="s">
        <v>344</v>
      </c>
      <c r="AG159" s="234" t="s">
        <v>513</v>
      </c>
      <c r="AH159" s="229">
        <f>Tabela510[[#This Row],[Data da Semeadura ]]+35</f>
        <v>45266</v>
      </c>
      <c r="AI159" s="233"/>
      <c r="AJ159" s="227"/>
      <c r="AK159" s="234"/>
      <c r="AL159" s="234"/>
      <c r="AM159" s="234"/>
      <c r="AN159" s="234"/>
      <c r="AO159" s="234"/>
      <c r="AP159" s="234"/>
      <c r="AQ159" s="234"/>
      <c r="AR159" s="234"/>
      <c r="AS159" s="234"/>
      <c r="AT159" s="229">
        <f>Tabela510[[#This Row],[PREVISÃO   2ª Avaliação ]]+30</f>
        <v>45296</v>
      </c>
      <c r="AU159" s="229"/>
      <c r="AV159" s="229"/>
      <c r="AW159" s="234"/>
      <c r="AX159" s="234"/>
      <c r="AY159" s="234"/>
      <c r="AZ159" s="234"/>
      <c r="BA159" s="234"/>
      <c r="BB159" s="234"/>
      <c r="BC159" s="234"/>
      <c r="BD159" s="234"/>
      <c r="BE159" s="242"/>
      <c r="BF159" s="234"/>
      <c r="BG159" s="234"/>
      <c r="BH159" s="234"/>
      <c r="BI159" s="234"/>
      <c r="BJ159" s="234"/>
      <c r="BK159" s="229">
        <f>Tabela510[[#This Row],[PREVISÃO   3ª Avaliação ]]+20</f>
        <v>45316</v>
      </c>
      <c r="BL159" s="233"/>
      <c r="BM159" s="227"/>
      <c r="BN159" s="234"/>
      <c r="BO159" s="234"/>
      <c r="BP159" s="234"/>
      <c r="BQ159" s="234"/>
      <c r="BR159" s="234"/>
      <c r="BS159" s="234"/>
      <c r="BT159" s="234"/>
      <c r="BU159" s="231"/>
      <c r="BV159" s="227"/>
      <c r="BW159" s="227"/>
      <c r="BX159" s="227"/>
      <c r="BY159" s="227"/>
      <c r="BZ159" s="227"/>
      <c r="CA159" s="227"/>
      <c r="CB159" s="227"/>
      <c r="CC159" s="227"/>
      <c r="CD159" s="227"/>
      <c r="CE159" s="235" t="s">
        <v>794</v>
      </c>
      <c r="CF159" s="227"/>
      <c r="CG159" s="227"/>
      <c r="CH159" s="227"/>
      <c r="CI159" s="227"/>
      <c r="CJ159" s="227" t="s">
        <v>746</v>
      </c>
      <c r="CK159" s="227"/>
      <c r="CL159" s="227"/>
      <c r="CM159" s="227"/>
      <c r="CN159" s="227"/>
      <c r="CO159" s="234"/>
      <c r="CP159" s="243"/>
      <c r="CQ159" s="227" t="str">
        <f>PROPER(TEXT(Tabela510[[#This Row],[Previsão de Colheita]],"mmm"))</f>
        <v>Fev</v>
      </c>
      <c r="CR159" s="227">
        <f>WEEKDAY(Tabela510[[#This Row],[Previsão de Colheita]],1)</f>
        <v>2</v>
      </c>
      <c r="CS159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159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159" s="239" t="str">
        <f>TEXT(Tabela510[[#This Row],[Inicio Semana]],"dd/mm/aa") &amp; " - " &amp; TEXT(Tabela510[[#This Row],[Fim Semana]],"dd/mm/aa")</f>
        <v>07/01/24 - 13/01/24</v>
      </c>
      <c r="CV159" s="238">
        <f>_xlfn.MAXIFS(Tabela510[Previsão de Colheita],Tabela510[[Fazenda ]],Tabela510[[#This Row],[Fazenda ]],Tabela510[Cultivar],Tabela510[[#This Row],[Cultivar]])</f>
        <v>45348</v>
      </c>
      <c r="CW159" s="238">
        <f>_xlfn.MINIFS(Tabela510[Previsão de Colheita],Tabela510[[Fazenda ]],Tabela510[[#This Row],[Fazenda ]],Tabela510[Cultivar],Tabela510[[#This Row],[Cultivar]])</f>
        <v>45344</v>
      </c>
      <c r="CX159" s="244" t="str" cm="1">
        <f t="array" ref="CX159">IF(OR(Tabela510[[#This Row],[1ª avaliação]:[Inicio Colh.]]="Reprovado"),"Reprovado","Aprovado")</f>
        <v>Reprovado</v>
      </c>
      <c r="CY159" s="221"/>
    </row>
    <row r="160" spans="1:103" ht="15.6" x14ac:dyDescent="0.3">
      <c r="A160" s="226" t="s">
        <v>519</v>
      </c>
      <c r="B160" s="227" t="s">
        <v>546</v>
      </c>
      <c r="C160" s="227" t="s">
        <v>48</v>
      </c>
      <c r="D160" s="227" t="s">
        <v>815</v>
      </c>
      <c r="E160" s="227">
        <v>3</v>
      </c>
      <c r="F160" s="240" t="s">
        <v>537</v>
      </c>
      <c r="G160" s="227" t="s">
        <v>177</v>
      </c>
      <c r="H160" s="228">
        <v>47.5</v>
      </c>
      <c r="I160" s="228"/>
      <c r="J160" s="228">
        <v>30</v>
      </c>
      <c r="K160" s="228">
        <f>Tabela510[[#This Row],[Hectares semados]]-J160</f>
        <v>17.5</v>
      </c>
      <c r="L160" s="228">
        <f>Tabela510[[#This Row],[Hectares de aproveitamento de semente]]*20</f>
        <v>600</v>
      </c>
      <c r="M160" s="229">
        <v>45217</v>
      </c>
      <c r="N160" s="229">
        <f t="shared" ca="1" si="6"/>
        <v>45449</v>
      </c>
      <c r="O160" s="249">
        <f ca="1">Tabela510[[#This Row],[hoje]]-Tabela510[[#This Row],[Data da Semeadura ]]</f>
        <v>232</v>
      </c>
      <c r="P160" s="227">
        <v>127</v>
      </c>
      <c r="Q160" s="229">
        <f>Tabela510[[#This Row],[Data da Semeadura ]]+P160</f>
        <v>45344</v>
      </c>
      <c r="R160" s="230" t="s">
        <v>164</v>
      </c>
      <c r="S160" s="240"/>
      <c r="T160" s="227"/>
      <c r="U160" s="227"/>
      <c r="V160" s="227"/>
      <c r="W160" s="234"/>
      <c r="X160" s="234" t="s">
        <v>705</v>
      </c>
      <c r="Y160" s="231">
        <f>Tabela510[[#This Row],[Data da Semeadura ]]+10</f>
        <v>45227</v>
      </c>
      <c r="Z160" s="233">
        <v>45225</v>
      </c>
      <c r="AA160" s="231" t="s">
        <v>695</v>
      </c>
      <c r="AB160" s="232">
        <v>11.8</v>
      </c>
      <c r="AC160" s="227" t="s">
        <v>341</v>
      </c>
      <c r="AD160" s="234" t="s">
        <v>357</v>
      </c>
      <c r="AE160" s="234" t="s">
        <v>357</v>
      </c>
      <c r="AF160" s="234" t="s">
        <v>344</v>
      </c>
      <c r="AG160" s="234" t="s">
        <v>513</v>
      </c>
      <c r="AH160" s="229">
        <f>Tabela510[[#This Row],[Data da Semeadura ]]+35</f>
        <v>45252</v>
      </c>
      <c r="AI160" s="233"/>
      <c r="AJ160" s="227"/>
      <c r="AK160" s="234"/>
      <c r="AL160" s="234"/>
      <c r="AM160" s="234"/>
      <c r="AN160" s="234"/>
      <c r="AO160" s="234"/>
      <c r="AP160" s="234"/>
      <c r="AQ160" s="234"/>
      <c r="AR160" s="234"/>
      <c r="AS160" s="234"/>
      <c r="AT160" s="229">
        <f>Tabela510[[#This Row],[PREVISÃO   2ª Avaliação ]]+30</f>
        <v>45282</v>
      </c>
      <c r="AU160" s="229"/>
      <c r="AV160" s="229"/>
      <c r="AW160" s="234"/>
      <c r="AX160" s="234"/>
      <c r="AY160" s="234"/>
      <c r="AZ160" s="234"/>
      <c r="BA160" s="234"/>
      <c r="BB160" s="234"/>
      <c r="BC160" s="234"/>
      <c r="BD160" s="234"/>
      <c r="BE160" s="242"/>
      <c r="BF160" s="234"/>
      <c r="BG160" s="234"/>
      <c r="BH160" s="234"/>
      <c r="BI160" s="234"/>
      <c r="BJ160" s="234"/>
      <c r="BK160" s="229">
        <f>Tabela510[[#This Row],[PREVISÃO   3ª Avaliação ]]+20</f>
        <v>45302</v>
      </c>
      <c r="BL160" s="233"/>
      <c r="BM160" s="227"/>
      <c r="BN160" s="234"/>
      <c r="BO160" s="234"/>
      <c r="BP160" s="234"/>
      <c r="BQ160" s="234"/>
      <c r="BR160" s="234"/>
      <c r="BS160" s="234"/>
      <c r="BT160" s="234"/>
      <c r="BU160" s="231"/>
      <c r="BV160" s="227"/>
      <c r="BW160" s="227"/>
      <c r="BX160" s="227"/>
      <c r="BY160" s="227"/>
      <c r="BZ160" s="227"/>
      <c r="CA160" s="227"/>
      <c r="CB160" s="227"/>
      <c r="CC160" s="227"/>
      <c r="CD160" s="227"/>
      <c r="CE160" s="235" t="s">
        <v>748</v>
      </c>
      <c r="CF160" s="227"/>
      <c r="CG160" s="227"/>
      <c r="CH160" s="227"/>
      <c r="CI160" s="227"/>
      <c r="CJ160" s="227" t="s">
        <v>746</v>
      </c>
      <c r="CK160" s="227"/>
      <c r="CL160" s="227"/>
      <c r="CM160" s="227"/>
      <c r="CN160" s="227"/>
      <c r="CO160" s="234"/>
      <c r="CP160" s="243"/>
      <c r="CQ160" s="227" t="str">
        <f>PROPER(TEXT(Tabela510[[#This Row],[Previsão de Colheita]],"mmm"))</f>
        <v>Fev</v>
      </c>
      <c r="CR160" s="227">
        <f>WEEKDAY(Tabela510[[#This Row],[Previsão de Colheita]],1)</f>
        <v>5</v>
      </c>
      <c r="CS160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60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60" s="239" t="str">
        <f>TEXT(Tabela510[[#This Row],[Inicio Semana]],"dd/mm/aa") &amp; " - " &amp; TEXT(Tabela510[[#This Row],[Fim Semana]],"dd/mm/aa")</f>
        <v>28/01/24 - 03/02/24</v>
      </c>
      <c r="CV160" s="238">
        <f>_xlfn.MAXIFS(Tabela510[Previsão de Colheita],Tabela510[[Fazenda ]],Tabela510[[#This Row],[Fazenda ]],Tabela510[Cultivar],Tabela510[[#This Row],[Cultivar]])</f>
        <v>45348</v>
      </c>
      <c r="CW160" s="238">
        <f>_xlfn.MINIFS(Tabela510[Previsão de Colheita],Tabela510[[Fazenda ]],Tabela510[[#This Row],[Fazenda ]],Tabela510[Cultivar],Tabela510[[#This Row],[Cultivar]])</f>
        <v>45337</v>
      </c>
      <c r="CX160" s="244" t="str" cm="1">
        <f t="array" ref="CX160">IF(OR(Tabela510[[#This Row],[1ª avaliação]:[Inicio Colh.]]="Reprovado"),"Reprovado","Aprovado")</f>
        <v>Reprovado</v>
      </c>
      <c r="CY160" s="221"/>
    </row>
    <row r="161" spans="1:103" ht="15.6" x14ac:dyDescent="0.3">
      <c r="A161" s="226" t="s">
        <v>519</v>
      </c>
      <c r="B161" s="227" t="s">
        <v>546</v>
      </c>
      <c r="C161" s="227" t="s">
        <v>48</v>
      </c>
      <c r="D161" s="227" t="s">
        <v>815</v>
      </c>
      <c r="E161" s="227">
        <v>5</v>
      </c>
      <c r="F161" s="240" t="s">
        <v>536</v>
      </c>
      <c r="G161" s="227" t="s">
        <v>177</v>
      </c>
      <c r="H161" s="228">
        <v>75.790000000000006</v>
      </c>
      <c r="I161" s="228"/>
      <c r="J161" s="228">
        <v>65</v>
      </c>
      <c r="K161" s="228">
        <f>Tabela510[[#This Row],[Hectares semados]]-J161</f>
        <v>10.790000000000006</v>
      </c>
      <c r="L161" s="228">
        <f>Tabela510[[#This Row],[Hectares de aproveitamento de semente]]*20</f>
        <v>1300</v>
      </c>
      <c r="M161" s="229">
        <v>45216</v>
      </c>
      <c r="N161" s="229">
        <f t="shared" ca="1" si="6"/>
        <v>45449</v>
      </c>
      <c r="O161" s="249">
        <f ca="1">Tabela510[[#This Row],[hoje]]-Tabela510[[#This Row],[Data da Semeadura ]]</f>
        <v>233</v>
      </c>
      <c r="P161" s="227">
        <v>127</v>
      </c>
      <c r="Q161" s="229">
        <f>Tabela510[[#This Row],[Data da Semeadura ]]+P161</f>
        <v>45343</v>
      </c>
      <c r="R161" s="230" t="s">
        <v>164</v>
      </c>
      <c r="S161" s="240"/>
      <c r="T161" s="227"/>
      <c r="U161" s="227"/>
      <c r="V161" s="227"/>
      <c r="W161" s="234"/>
      <c r="X161" s="234" t="s">
        <v>705</v>
      </c>
      <c r="Y161" s="231">
        <f>Tabela510[[#This Row],[Data da Semeadura ]]+10</f>
        <v>45226</v>
      </c>
      <c r="Z161" s="233">
        <v>45225</v>
      </c>
      <c r="AA161" s="233" t="s">
        <v>695</v>
      </c>
      <c r="AB161" s="232">
        <v>11.8</v>
      </c>
      <c r="AC161" s="227" t="s">
        <v>341</v>
      </c>
      <c r="AD161" s="234" t="s">
        <v>357</v>
      </c>
      <c r="AE161" s="234" t="s">
        <v>357</v>
      </c>
      <c r="AF161" s="234" t="s">
        <v>344</v>
      </c>
      <c r="AG161" s="234" t="s">
        <v>513</v>
      </c>
      <c r="AH161" s="229">
        <f>Tabela510[[#This Row],[Data da Semeadura ]]+35</f>
        <v>45251</v>
      </c>
      <c r="AI161" s="233"/>
      <c r="AJ161" s="227"/>
      <c r="AK161" s="234"/>
      <c r="AL161" s="234"/>
      <c r="AM161" s="234"/>
      <c r="AN161" s="234"/>
      <c r="AO161" s="234"/>
      <c r="AP161" s="234"/>
      <c r="AQ161" s="234"/>
      <c r="AR161" s="234"/>
      <c r="AS161" s="234"/>
      <c r="AT161" s="229">
        <f>Tabela510[[#This Row],[PREVISÃO   2ª Avaliação ]]+30</f>
        <v>45281</v>
      </c>
      <c r="AU161" s="229"/>
      <c r="AV161" s="229"/>
      <c r="AW161" s="234"/>
      <c r="AX161" s="234"/>
      <c r="AY161" s="234"/>
      <c r="AZ161" s="234"/>
      <c r="BA161" s="234"/>
      <c r="BB161" s="234"/>
      <c r="BC161" s="234"/>
      <c r="BD161" s="234"/>
      <c r="BE161" s="242"/>
      <c r="BF161" s="234"/>
      <c r="BG161" s="234"/>
      <c r="BH161" s="234"/>
      <c r="BI161" s="234"/>
      <c r="BJ161" s="234"/>
      <c r="BK161" s="229">
        <f>Tabela510[[#This Row],[PREVISÃO   3ª Avaliação ]]+20</f>
        <v>45301</v>
      </c>
      <c r="BL161" s="233"/>
      <c r="BM161" s="227"/>
      <c r="BN161" s="234"/>
      <c r="BO161" s="234"/>
      <c r="BP161" s="234"/>
      <c r="BQ161" s="234"/>
      <c r="BR161" s="234"/>
      <c r="BS161" s="234"/>
      <c r="BT161" s="234"/>
      <c r="BU161" s="231"/>
      <c r="BV161" s="227"/>
      <c r="BW161" s="227"/>
      <c r="BX161" s="227"/>
      <c r="BY161" s="227"/>
      <c r="BZ161" s="227"/>
      <c r="CA161" s="227"/>
      <c r="CB161" s="227"/>
      <c r="CC161" s="227"/>
      <c r="CD161" s="227"/>
      <c r="CE161" s="235" t="s">
        <v>749</v>
      </c>
      <c r="CF161" s="227"/>
      <c r="CG161" s="227"/>
      <c r="CH161" s="227"/>
      <c r="CI161" s="227"/>
      <c r="CJ161" s="227" t="s">
        <v>746</v>
      </c>
      <c r="CK161" s="227"/>
      <c r="CL161" s="227"/>
      <c r="CM161" s="227"/>
      <c r="CN161" s="227"/>
      <c r="CO161" s="234"/>
      <c r="CP161" s="243"/>
      <c r="CQ161" s="227" t="str">
        <f>PROPER(TEXT(Tabela510[[#This Row],[Previsão de Colheita]],"mmm"))</f>
        <v>Fev</v>
      </c>
      <c r="CR161" s="227">
        <f>WEEKDAY(Tabela510[[#This Row],[Previsão de Colheita]],1)</f>
        <v>4</v>
      </c>
      <c r="CS161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61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61" s="239" t="str">
        <f>TEXT(Tabela510[[#This Row],[Inicio Semana]],"dd/mm/aa") &amp; " - " &amp; TEXT(Tabela510[[#This Row],[Fim Semana]],"dd/mm/aa")</f>
        <v>21/01/24 - 27/01/24</v>
      </c>
      <c r="CV161" s="238">
        <f>_xlfn.MAXIFS(Tabela510[Previsão de Colheita],Tabela510[[Fazenda ]],Tabela510[[#This Row],[Fazenda ]],Tabela510[Cultivar],Tabela510[[#This Row],[Cultivar]])</f>
        <v>45348</v>
      </c>
      <c r="CW161" s="238">
        <f>_xlfn.MINIFS(Tabela510[Previsão de Colheita],Tabela510[[Fazenda ]],Tabela510[[#This Row],[Fazenda ]],Tabela510[Cultivar],Tabela510[[#This Row],[Cultivar]])</f>
        <v>45337</v>
      </c>
      <c r="CX161" s="244" t="str" cm="1">
        <f t="array" ref="CX161">IF(OR(Tabela510[[#This Row],[1ª avaliação]:[Inicio Colh.]]="Reprovado"),"Reprovado","Aprovado")</f>
        <v>Reprovado</v>
      </c>
      <c r="CY161" s="221"/>
    </row>
    <row r="162" spans="1:103" s="225" customFormat="1" ht="15.6" x14ac:dyDescent="0.3">
      <c r="A162" s="226" t="s">
        <v>519</v>
      </c>
      <c r="B162" s="227" t="s">
        <v>546</v>
      </c>
      <c r="C162" s="227" t="s">
        <v>48</v>
      </c>
      <c r="D162" s="227" t="s">
        <v>815</v>
      </c>
      <c r="E162" s="227">
        <v>4</v>
      </c>
      <c r="F162" s="240" t="s">
        <v>536</v>
      </c>
      <c r="G162" s="227" t="s">
        <v>177</v>
      </c>
      <c r="H162" s="228">
        <v>57.4</v>
      </c>
      <c r="I162" s="228"/>
      <c r="J162" s="228">
        <v>45</v>
      </c>
      <c r="K162" s="228">
        <f>Tabela510[[#This Row],[Hectares semados]]-J162</f>
        <v>12.399999999999999</v>
      </c>
      <c r="L162" s="228">
        <f>Tabela510[[#This Row],[Hectares de aproveitamento de semente]]*20</f>
        <v>900</v>
      </c>
      <c r="M162" s="229">
        <v>45216</v>
      </c>
      <c r="N162" s="229">
        <f t="shared" ca="1" si="6"/>
        <v>45449</v>
      </c>
      <c r="O162" s="249">
        <f ca="1">Tabela510[[#This Row],[hoje]]-Tabela510[[#This Row],[Data da Semeadura ]]</f>
        <v>233</v>
      </c>
      <c r="P162" s="227">
        <v>130</v>
      </c>
      <c r="Q162" s="229">
        <f>Tabela510[[#This Row],[Data da Semeadura ]]+P162</f>
        <v>45346</v>
      </c>
      <c r="R162" s="230" t="s">
        <v>164</v>
      </c>
      <c r="S162" s="240"/>
      <c r="T162" s="227"/>
      <c r="U162" s="227"/>
      <c r="V162" s="227"/>
      <c r="W162" s="234"/>
      <c r="X162" s="234" t="s">
        <v>705</v>
      </c>
      <c r="Y162" s="231">
        <f>Tabela510[[#This Row],[Data da Semeadura ]]+10</f>
        <v>45226</v>
      </c>
      <c r="Z162" s="233">
        <v>45225</v>
      </c>
      <c r="AA162" s="233" t="s">
        <v>695</v>
      </c>
      <c r="AB162" s="232">
        <v>12.2</v>
      </c>
      <c r="AC162" s="227" t="s">
        <v>341</v>
      </c>
      <c r="AD162" s="234" t="s">
        <v>357</v>
      </c>
      <c r="AE162" s="234" t="s">
        <v>357</v>
      </c>
      <c r="AF162" s="234" t="s">
        <v>344</v>
      </c>
      <c r="AG162" s="234" t="s">
        <v>513</v>
      </c>
      <c r="AH162" s="229">
        <f>Tabela510[[#This Row],[Data da Semeadura ]]+35</f>
        <v>45251</v>
      </c>
      <c r="AI162" s="233"/>
      <c r="AJ162" s="227"/>
      <c r="AK162" s="234"/>
      <c r="AL162" s="234"/>
      <c r="AM162" s="234"/>
      <c r="AN162" s="234"/>
      <c r="AO162" s="234"/>
      <c r="AP162" s="234"/>
      <c r="AQ162" s="234"/>
      <c r="AR162" s="234"/>
      <c r="AS162" s="234"/>
      <c r="AT162" s="229">
        <f>Tabela510[[#This Row],[PREVISÃO   2ª Avaliação ]]+30</f>
        <v>45281</v>
      </c>
      <c r="AU162" s="229"/>
      <c r="AV162" s="229"/>
      <c r="AW162" s="234"/>
      <c r="AX162" s="234"/>
      <c r="AY162" s="234"/>
      <c r="AZ162" s="234"/>
      <c r="BA162" s="234"/>
      <c r="BB162" s="234"/>
      <c r="BC162" s="234"/>
      <c r="BD162" s="234"/>
      <c r="BE162" s="242"/>
      <c r="BF162" s="234"/>
      <c r="BG162" s="234"/>
      <c r="BH162" s="234"/>
      <c r="BI162" s="234"/>
      <c r="BJ162" s="234"/>
      <c r="BK162" s="229">
        <f>Tabela510[[#This Row],[PREVISÃO   3ª Avaliação ]]+20</f>
        <v>45301</v>
      </c>
      <c r="BL162" s="233"/>
      <c r="BM162" s="227"/>
      <c r="BN162" s="234"/>
      <c r="BO162" s="234"/>
      <c r="BP162" s="234"/>
      <c r="BQ162" s="234"/>
      <c r="BR162" s="234"/>
      <c r="BS162" s="234"/>
      <c r="BT162" s="234"/>
      <c r="BU162" s="231"/>
      <c r="BV162" s="227"/>
      <c r="BW162" s="227"/>
      <c r="BX162" s="227"/>
      <c r="BY162" s="227"/>
      <c r="BZ162" s="227"/>
      <c r="CA162" s="227"/>
      <c r="CB162" s="227"/>
      <c r="CC162" s="227"/>
      <c r="CD162" s="227"/>
      <c r="CE162" s="235" t="s">
        <v>796</v>
      </c>
      <c r="CF162" s="227"/>
      <c r="CG162" s="227"/>
      <c r="CH162" s="227"/>
      <c r="CI162" s="227"/>
      <c r="CJ162" s="227" t="s">
        <v>746</v>
      </c>
      <c r="CK162" s="227"/>
      <c r="CL162" s="227"/>
      <c r="CM162" s="227"/>
      <c r="CN162" s="227"/>
      <c r="CO162" s="234"/>
      <c r="CP162" s="243"/>
      <c r="CQ162" s="227" t="str">
        <f>PROPER(TEXT(Tabela510[[#This Row],[Previsão de Colheita]],"mmm"))</f>
        <v>Fev</v>
      </c>
      <c r="CR162" s="227">
        <f>WEEKDAY(Tabela510[[#This Row],[Previsão de Colheita]],1)</f>
        <v>7</v>
      </c>
      <c r="CS162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62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62" s="239" t="str">
        <f>TEXT(Tabela510[[#This Row],[Inicio Semana]],"dd/mm/aa") &amp; " - " &amp; TEXT(Tabela510[[#This Row],[Fim Semana]],"dd/mm/aa")</f>
        <v>11/02/24 - 17/02/24</v>
      </c>
      <c r="CV162" s="238">
        <f>_xlfn.MAXIFS(Tabela510[Previsão de Colheita],Tabela510[[Fazenda ]],Tabela510[[#This Row],[Fazenda ]],Tabela510[Cultivar],Tabela510[[#This Row],[Cultivar]])</f>
        <v>45348</v>
      </c>
      <c r="CW162" s="238">
        <f>_xlfn.MINIFS(Tabela510[Previsão de Colheita],Tabela510[[Fazenda ]],Tabela510[[#This Row],[Fazenda ]],Tabela510[Cultivar],Tabela510[[#This Row],[Cultivar]])</f>
        <v>45337</v>
      </c>
      <c r="CX162" s="244" t="str" cm="1">
        <f t="array" ref="CX162">IF(OR(Tabela510[[#This Row],[1ª avaliação]:[Inicio Colh.]]="Reprovado"),"Reprovado","Aprovado")</f>
        <v>Reprovado</v>
      </c>
      <c r="CY162" s="221"/>
    </row>
    <row r="163" spans="1:103" ht="15.6" x14ac:dyDescent="0.3">
      <c r="A163" s="226" t="s">
        <v>519</v>
      </c>
      <c r="B163" s="227" t="s">
        <v>546</v>
      </c>
      <c r="C163" s="227" t="s">
        <v>48</v>
      </c>
      <c r="D163" s="227" t="s">
        <v>815</v>
      </c>
      <c r="E163" s="227">
        <v>7</v>
      </c>
      <c r="F163" s="240" t="s">
        <v>536</v>
      </c>
      <c r="G163" s="227" t="s">
        <v>177</v>
      </c>
      <c r="H163" s="228">
        <v>109.64</v>
      </c>
      <c r="I163" s="228"/>
      <c r="J163" s="228">
        <v>95</v>
      </c>
      <c r="K163" s="228">
        <f>Tabela510[[#This Row],[Hectares semados]]-J163</f>
        <v>14.64</v>
      </c>
      <c r="L163" s="228">
        <f>Tabela510[[#This Row],[Hectares de aproveitamento de semente]]*20</f>
        <v>1900</v>
      </c>
      <c r="M163" s="229">
        <v>45210</v>
      </c>
      <c r="N163" s="229">
        <f t="shared" ca="1" si="6"/>
        <v>45449</v>
      </c>
      <c r="O163" s="249">
        <f ca="1">Tabela510[[#This Row],[hoje]]-Tabela510[[#This Row],[Data da Semeadura ]]</f>
        <v>239</v>
      </c>
      <c r="P163" s="227">
        <v>127</v>
      </c>
      <c r="Q163" s="229">
        <f>Tabela510[[#This Row],[Data da Semeadura ]]+P163</f>
        <v>45337</v>
      </c>
      <c r="R163" s="230" t="s">
        <v>164</v>
      </c>
      <c r="S163" s="240"/>
      <c r="T163" s="227"/>
      <c r="U163" s="227"/>
      <c r="V163" s="227"/>
      <c r="W163" s="234"/>
      <c r="X163" s="234" t="s">
        <v>705</v>
      </c>
      <c r="Y163" s="231">
        <f>Tabela510[[#This Row],[Data da Semeadura ]]+10</f>
        <v>45220</v>
      </c>
      <c r="Z163" s="233">
        <v>45225</v>
      </c>
      <c r="AA163" s="233" t="s">
        <v>695</v>
      </c>
      <c r="AB163" s="232">
        <v>12.8</v>
      </c>
      <c r="AC163" s="227" t="s">
        <v>341</v>
      </c>
      <c r="AD163" s="234" t="s">
        <v>357</v>
      </c>
      <c r="AE163" s="234" t="s">
        <v>357</v>
      </c>
      <c r="AF163" s="234" t="s">
        <v>344</v>
      </c>
      <c r="AG163" s="234" t="s">
        <v>513</v>
      </c>
      <c r="AH163" s="229">
        <f>Tabela510[[#This Row],[Data da Semeadura ]]+35</f>
        <v>45245</v>
      </c>
      <c r="AI163" s="231">
        <v>45244</v>
      </c>
      <c r="AJ163" s="233" t="s">
        <v>703</v>
      </c>
      <c r="AK163" s="234" t="s">
        <v>500</v>
      </c>
      <c r="AL163" s="234" t="s">
        <v>505</v>
      </c>
      <c r="AM163" s="234" t="s">
        <v>445</v>
      </c>
      <c r="AN163" s="234" t="s">
        <v>343</v>
      </c>
      <c r="AO163" s="234" t="s">
        <v>357</v>
      </c>
      <c r="AP163" s="234" t="s">
        <v>357</v>
      </c>
      <c r="AQ163" s="234"/>
      <c r="AR163" s="234" t="s">
        <v>344</v>
      </c>
      <c r="AS163" s="234" t="s">
        <v>513</v>
      </c>
      <c r="AT163" s="229">
        <f>Tabela510[[#This Row],[PREVISÃO   2ª Avaliação ]]+30</f>
        <v>45275</v>
      </c>
      <c r="AU163" s="229"/>
      <c r="AV163" s="229"/>
      <c r="AW163" s="234"/>
      <c r="AX163" s="234"/>
      <c r="AY163" s="234"/>
      <c r="AZ163" s="234"/>
      <c r="BA163" s="234"/>
      <c r="BB163" s="234"/>
      <c r="BC163" s="234"/>
      <c r="BD163" s="234"/>
      <c r="BE163" s="242"/>
      <c r="BF163" s="234"/>
      <c r="BG163" s="234"/>
      <c r="BH163" s="234"/>
      <c r="BI163" s="234"/>
      <c r="BJ163" s="234"/>
      <c r="BK163" s="229">
        <f>Tabela510[[#This Row],[PREVISÃO   3ª Avaliação ]]+20</f>
        <v>45295</v>
      </c>
      <c r="BL163" s="233"/>
      <c r="BM163" s="227"/>
      <c r="BN163" s="234"/>
      <c r="BO163" s="234"/>
      <c r="BP163" s="234"/>
      <c r="BQ163" s="234"/>
      <c r="BR163" s="234"/>
      <c r="BS163" s="234"/>
      <c r="BT163" s="234"/>
      <c r="BU163" s="231"/>
      <c r="BV163" s="227"/>
      <c r="BW163" s="227"/>
      <c r="BX163" s="227"/>
      <c r="BY163" s="227"/>
      <c r="BZ163" s="227"/>
      <c r="CA163" s="227"/>
      <c r="CB163" s="227"/>
      <c r="CC163" s="227"/>
      <c r="CD163" s="227"/>
      <c r="CE163" s="235" t="s">
        <v>792</v>
      </c>
      <c r="CF163" s="227"/>
      <c r="CG163" s="227"/>
      <c r="CH163" s="233"/>
      <c r="CI163" s="227"/>
      <c r="CJ163" s="227" t="s">
        <v>746</v>
      </c>
      <c r="CK163" s="227"/>
      <c r="CL163" s="227"/>
      <c r="CM163" s="227"/>
      <c r="CN163" s="227"/>
      <c r="CO163" s="234"/>
      <c r="CP163" s="243"/>
      <c r="CQ163" s="227" t="str">
        <f>PROPER(TEXT(Tabela510[[#This Row],[Previsão de Colheita]],"mmm"))</f>
        <v>Fev</v>
      </c>
      <c r="CR163" s="227">
        <f>WEEKDAY(Tabela510[[#This Row],[Previsão de Colheita]],1)</f>
        <v>5</v>
      </c>
      <c r="CS163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63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63" s="239" t="str">
        <f>TEXT(Tabela510[[#This Row],[Inicio Semana]],"dd/mm/aa") &amp; " - " &amp; TEXT(Tabela510[[#This Row],[Fim Semana]],"dd/mm/aa")</f>
        <v>28/01/24 - 03/02/24</v>
      </c>
      <c r="CV163" s="238">
        <f>_xlfn.MAXIFS(Tabela510[Previsão de Colheita],Tabela510[[Fazenda ]],Tabela510[[#This Row],[Fazenda ]],Tabela510[Cultivar],Tabela510[[#This Row],[Cultivar]])</f>
        <v>45348</v>
      </c>
      <c r="CW163" s="238">
        <f>_xlfn.MINIFS(Tabela510[Previsão de Colheita],Tabela510[[Fazenda ]],Tabela510[[#This Row],[Fazenda ]],Tabela510[Cultivar],Tabela510[[#This Row],[Cultivar]])</f>
        <v>45337</v>
      </c>
      <c r="CX163" s="244" t="str" cm="1">
        <f t="array" ref="CX163">IF(OR(Tabela510[[#This Row],[1ª avaliação]:[Inicio Colh.]]="Reprovado"),"Reprovado","Aprovado")</f>
        <v>Reprovado</v>
      </c>
      <c r="CY163" s="221"/>
    </row>
    <row r="164" spans="1:103" s="225" customFormat="1" ht="15.6" x14ac:dyDescent="0.3">
      <c r="A164" s="226" t="s">
        <v>519</v>
      </c>
      <c r="B164" s="227" t="s">
        <v>546</v>
      </c>
      <c r="C164" s="227" t="s">
        <v>48</v>
      </c>
      <c r="D164" s="227" t="s">
        <v>815</v>
      </c>
      <c r="E164" s="227">
        <v>18</v>
      </c>
      <c r="F164" s="240" t="s">
        <v>536</v>
      </c>
      <c r="G164" s="227" t="s">
        <v>560</v>
      </c>
      <c r="H164" s="228">
        <v>121.44</v>
      </c>
      <c r="I164" s="228"/>
      <c r="J164" s="228">
        <v>100</v>
      </c>
      <c r="K164" s="228">
        <f>Tabela510[[#This Row],[Hectares semados]]-J164</f>
        <v>21.439999999999998</v>
      </c>
      <c r="L164" s="228">
        <f>Tabela510[[#This Row],[Hectares de aproveitamento de semente]]*20</f>
        <v>2000</v>
      </c>
      <c r="M164" s="229">
        <v>45229</v>
      </c>
      <c r="N164" s="229">
        <f t="shared" ca="1" si="6"/>
        <v>45449</v>
      </c>
      <c r="O164" s="249">
        <f ca="1">Tabela510[[#This Row],[hoje]]-Tabela510[[#This Row],[Data da Semeadura ]]</f>
        <v>220</v>
      </c>
      <c r="P164" s="227">
        <v>115</v>
      </c>
      <c r="Q164" s="229">
        <f>Tabela510[[#This Row],[Data da Semeadura ]]+P164</f>
        <v>45344</v>
      </c>
      <c r="R164" s="230" t="s">
        <v>164</v>
      </c>
      <c r="S164" s="240"/>
      <c r="T164" s="227"/>
      <c r="U164" s="227"/>
      <c r="V164" s="227"/>
      <c r="W164" s="234"/>
      <c r="X164" s="234" t="s">
        <v>705</v>
      </c>
      <c r="Y164" s="231">
        <f>Tabela510[[#This Row],[Data da Semeadura ]]+10</f>
        <v>45239</v>
      </c>
      <c r="Z164" s="233"/>
      <c r="AA164" s="233"/>
      <c r="AB164" s="232"/>
      <c r="AC164" s="227"/>
      <c r="AD164" s="234"/>
      <c r="AE164" s="234"/>
      <c r="AF164" s="234"/>
      <c r="AG164" s="234"/>
      <c r="AH164" s="229">
        <f>Tabela510[[#This Row],[Data da Semeadura ]]+35</f>
        <v>45264</v>
      </c>
      <c r="AI164" s="233"/>
      <c r="AJ164" s="227"/>
      <c r="AK164" s="234"/>
      <c r="AL164" s="234"/>
      <c r="AM164" s="234"/>
      <c r="AN164" s="234"/>
      <c r="AO164" s="234"/>
      <c r="AP164" s="234"/>
      <c r="AQ164" s="234"/>
      <c r="AR164" s="234"/>
      <c r="AS164" s="234"/>
      <c r="AT164" s="229">
        <f>Tabela510[[#This Row],[PREVISÃO   2ª Avaliação ]]+30</f>
        <v>45294</v>
      </c>
      <c r="AU164" s="229"/>
      <c r="AV164" s="229"/>
      <c r="AW164" s="234"/>
      <c r="AX164" s="234"/>
      <c r="AY164" s="234"/>
      <c r="AZ164" s="234"/>
      <c r="BA164" s="234"/>
      <c r="BB164" s="234"/>
      <c r="BC164" s="234"/>
      <c r="BD164" s="234"/>
      <c r="BE164" s="242"/>
      <c r="BF164" s="234"/>
      <c r="BG164" s="234"/>
      <c r="BH164" s="234"/>
      <c r="BI164" s="234"/>
      <c r="BJ164" s="234"/>
      <c r="BK164" s="229">
        <f>Tabela510[[#This Row],[PREVISÃO   3ª Avaliação ]]+20</f>
        <v>45314</v>
      </c>
      <c r="BL164" s="233"/>
      <c r="BM164" s="227"/>
      <c r="BN164" s="234"/>
      <c r="BO164" s="234"/>
      <c r="BP164" s="234"/>
      <c r="BQ164" s="234"/>
      <c r="BR164" s="234"/>
      <c r="BS164" s="234"/>
      <c r="BT164" s="234"/>
      <c r="BU164" s="231"/>
      <c r="BV164" s="227"/>
      <c r="BW164" s="227"/>
      <c r="BX164" s="227"/>
      <c r="BY164" s="227"/>
      <c r="BZ164" s="227"/>
      <c r="CA164" s="227"/>
      <c r="CB164" s="227"/>
      <c r="CC164" s="227"/>
      <c r="CD164" s="227"/>
      <c r="CE164" s="235" t="s">
        <v>748</v>
      </c>
      <c r="CF164" s="227"/>
      <c r="CG164" s="227"/>
      <c r="CH164" s="233"/>
      <c r="CI164" s="227"/>
      <c r="CJ164" s="227" t="s">
        <v>746</v>
      </c>
      <c r="CK164" s="227"/>
      <c r="CL164" s="227"/>
      <c r="CM164" s="227"/>
      <c r="CN164" s="227"/>
      <c r="CO164" s="234"/>
      <c r="CP164" s="243"/>
      <c r="CQ164" s="227" t="str">
        <f>PROPER(TEXT(Tabela510[[#This Row],[Previsão de Colheita]],"mmm"))</f>
        <v>Fev</v>
      </c>
      <c r="CR164" s="227">
        <f>WEEKDAY(Tabela510[[#This Row],[Previsão de Colheita]],1)</f>
        <v>5</v>
      </c>
      <c r="CS164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64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64" s="239" t="str">
        <f>TEXT(Tabela510[[#This Row],[Inicio Semana]],"dd/mm/aa") &amp; " - " &amp; TEXT(Tabela510[[#This Row],[Fim Semana]],"dd/mm/aa")</f>
        <v>28/01/24 - 03/02/24</v>
      </c>
      <c r="CV164" s="238">
        <f>_xlfn.MAXIFS(Tabela510[Previsão de Colheita],Tabela510[[Fazenda ]],Tabela510[[#This Row],[Fazenda ]],Tabela510[Cultivar],Tabela510[[#This Row],[Cultivar]])</f>
        <v>45344</v>
      </c>
      <c r="CW164" s="238">
        <f>_xlfn.MINIFS(Tabela510[Previsão de Colheita],Tabela510[[Fazenda ]],Tabela510[[#This Row],[Fazenda ]],Tabela510[Cultivar],Tabela510[[#This Row],[Cultivar]])</f>
        <v>45344</v>
      </c>
      <c r="CX164" s="244" t="str" cm="1">
        <f t="array" ref="CX164">IF(OR(Tabela510[[#This Row],[1ª avaliação]:[Inicio Colh.]]="Reprovado"),"Reprovado","Aprovado")</f>
        <v>Reprovado</v>
      </c>
      <c r="CY164" s="221"/>
    </row>
    <row r="165" spans="1:103" ht="15.6" x14ac:dyDescent="0.3">
      <c r="A165" s="226" t="s">
        <v>519</v>
      </c>
      <c r="B165" s="227" t="s">
        <v>546</v>
      </c>
      <c r="C165" s="227" t="s">
        <v>48</v>
      </c>
      <c r="D165" s="227" t="s">
        <v>815</v>
      </c>
      <c r="E165" s="227">
        <v>19</v>
      </c>
      <c r="F165" s="240" t="s">
        <v>536</v>
      </c>
      <c r="G165" s="227" t="s">
        <v>177</v>
      </c>
      <c r="H165" s="228">
        <v>98.56</v>
      </c>
      <c r="I165" s="228"/>
      <c r="J165" s="228">
        <v>90</v>
      </c>
      <c r="K165" s="228">
        <f>Tabela510[[#This Row],[Hectares semados]]-J165</f>
        <v>8.5600000000000023</v>
      </c>
      <c r="L165" s="228">
        <f>Tabela510[[#This Row],[Hectares de aproveitamento de semente]]*20</f>
        <v>1800</v>
      </c>
      <c r="M165" s="229">
        <v>45230</v>
      </c>
      <c r="N165" s="229">
        <f t="shared" ca="1" si="6"/>
        <v>45449</v>
      </c>
      <c r="O165" s="249">
        <f ca="1">Tabela510[[#This Row],[hoje]]-Tabela510[[#This Row],[Data da Semeadura ]]</f>
        <v>219</v>
      </c>
      <c r="P165" s="227">
        <v>118</v>
      </c>
      <c r="Q165" s="229">
        <f>Tabela510[[#This Row],[Data da Semeadura ]]+P165</f>
        <v>45348</v>
      </c>
      <c r="R165" s="230" t="s">
        <v>164</v>
      </c>
      <c r="S165" s="240"/>
      <c r="T165" s="227"/>
      <c r="U165" s="227"/>
      <c r="V165" s="227"/>
      <c r="W165" s="234"/>
      <c r="X165" s="234" t="s">
        <v>705</v>
      </c>
      <c r="Y165" s="231">
        <f>Tabela510[[#This Row],[Data da Semeadura ]]+10</f>
        <v>45240</v>
      </c>
      <c r="Z165" s="233"/>
      <c r="AA165" s="233"/>
      <c r="AB165" s="232"/>
      <c r="AC165" s="227"/>
      <c r="AD165" s="234"/>
      <c r="AE165" s="234"/>
      <c r="AF165" s="234"/>
      <c r="AG165" s="234"/>
      <c r="AH165" s="229">
        <f>Tabela510[[#This Row],[Data da Semeadura ]]+35</f>
        <v>45265</v>
      </c>
      <c r="AI165" s="233"/>
      <c r="AJ165" s="227"/>
      <c r="AK165" s="234"/>
      <c r="AL165" s="234"/>
      <c r="AM165" s="234"/>
      <c r="AN165" s="234"/>
      <c r="AO165" s="234"/>
      <c r="AP165" s="234"/>
      <c r="AQ165" s="234"/>
      <c r="AR165" s="234"/>
      <c r="AS165" s="234"/>
      <c r="AT165" s="229">
        <f>Tabela510[[#This Row],[PREVISÃO   2ª Avaliação ]]+30</f>
        <v>45295</v>
      </c>
      <c r="AU165" s="229"/>
      <c r="AV165" s="229"/>
      <c r="AW165" s="234"/>
      <c r="AX165" s="234"/>
      <c r="AY165" s="234"/>
      <c r="AZ165" s="234"/>
      <c r="BA165" s="234"/>
      <c r="BB165" s="234"/>
      <c r="BC165" s="234"/>
      <c r="BD165" s="234"/>
      <c r="BE165" s="242"/>
      <c r="BF165" s="234"/>
      <c r="BG165" s="234"/>
      <c r="BH165" s="234"/>
      <c r="BI165" s="234"/>
      <c r="BJ165" s="234"/>
      <c r="BK165" s="229">
        <f>Tabela510[[#This Row],[PREVISÃO   3ª Avaliação ]]+20</f>
        <v>45315</v>
      </c>
      <c r="BL165" s="233"/>
      <c r="BM165" s="227"/>
      <c r="BN165" s="234"/>
      <c r="BO165" s="234"/>
      <c r="BP165" s="234"/>
      <c r="BQ165" s="234"/>
      <c r="BR165" s="234"/>
      <c r="BS165" s="234"/>
      <c r="BT165" s="234"/>
      <c r="BU165" s="231"/>
      <c r="BV165" s="227"/>
      <c r="BW165" s="227"/>
      <c r="BX165" s="227"/>
      <c r="BY165" s="227"/>
      <c r="BZ165" s="227"/>
      <c r="CA165" s="227"/>
      <c r="CB165" s="227"/>
      <c r="CC165" s="227"/>
      <c r="CD165" s="227"/>
      <c r="CE165" s="235" t="s">
        <v>792</v>
      </c>
      <c r="CF165" s="227"/>
      <c r="CG165" s="227"/>
      <c r="CH165" s="233"/>
      <c r="CI165" s="227"/>
      <c r="CJ165" s="227" t="s">
        <v>746</v>
      </c>
      <c r="CK165" s="227"/>
      <c r="CL165" s="227"/>
      <c r="CM165" s="227"/>
      <c r="CN165" s="227"/>
      <c r="CO165" s="234"/>
      <c r="CP165" s="243"/>
      <c r="CQ165" s="227" t="str">
        <f>PROPER(TEXT(Tabela510[[#This Row],[Previsão de Colheita]],"mmm"))</f>
        <v>Fev</v>
      </c>
      <c r="CR165" s="227">
        <f>WEEKDAY(Tabela510[[#This Row],[Previsão de Colheita]],1)</f>
        <v>2</v>
      </c>
      <c r="CS165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165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165" s="239" t="str">
        <f>TEXT(Tabela510[[#This Row],[Inicio Semana]],"dd/mm/aa") &amp; " - " &amp; TEXT(Tabela510[[#This Row],[Fim Semana]],"dd/mm/aa")</f>
        <v>07/01/24 - 13/01/24</v>
      </c>
      <c r="CV165" s="238">
        <f>_xlfn.MAXIFS(Tabela510[Previsão de Colheita],Tabela510[[Fazenda ]],Tabela510[[#This Row],[Fazenda ]],Tabela510[Cultivar],Tabela510[[#This Row],[Cultivar]])</f>
        <v>45348</v>
      </c>
      <c r="CW165" s="238">
        <f>_xlfn.MINIFS(Tabela510[Previsão de Colheita],Tabela510[[Fazenda ]],Tabela510[[#This Row],[Fazenda ]],Tabela510[Cultivar],Tabela510[[#This Row],[Cultivar]])</f>
        <v>45337</v>
      </c>
      <c r="CX165" s="244" t="str" cm="1">
        <f t="array" ref="CX165">IF(OR(Tabela510[[#This Row],[1ª avaliação]:[Inicio Colh.]]="Reprovado"),"Reprovado","Aprovado")</f>
        <v>Reprovado</v>
      </c>
      <c r="CY165" s="221"/>
    </row>
    <row r="166" spans="1:103" ht="15.6" x14ac:dyDescent="0.3">
      <c r="A166" s="226" t="s">
        <v>446</v>
      </c>
      <c r="B166" s="227" t="s">
        <v>458</v>
      </c>
      <c r="C166" s="227" t="s">
        <v>48</v>
      </c>
      <c r="D166" s="227" t="s">
        <v>815</v>
      </c>
      <c r="E166" s="227" t="s">
        <v>686</v>
      </c>
      <c r="F166" s="240" t="s">
        <v>536</v>
      </c>
      <c r="G166" s="227" t="s">
        <v>176</v>
      </c>
      <c r="H166" s="228">
        <v>174</v>
      </c>
      <c r="I166" s="228">
        <v>100</v>
      </c>
      <c r="J166" s="228">
        <v>150</v>
      </c>
      <c r="K166" s="228">
        <f>Tabela510[[#This Row],[Hectares semados]]-J166</f>
        <v>24</v>
      </c>
      <c r="L166" s="228">
        <f>Tabela510[[#This Row],[Hectares de aproveitamento de semente]]*20</f>
        <v>3000</v>
      </c>
      <c r="M166" s="229">
        <v>45198</v>
      </c>
      <c r="N166" s="229">
        <f t="shared" ca="1" si="6"/>
        <v>45449</v>
      </c>
      <c r="O166" s="249">
        <f ca="1">Tabela510[[#This Row],[hoje]]-Tabela510[[#This Row],[Data da Semeadura ]]</f>
        <v>251</v>
      </c>
      <c r="P166" s="227">
        <v>112</v>
      </c>
      <c r="Q166" s="229">
        <f>Tabela510[[#This Row],[Data da Semeadura ]]+P166</f>
        <v>45310</v>
      </c>
      <c r="R166" s="230" t="s">
        <v>163</v>
      </c>
      <c r="S166" s="240"/>
      <c r="T166" s="227"/>
      <c r="U166" s="227"/>
      <c r="V166" s="227"/>
      <c r="W166" s="234"/>
      <c r="X166" s="234" t="s">
        <v>714</v>
      </c>
      <c r="Y166" s="231">
        <f>Tabela510[[#This Row],[Data da Semeadura ]]+10</f>
        <v>45208</v>
      </c>
      <c r="Z166" s="233">
        <v>45215</v>
      </c>
      <c r="AA166" s="233" t="s">
        <v>700</v>
      </c>
      <c r="AB166" s="232">
        <v>12.5</v>
      </c>
      <c r="AC166" s="227" t="s">
        <v>341</v>
      </c>
      <c r="AD166" s="234" t="s">
        <v>357</v>
      </c>
      <c r="AE166" s="234" t="s">
        <v>357</v>
      </c>
      <c r="AF166" s="234" t="s">
        <v>344</v>
      </c>
      <c r="AG166" s="234" t="s">
        <v>513</v>
      </c>
      <c r="AH166" s="229">
        <f>Tabela510[[#This Row],[Data da Semeadura ]]+35</f>
        <v>45233</v>
      </c>
      <c r="AI166" s="231">
        <v>45233</v>
      </c>
      <c r="AJ166" s="227" t="s">
        <v>701</v>
      </c>
      <c r="AK166" s="234" t="s">
        <v>500</v>
      </c>
      <c r="AL166" s="234" t="s">
        <v>505</v>
      </c>
      <c r="AM166" s="234" t="s">
        <v>447</v>
      </c>
      <c r="AN166" s="234" t="s">
        <v>343</v>
      </c>
      <c r="AO166" s="234" t="s">
        <v>357</v>
      </c>
      <c r="AP166" s="234" t="s">
        <v>357</v>
      </c>
      <c r="AQ166" s="234"/>
      <c r="AR166" s="234" t="s">
        <v>344</v>
      </c>
      <c r="AS166" s="234" t="s">
        <v>513</v>
      </c>
      <c r="AT166" s="229">
        <f>Tabela510[[#This Row],[PREVISÃO   2ª Avaliação ]]+30</f>
        <v>45263</v>
      </c>
      <c r="AU166" s="229"/>
      <c r="AV166" s="229"/>
      <c r="AW166" s="234"/>
      <c r="AX166" s="234"/>
      <c r="AY166" s="234"/>
      <c r="AZ166" s="234"/>
      <c r="BA166" s="234"/>
      <c r="BB166" s="234"/>
      <c r="BC166" s="234"/>
      <c r="BD166" s="234"/>
      <c r="BE166" s="242"/>
      <c r="BF166" s="234"/>
      <c r="BG166" s="234"/>
      <c r="BH166" s="234"/>
      <c r="BI166" s="234"/>
      <c r="BJ166" s="234"/>
      <c r="BK166" s="229">
        <f>Tabela510[[#This Row],[PREVISÃO   3ª Avaliação ]]+20</f>
        <v>45283</v>
      </c>
      <c r="BL166" s="233"/>
      <c r="BM166" s="227"/>
      <c r="BN166" s="234"/>
      <c r="BO166" s="234"/>
      <c r="BP166" s="234"/>
      <c r="BQ166" s="234"/>
      <c r="BR166" s="234"/>
      <c r="BS166" s="234"/>
      <c r="BT166" s="234"/>
      <c r="BU166" s="231"/>
      <c r="BV166" s="227"/>
      <c r="BW166" s="227"/>
      <c r="BX166" s="227"/>
      <c r="BY166" s="227"/>
      <c r="BZ166" s="227"/>
      <c r="CA166" s="227"/>
      <c r="CB166" s="227"/>
      <c r="CC166" s="227"/>
      <c r="CD166" s="227"/>
      <c r="CE166" s="235" t="s">
        <v>792</v>
      </c>
      <c r="CF166" s="227"/>
      <c r="CG166" s="227"/>
      <c r="CH166" s="227"/>
      <c r="CI166" s="227"/>
      <c r="CJ166" s="227" t="s">
        <v>746</v>
      </c>
      <c r="CK166" s="227"/>
      <c r="CL166" s="227"/>
      <c r="CM166" s="227"/>
      <c r="CN166" s="227"/>
      <c r="CO166" s="234"/>
      <c r="CP166" s="243"/>
      <c r="CQ166" s="227" t="str">
        <f>PROPER(TEXT(Tabela510[[#This Row],[Previsão de Colheita]],"mmm"))</f>
        <v>Jan</v>
      </c>
      <c r="CR166" s="227">
        <f>WEEKDAY(Tabela510[[#This Row],[Previsão de Colheita]],1)</f>
        <v>6</v>
      </c>
      <c r="CS166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166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166" s="239" t="str">
        <f>TEXT(Tabela510[[#This Row],[Inicio Semana]],"dd/mm/aa") &amp; " - " &amp; TEXT(Tabela510[[#This Row],[Fim Semana]],"dd/mm/aa")</f>
        <v>04/02/24 - 10/02/24</v>
      </c>
      <c r="CV166" s="238">
        <f>_xlfn.MAXIFS(Tabela510[Previsão de Colheita],Tabela510[[Fazenda ]],Tabela510[[#This Row],[Fazenda ]],Tabela510[Cultivar],Tabela510[[#This Row],[Cultivar]])</f>
        <v>45316</v>
      </c>
      <c r="CW166" s="238">
        <f>_xlfn.MINIFS(Tabela510[Previsão de Colheita],Tabela510[[Fazenda ]],Tabela510[[#This Row],[Fazenda ]],Tabela510[Cultivar],Tabela510[[#This Row],[Cultivar]])</f>
        <v>45310</v>
      </c>
      <c r="CX166" s="244" t="str" cm="1">
        <f t="array" ref="CX166">IF(OR(Tabela510[[#This Row],[1ª avaliação]:[Inicio Colh.]]="Reprovado"),"Reprovado","Aprovado")</f>
        <v>Reprovado</v>
      </c>
      <c r="CY166" s="221"/>
    </row>
    <row r="167" spans="1:103" ht="15.6" x14ac:dyDescent="0.3">
      <c r="A167" s="226" t="s">
        <v>446</v>
      </c>
      <c r="B167" s="227" t="s">
        <v>458</v>
      </c>
      <c r="C167" s="227" t="s">
        <v>48</v>
      </c>
      <c r="D167" s="227" t="s">
        <v>815</v>
      </c>
      <c r="E167" s="227" t="s">
        <v>687</v>
      </c>
      <c r="F167" s="245" t="s">
        <v>536</v>
      </c>
      <c r="G167" s="227" t="s">
        <v>176</v>
      </c>
      <c r="H167" s="228">
        <v>174</v>
      </c>
      <c r="I167" s="228">
        <v>110</v>
      </c>
      <c r="J167" s="228">
        <v>30</v>
      </c>
      <c r="K167" s="228">
        <f>Tabela510[[#This Row],[Hectares semados]]-J167</f>
        <v>144</v>
      </c>
      <c r="L167" s="228">
        <f>Tabela510[[#This Row],[Hectares de aproveitamento de semente]]*20</f>
        <v>600</v>
      </c>
      <c r="M167" s="229">
        <v>45206</v>
      </c>
      <c r="N167" s="229">
        <f t="shared" ca="1" si="6"/>
        <v>45449</v>
      </c>
      <c r="O167" s="249">
        <f ca="1">Tabela510[[#This Row],[hoje]]-Tabela510[[#This Row],[Data da Semeadura ]]</f>
        <v>243</v>
      </c>
      <c r="P167" s="227">
        <v>110</v>
      </c>
      <c r="Q167" s="229">
        <f>Tabela510[[#This Row],[Data da Semeadura ]]+P167</f>
        <v>45316</v>
      </c>
      <c r="R167" s="230" t="s">
        <v>163</v>
      </c>
      <c r="S167" s="240"/>
      <c r="T167" s="227"/>
      <c r="U167" s="227"/>
      <c r="V167" s="227"/>
      <c r="W167" s="234"/>
      <c r="X167" s="234" t="s">
        <v>705</v>
      </c>
      <c r="Y167" s="231">
        <f>Tabela510[[#This Row],[Data da Semeadura ]]+10</f>
        <v>45216</v>
      </c>
      <c r="Z167" s="233">
        <v>45215</v>
      </c>
      <c r="AA167" s="233" t="s">
        <v>700</v>
      </c>
      <c r="AB167" s="232">
        <v>11.5</v>
      </c>
      <c r="AC167" s="227" t="s">
        <v>341</v>
      </c>
      <c r="AD167" s="234" t="s">
        <v>357</v>
      </c>
      <c r="AE167" s="234" t="s">
        <v>357</v>
      </c>
      <c r="AF167" s="234" t="s">
        <v>344</v>
      </c>
      <c r="AG167" s="234" t="s">
        <v>513</v>
      </c>
      <c r="AH167" s="229">
        <f>Tabela510[[#This Row],[Data da Semeadura ]]+35</f>
        <v>45241</v>
      </c>
      <c r="AI167" s="231">
        <v>45243</v>
      </c>
      <c r="AJ167" s="227" t="s">
        <v>701</v>
      </c>
      <c r="AK167" s="234" t="s">
        <v>500</v>
      </c>
      <c r="AL167" s="234" t="s">
        <v>505</v>
      </c>
      <c r="AM167" s="234" t="s">
        <v>445</v>
      </c>
      <c r="AN167" s="234" t="s">
        <v>343</v>
      </c>
      <c r="AO167" s="234" t="s">
        <v>357</v>
      </c>
      <c r="AP167" s="234" t="s">
        <v>357</v>
      </c>
      <c r="AQ167" s="234"/>
      <c r="AR167" s="234" t="s">
        <v>344</v>
      </c>
      <c r="AS167" s="234" t="s">
        <v>513</v>
      </c>
      <c r="AT167" s="229">
        <f>Tabela510[[#This Row],[PREVISÃO   2ª Avaliação ]]+30</f>
        <v>45271</v>
      </c>
      <c r="AU167" s="229"/>
      <c r="AV167" s="229"/>
      <c r="AW167" s="234"/>
      <c r="AX167" s="234"/>
      <c r="AY167" s="234"/>
      <c r="AZ167" s="234"/>
      <c r="BA167" s="234"/>
      <c r="BB167" s="234"/>
      <c r="BC167" s="234"/>
      <c r="BD167" s="234"/>
      <c r="BE167" s="242"/>
      <c r="BF167" s="234"/>
      <c r="BG167" s="234"/>
      <c r="BH167" s="234"/>
      <c r="BI167" s="234"/>
      <c r="BJ167" s="234"/>
      <c r="BK167" s="229">
        <f>Tabela510[[#This Row],[PREVISÃO   3ª Avaliação ]]+20</f>
        <v>45291</v>
      </c>
      <c r="BL167" s="227"/>
      <c r="BM167" s="227"/>
      <c r="BN167" s="234"/>
      <c r="BO167" s="234"/>
      <c r="BP167" s="234"/>
      <c r="BQ167" s="234"/>
      <c r="BR167" s="234"/>
      <c r="BS167" s="234"/>
      <c r="BT167" s="234"/>
      <c r="BU167" s="231"/>
      <c r="BV167" s="227"/>
      <c r="BW167" s="227"/>
      <c r="BX167" s="227"/>
      <c r="BY167" s="227"/>
      <c r="BZ167" s="227"/>
      <c r="CA167" s="227"/>
      <c r="CB167" s="227"/>
      <c r="CC167" s="227"/>
      <c r="CD167" s="227"/>
      <c r="CE167" s="235" t="s">
        <v>798</v>
      </c>
      <c r="CF167" s="227"/>
      <c r="CG167" s="227"/>
      <c r="CH167" s="227"/>
      <c r="CI167" s="227"/>
      <c r="CJ167" s="227" t="s">
        <v>747</v>
      </c>
      <c r="CK167" s="227"/>
      <c r="CL167" s="227"/>
      <c r="CM167" s="227"/>
      <c r="CN167" s="227"/>
      <c r="CO167" s="234"/>
      <c r="CP167" s="243"/>
      <c r="CQ167" s="227" t="str">
        <f>PROPER(TEXT(Tabela510[[#This Row],[Previsão de Colheita]],"mmm"))</f>
        <v>Jan</v>
      </c>
      <c r="CR167" s="227">
        <f>WEEKDAY(Tabela510[[#This Row],[Previsão de Colheita]],1)</f>
        <v>5</v>
      </c>
      <c r="CS167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67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67" s="239" t="str">
        <f>TEXT(Tabela510[[#This Row],[Inicio Semana]],"dd/mm/aa") &amp; " - " &amp; TEXT(Tabela510[[#This Row],[Fim Semana]],"dd/mm/aa")</f>
        <v>28/01/24 - 03/02/24</v>
      </c>
      <c r="CV167" s="238">
        <f>_xlfn.MAXIFS(Tabela510[Previsão de Colheita],Tabela510[[Fazenda ]],Tabela510[[#This Row],[Fazenda ]],Tabela510[Cultivar],Tabela510[[#This Row],[Cultivar]])</f>
        <v>45316</v>
      </c>
      <c r="CW167" s="238">
        <f>_xlfn.MINIFS(Tabela510[Previsão de Colheita],Tabela510[[Fazenda ]],Tabela510[[#This Row],[Fazenda ]],Tabela510[Cultivar],Tabela510[[#This Row],[Cultivar]])</f>
        <v>45310</v>
      </c>
      <c r="CX167" s="244" t="str" cm="1">
        <f t="array" ref="CX167">IF(OR(Tabela510[[#This Row],[1ª avaliação]:[Inicio Colh.]]="Reprovado"),"Reprovado","Aprovado")</f>
        <v>Aprovado</v>
      </c>
      <c r="CY167" s="221"/>
    </row>
    <row r="168" spans="1:103" ht="15.6" x14ac:dyDescent="0.3">
      <c r="A168" s="226" t="s">
        <v>446</v>
      </c>
      <c r="B168" s="227" t="s">
        <v>458</v>
      </c>
      <c r="C168" s="227" t="s">
        <v>48</v>
      </c>
      <c r="D168" s="227" t="s">
        <v>815</v>
      </c>
      <c r="E168" s="227" t="s">
        <v>688</v>
      </c>
      <c r="F168" s="246" t="s">
        <v>536</v>
      </c>
      <c r="G168" s="227" t="s">
        <v>175</v>
      </c>
      <c r="H168" s="228">
        <v>174</v>
      </c>
      <c r="I168" s="228">
        <v>115</v>
      </c>
      <c r="J168" s="228">
        <v>150</v>
      </c>
      <c r="K168" s="228">
        <f>Tabela510[[#This Row],[Hectares semados]]-J168</f>
        <v>24</v>
      </c>
      <c r="L168" s="228">
        <f>Tabela510[[#This Row],[Hectares de aproveitamento de semente]]*20</f>
        <v>3000</v>
      </c>
      <c r="M168" s="229">
        <v>45210</v>
      </c>
      <c r="N168" s="229">
        <f t="shared" ca="1" si="6"/>
        <v>45449</v>
      </c>
      <c r="O168" s="249">
        <f ca="1">Tabela510[[#This Row],[hoje]]-Tabela510[[#This Row],[Data da Semeadura ]]</f>
        <v>239</v>
      </c>
      <c r="P168" s="227">
        <v>115</v>
      </c>
      <c r="Q168" s="229">
        <f>Tabela510[[#This Row],[Data da Semeadura ]]+P168</f>
        <v>45325</v>
      </c>
      <c r="R168" s="230" t="s">
        <v>163</v>
      </c>
      <c r="S168" s="240"/>
      <c r="T168" s="227"/>
      <c r="U168" s="227"/>
      <c r="V168" s="227"/>
      <c r="W168" s="234"/>
      <c r="X168" s="234" t="s">
        <v>705</v>
      </c>
      <c r="Y168" s="231">
        <f>Tabela510[[#This Row],[Data da Semeadura ]]+10</f>
        <v>45220</v>
      </c>
      <c r="Z168" s="233">
        <v>45222</v>
      </c>
      <c r="AA168" s="233" t="s">
        <v>695</v>
      </c>
      <c r="AB168" s="232">
        <v>13.2</v>
      </c>
      <c r="AC168" s="227" t="s">
        <v>341</v>
      </c>
      <c r="AD168" s="234" t="s">
        <v>357</v>
      </c>
      <c r="AE168" s="234" t="s">
        <v>357</v>
      </c>
      <c r="AF168" s="234" t="s">
        <v>344</v>
      </c>
      <c r="AG168" s="234" t="s">
        <v>513</v>
      </c>
      <c r="AH168" s="229">
        <f>Tabela510[[#This Row],[Data da Semeadura ]]+35</f>
        <v>45245</v>
      </c>
      <c r="AI168" s="231">
        <v>45243</v>
      </c>
      <c r="AJ168" s="227" t="s">
        <v>703</v>
      </c>
      <c r="AK168" s="234" t="s">
        <v>500</v>
      </c>
      <c r="AL168" s="234" t="s">
        <v>505</v>
      </c>
      <c r="AM168" s="234" t="s">
        <v>445</v>
      </c>
      <c r="AN168" s="234" t="s">
        <v>343</v>
      </c>
      <c r="AO168" s="234" t="s">
        <v>357</v>
      </c>
      <c r="AP168" s="234" t="s">
        <v>357</v>
      </c>
      <c r="AQ168" s="234"/>
      <c r="AR168" s="234" t="s">
        <v>344</v>
      </c>
      <c r="AS168" s="234" t="s">
        <v>513</v>
      </c>
      <c r="AT168" s="229">
        <f>Tabela510[[#This Row],[PREVISÃO   2ª Avaliação ]]+30</f>
        <v>45275</v>
      </c>
      <c r="AU168" s="229"/>
      <c r="AV168" s="229"/>
      <c r="AW168" s="234"/>
      <c r="AX168" s="234"/>
      <c r="AY168" s="234"/>
      <c r="AZ168" s="234"/>
      <c r="BA168" s="234"/>
      <c r="BB168" s="234"/>
      <c r="BC168" s="234"/>
      <c r="BD168" s="234"/>
      <c r="BE168" s="242"/>
      <c r="BF168" s="234"/>
      <c r="BG168" s="234"/>
      <c r="BH168" s="234"/>
      <c r="BI168" s="234"/>
      <c r="BJ168" s="234"/>
      <c r="BK168" s="229">
        <f>Tabela510[[#This Row],[PREVISÃO   3ª Avaliação ]]+20</f>
        <v>45295</v>
      </c>
      <c r="BL168" s="227"/>
      <c r="BM168" s="227"/>
      <c r="BN168" s="234"/>
      <c r="BO168" s="234"/>
      <c r="BP168" s="234"/>
      <c r="BQ168" s="234"/>
      <c r="BR168" s="234"/>
      <c r="BS168" s="234"/>
      <c r="BT168" s="234"/>
      <c r="BU168" s="231"/>
      <c r="BV168" s="227"/>
      <c r="BW168" s="227"/>
      <c r="BX168" s="227"/>
      <c r="BY168" s="227"/>
      <c r="BZ168" s="227"/>
      <c r="CA168" s="227"/>
      <c r="CB168" s="227"/>
      <c r="CC168" s="227"/>
      <c r="CD168" s="227"/>
      <c r="CE168" s="235" t="s">
        <v>748</v>
      </c>
      <c r="CF168" s="227"/>
      <c r="CG168" s="227"/>
      <c r="CH168" s="227"/>
      <c r="CI168" s="227"/>
      <c r="CJ168" s="227" t="s">
        <v>746</v>
      </c>
      <c r="CK168" s="227"/>
      <c r="CL168" s="227"/>
      <c r="CM168" s="227"/>
      <c r="CN168" s="227"/>
      <c r="CO168" s="234"/>
      <c r="CP168" s="243"/>
      <c r="CQ168" s="227" t="str">
        <f>PROPER(TEXT(Tabela510[[#This Row],[Previsão de Colheita]],"mmm"))</f>
        <v>Fev</v>
      </c>
      <c r="CR168" s="227">
        <f>WEEKDAY(Tabela510[[#This Row],[Previsão de Colheita]],1)</f>
        <v>7</v>
      </c>
      <c r="CS168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68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68" s="239" t="str">
        <f>TEXT(Tabela510[[#This Row],[Inicio Semana]],"dd/mm/aa") &amp; " - " &amp; TEXT(Tabela510[[#This Row],[Fim Semana]],"dd/mm/aa")</f>
        <v>11/02/24 - 17/02/24</v>
      </c>
      <c r="CV168" s="238">
        <f>_xlfn.MAXIFS(Tabela510[Previsão de Colheita],Tabela510[[Fazenda ]],Tabela510[[#This Row],[Fazenda ]],Tabela510[Cultivar],Tabela510[[#This Row],[Cultivar]])</f>
        <v>45325</v>
      </c>
      <c r="CW168" s="238">
        <f>_xlfn.MINIFS(Tabela510[Previsão de Colheita],Tabela510[[Fazenda ]],Tabela510[[#This Row],[Fazenda ]],Tabela510[Cultivar],Tabela510[[#This Row],[Cultivar]])</f>
        <v>45325</v>
      </c>
      <c r="CX168" s="244" t="str" cm="1">
        <f t="array" ref="CX168">IF(OR(Tabela510[[#This Row],[1ª avaliação]:[Inicio Colh.]]="Reprovado"),"Reprovado","Aprovado")</f>
        <v>Reprovado</v>
      </c>
      <c r="CY168" s="221"/>
    </row>
    <row r="169" spans="1:103" ht="15.6" x14ac:dyDescent="0.3">
      <c r="A169" s="226" t="s">
        <v>446</v>
      </c>
      <c r="B169" s="227" t="s">
        <v>458</v>
      </c>
      <c r="C169" s="227" t="s">
        <v>48</v>
      </c>
      <c r="D169" s="227" t="s">
        <v>815</v>
      </c>
      <c r="E169" s="227" t="s">
        <v>689</v>
      </c>
      <c r="F169" s="240" t="s">
        <v>536</v>
      </c>
      <c r="G169" s="227" t="s">
        <v>557</v>
      </c>
      <c r="H169" s="228">
        <v>120</v>
      </c>
      <c r="I169" s="228">
        <v>120</v>
      </c>
      <c r="J169" s="228">
        <v>100</v>
      </c>
      <c r="K169" s="228">
        <f>Tabela510[[#This Row],[Hectares semados]]-J169</f>
        <v>20</v>
      </c>
      <c r="L169" s="228">
        <f>Tabela510[[#This Row],[Hectares de aproveitamento de semente]]*20</f>
        <v>2000</v>
      </c>
      <c r="M169" s="229">
        <v>45213</v>
      </c>
      <c r="N169" s="229">
        <f t="shared" ca="1" si="6"/>
        <v>45449</v>
      </c>
      <c r="O169" s="249">
        <f ca="1">Tabela510[[#This Row],[hoje]]-Tabela510[[#This Row],[Data da Semeadura ]]</f>
        <v>236</v>
      </c>
      <c r="P169" s="227">
        <v>108</v>
      </c>
      <c r="Q169" s="229">
        <f>Tabela510[[#This Row],[Data da Semeadura ]]+P169</f>
        <v>45321</v>
      </c>
      <c r="R169" s="230" t="s">
        <v>163</v>
      </c>
      <c r="S169" s="240"/>
      <c r="T169" s="227"/>
      <c r="U169" s="227"/>
      <c r="V169" s="227"/>
      <c r="W169" s="234"/>
      <c r="X169" s="234" t="s">
        <v>705</v>
      </c>
      <c r="Y169" s="231">
        <f>Tabela510[[#This Row],[Data da Semeadura ]]+10</f>
        <v>45223</v>
      </c>
      <c r="Z169" s="233">
        <v>45222</v>
      </c>
      <c r="AA169" s="233" t="s">
        <v>695</v>
      </c>
      <c r="AB169" s="232">
        <v>14.6</v>
      </c>
      <c r="AC169" s="227" t="s">
        <v>341</v>
      </c>
      <c r="AD169" s="234" t="s">
        <v>357</v>
      </c>
      <c r="AE169" s="234" t="s">
        <v>357</v>
      </c>
      <c r="AF169" s="234" t="s">
        <v>344</v>
      </c>
      <c r="AG169" s="234" t="s">
        <v>513</v>
      </c>
      <c r="AH169" s="229">
        <f>Tabela510[[#This Row],[Data da Semeadura ]]+35</f>
        <v>45248</v>
      </c>
      <c r="AI169" s="231">
        <v>45243</v>
      </c>
      <c r="AJ169" s="227" t="s">
        <v>703</v>
      </c>
      <c r="AK169" s="234" t="s">
        <v>500</v>
      </c>
      <c r="AL169" s="234" t="s">
        <v>505</v>
      </c>
      <c r="AM169" s="234" t="s">
        <v>445</v>
      </c>
      <c r="AN169" s="234" t="s">
        <v>343</v>
      </c>
      <c r="AO169" s="234" t="s">
        <v>357</v>
      </c>
      <c r="AP169" s="234" t="s">
        <v>357</v>
      </c>
      <c r="AQ169" s="234"/>
      <c r="AR169" s="234" t="s">
        <v>344</v>
      </c>
      <c r="AS169" s="234" t="s">
        <v>513</v>
      </c>
      <c r="AT169" s="229">
        <f>Tabela510[[#This Row],[PREVISÃO   2ª Avaliação ]]+30</f>
        <v>45278</v>
      </c>
      <c r="AU169" s="229"/>
      <c r="AV169" s="229"/>
      <c r="AW169" s="234"/>
      <c r="AX169" s="234"/>
      <c r="AY169" s="234"/>
      <c r="AZ169" s="234"/>
      <c r="BA169" s="234"/>
      <c r="BB169" s="234"/>
      <c r="BC169" s="234"/>
      <c r="BD169" s="234"/>
      <c r="BE169" s="242"/>
      <c r="BF169" s="234"/>
      <c r="BG169" s="234"/>
      <c r="BH169" s="234"/>
      <c r="BI169" s="234"/>
      <c r="BJ169" s="234"/>
      <c r="BK169" s="229">
        <f>Tabela510[[#This Row],[PREVISÃO   3ª Avaliação ]]+20</f>
        <v>45298</v>
      </c>
      <c r="BL169" s="227"/>
      <c r="BM169" s="227"/>
      <c r="BN169" s="234"/>
      <c r="BO169" s="234"/>
      <c r="BP169" s="234"/>
      <c r="BQ169" s="234"/>
      <c r="BR169" s="234"/>
      <c r="BS169" s="234"/>
      <c r="BT169" s="234"/>
      <c r="BU169" s="231"/>
      <c r="BV169" s="227"/>
      <c r="BW169" s="227"/>
      <c r="BX169" s="227"/>
      <c r="BY169" s="227"/>
      <c r="BZ169" s="227"/>
      <c r="CA169" s="227"/>
      <c r="CB169" s="227"/>
      <c r="CC169" s="227"/>
      <c r="CD169" s="227"/>
      <c r="CE169" s="235" t="s">
        <v>748</v>
      </c>
      <c r="CF169" s="227"/>
      <c r="CG169" s="227"/>
      <c r="CH169" s="227"/>
      <c r="CI169" s="227"/>
      <c r="CJ169" s="227" t="s">
        <v>746</v>
      </c>
      <c r="CK169" s="227"/>
      <c r="CL169" s="227"/>
      <c r="CM169" s="227"/>
      <c r="CN169" s="227"/>
      <c r="CO169" s="234"/>
      <c r="CP169" s="243"/>
      <c r="CQ169" s="227" t="str">
        <f>PROPER(TEXT(Tabela510[[#This Row],[Previsão de Colheita]],"mmm"))</f>
        <v>Jan</v>
      </c>
      <c r="CR169" s="227">
        <f>WEEKDAY(Tabela510[[#This Row],[Previsão de Colheita]],1)</f>
        <v>3</v>
      </c>
      <c r="CS169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69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69" s="239" t="str">
        <f>TEXT(Tabela510[[#This Row],[Inicio Semana]],"dd/mm/aa") &amp; " - " &amp; TEXT(Tabela510[[#This Row],[Fim Semana]],"dd/mm/aa")</f>
        <v>14/01/24 - 20/01/24</v>
      </c>
      <c r="CV169" s="238">
        <f>_xlfn.MAXIFS(Tabela510[Previsão de Colheita],Tabela510[[Fazenda ]],Tabela510[[#This Row],[Fazenda ]],Tabela510[Cultivar],Tabela510[[#This Row],[Cultivar]])</f>
        <v>45321</v>
      </c>
      <c r="CW169" s="238">
        <f>_xlfn.MINIFS(Tabela510[Previsão de Colheita],Tabela510[[Fazenda ]],Tabela510[[#This Row],[Fazenda ]],Tabela510[Cultivar],Tabela510[[#This Row],[Cultivar]])</f>
        <v>45319</v>
      </c>
      <c r="CX169" s="244" t="str" cm="1">
        <f t="array" ref="CX169">IF(OR(Tabela510[[#This Row],[1ª avaliação]:[Inicio Colh.]]="Reprovado"),"Reprovado","Aprovado")</f>
        <v>Reprovado</v>
      </c>
      <c r="CY169" s="221"/>
    </row>
    <row r="170" spans="1:103" ht="15.6" x14ac:dyDescent="0.3">
      <c r="A170" s="226" t="s">
        <v>446</v>
      </c>
      <c r="B170" s="227" t="s">
        <v>458</v>
      </c>
      <c r="C170" s="227" t="s">
        <v>48</v>
      </c>
      <c r="D170" s="227" t="s">
        <v>815</v>
      </c>
      <c r="E170" s="227" t="s">
        <v>690</v>
      </c>
      <c r="F170" s="240" t="s">
        <v>536</v>
      </c>
      <c r="G170" s="227" t="s">
        <v>557</v>
      </c>
      <c r="H170" s="228">
        <v>120</v>
      </c>
      <c r="I170" s="228">
        <v>120</v>
      </c>
      <c r="J170" s="228">
        <v>100</v>
      </c>
      <c r="K170" s="228">
        <f>Tabela510[[#This Row],[Hectares semados]]-J170</f>
        <v>20</v>
      </c>
      <c r="L170" s="228">
        <f>Tabela510[[#This Row],[Hectares de aproveitamento de semente]]*20</f>
        <v>2000</v>
      </c>
      <c r="M170" s="229">
        <v>45211</v>
      </c>
      <c r="N170" s="229">
        <f t="shared" ref="N170:N201" ca="1" si="7">TODAY()</f>
        <v>45449</v>
      </c>
      <c r="O170" s="249">
        <f ca="1">Tabela510[[#This Row],[hoje]]-Tabela510[[#This Row],[Data da Semeadura ]]</f>
        <v>238</v>
      </c>
      <c r="P170" s="227">
        <v>108</v>
      </c>
      <c r="Q170" s="229">
        <f>Tabela510[[#This Row],[Data da Semeadura ]]+P170</f>
        <v>45319</v>
      </c>
      <c r="R170" s="230" t="s">
        <v>163</v>
      </c>
      <c r="S170" s="240"/>
      <c r="T170" s="227"/>
      <c r="U170" s="227"/>
      <c r="V170" s="227"/>
      <c r="W170" s="234"/>
      <c r="X170" s="234" t="s">
        <v>705</v>
      </c>
      <c r="Y170" s="231">
        <f>Tabela510[[#This Row],[Data da Semeadura ]]+10</f>
        <v>45221</v>
      </c>
      <c r="Z170" s="233">
        <v>45222</v>
      </c>
      <c r="AA170" s="233" t="s">
        <v>695</v>
      </c>
      <c r="AB170" s="232">
        <v>13.4</v>
      </c>
      <c r="AC170" s="227" t="s">
        <v>341</v>
      </c>
      <c r="AD170" s="234" t="s">
        <v>357</v>
      </c>
      <c r="AE170" s="234" t="s">
        <v>357</v>
      </c>
      <c r="AF170" s="234" t="s">
        <v>344</v>
      </c>
      <c r="AG170" s="234" t="s">
        <v>513</v>
      </c>
      <c r="AH170" s="229">
        <f>Tabela510[[#This Row],[Data da Semeadura ]]+35</f>
        <v>45246</v>
      </c>
      <c r="AI170" s="231">
        <v>45243</v>
      </c>
      <c r="AJ170" s="227" t="s">
        <v>703</v>
      </c>
      <c r="AK170" s="234" t="s">
        <v>500</v>
      </c>
      <c r="AL170" s="234" t="s">
        <v>505</v>
      </c>
      <c r="AM170" s="234" t="s">
        <v>445</v>
      </c>
      <c r="AN170" s="234" t="s">
        <v>343</v>
      </c>
      <c r="AO170" s="234" t="s">
        <v>357</v>
      </c>
      <c r="AP170" s="234" t="s">
        <v>357</v>
      </c>
      <c r="AQ170" s="234"/>
      <c r="AR170" s="234" t="s">
        <v>344</v>
      </c>
      <c r="AS170" s="234" t="s">
        <v>513</v>
      </c>
      <c r="AT170" s="229">
        <f>Tabela510[[#This Row],[PREVISÃO   2ª Avaliação ]]+30</f>
        <v>45276</v>
      </c>
      <c r="AU170" s="229"/>
      <c r="AV170" s="229"/>
      <c r="AW170" s="234"/>
      <c r="AX170" s="234"/>
      <c r="AY170" s="234"/>
      <c r="AZ170" s="234"/>
      <c r="BA170" s="234"/>
      <c r="BB170" s="234"/>
      <c r="BC170" s="234"/>
      <c r="BD170" s="234"/>
      <c r="BE170" s="242"/>
      <c r="BF170" s="234"/>
      <c r="BG170" s="234"/>
      <c r="BH170" s="234"/>
      <c r="BI170" s="234"/>
      <c r="BJ170" s="234"/>
      <c r="BK170" s="229">
        <f>Tabela510[[#This Row],[PREVISÃO   3ª Avaliação ]]+20</f>
        <v>45296</v>
      </c>
      <c r="BL170" s="227"/>
      <c r="BM170" s="227"/>
      <c r="BN170" s="234"/>
      <c r="BO170" s="234"/>
      <c r="BP170" s="234"/>
      <c r="BQ170" s="234"/>
      <c r="BR170" s="234"/>
      <c r="BS170" s="234"/>
      <c r="BT170" s="234"/>
      <c r="BU170" s="231"/>
      <c r="BV170" s="227"/>
      <c r="BW170" s="227"/>
      <c r="BX170" s="227"/>
      <c r="BY170" s="227"/>
      <c r="BZ170" s="227"/>
      <c r="CA170" s="227"/>
      <c r="CB170" s="227"/>
      <c r="CC170" s="227"/>
      <c r="CD170" s="227"/>
      <c r="CE170" s="235" t="s">
        <v>748</v>
      </c>
      <c r="CF170" s="227"/>
      <c r="CG170" s="227"/>
      <c r="CH170" s="227"/>
      <c r="CI170" s="227"/>
      <c r="CJ170" s="227" t="s">
        <v>746</v>
      </c>
      <c r="CK170" s="227"/>
      <c r="CL170" s="227"/>
      <c r="CM170" s="227"/>
      <c r="CN170" s="227"/>
      <c r="CO170" s="234"/>
      <c r="CP170" s="243"/>
      <c r="CQ170" s="227" t="str">
        <f>PROPER(TEXT(Tabela510[[#This Row],[Previsão de Colheita]],"mmm"))</f>
        <v>Jan</v>
      </c>
      <c r="CR170" s="227">
        <f>WEEKDAY(Tabela510[[#This Row],[Previsão de Colheita]],1)</f>
        <v>1</v>
      </c>
      <c r="CS170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70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70" s="239" t="str">
        <f>TEXT(Tabela510[[#This Row],[Inicio Semana]],"dd/mm/aa") &amp; " - " &amp; TEXT(Tabela510[[#This Row],[Fim Semana]],"dd/mm/aa")</f>
        <v>31/12/23 - 06/01/24</v>
      </c>
      <c r="CV170" s="238">
        <f>_xlfn.MAXIFS(Tabela510[Previsão de Colheita],Tabela510[[Fazenda ]],Tabela510[[#This Row],[Fazenda ]],Tabela510[Cultivar],Tabela510[[#This Row],[Cultivar]])</f>
        <v>45321</v>
      </c>
      <c r="CW170" s="238">
        <f>_xlfn.MINIFS(Tabela510[Previsão de Colheita],Tabela510[[Fazenda ]],Tabela510[[#This Row],[Fazenda ]],Tabela510[Cultivar],Tabela510[[#This Row],[Cultivar]])</f>
        <v>45319</v>
      </c>
      <c r="CX170" s="244" t="str" cm="1">
        <f t="array" ref="CX170">IF(OR(Tabela510[[#This Row],[1ª avaliação]:[Inicio Colh.]]="Reprovado"),"Reprovado","Aprovado")</f>
        <v>Reprovado</v>
      </c>
      <c r="CY170" s="221"/>
    </row>
    <row r="171" spans="1:103" ht="15.6" x14ac:dyDescent="0.3">
      <c r="A171" s="226" t="s">
        <v>446</v>
      </c>
      <c r="B171" s="227" t="s">
        <v>458</v>
      </c>
      <c r="C171" s="227" t="s">
        <v>48</v>
      </c>
      <c r="D171" s="227" t="s">
        <v>815</v>
      </c>
      <c r="E171" s="227">
        <v>506</v>
      </c>
      <c r="F171" s="240" t="s">
        <v>536</v>
      </c>
      <c r="G171" s="227" t="s">
        <v>175</v>
      </c>
      <c r="H171" s="228">
        <v>76</v>
      </c>
      <c r="I171" s="228"/>
      <c r="J171" s="228">
        <v>60</v>
      </c>
      <c r="K171" s="228">
        <f>Tabela510[[#This Row],[Hectares semados]]-J171</f>
        <v>16</v>
      </c>
      <c r="L171" s="228">
        <f>Tabela510[[#This Row],[Hectares de aproveitamento de semente]]*20</f>
        <v>1200</v>
      </c>
      <c r="M171" s="229">
        <v>45215</v>
      </c>
      <c r="N171" s="229">
        <f t="shared" ca="1" si="7"/>
        <v>45449</v>
      </c>
      <c r="O171" s="249">
        <f ca="1">Tabela510[[#This Row],[hoje]]-Tabela510[[#This Row],[Data da Semeadura ]]</f>
        <v>234</v>
      </c>
      <c r="P171" s="227">
        <v>110</v>
      </c>
      <c r="Q171" s="229">
        <f>Tabela510[[#This Row],[Data da Semeadura ]]+P171</f>
        <v>45325</v>
      </c>
      <c r="R171" s="230" t="s">
        <v>164</v>
      </c>
      <c r="S171" s="240"/>
      <c r="T171" s="227"/>
      <c r="U171" s="227"/>
      <c r="V171" s="227"/>
      <c r="W171" s="234"/>
      <c r="X171" s="234" t="s">
        <v>705</v>
      </c>
      <c r="Y171" s="231">
        <f>Tabela510[[#This Row],[Data da Semeadura ]]+10</f>
        <v>45225</v>
      </c>
      <c r="Z171" s="233">
        <v>45232</v>
      </c>
      <c r="AA171" s="233" t="s">
        <v>695</v>
      </c>
      <c r="AB171" s="232">
        <v>13.2</v>
      </c>
      <c r="AC171" s="227" t="s">
        <v>341</v>
      </c>
      <c r="AD171" s="234" t="s">
        <v>357</v>
      </c>
      <c r="AE171" s="234" t="s">
        <v>357</v>
      </c>
      <c r="AF171" s="234" t="s">
        <v>344</v>
      </c>
      <c r="AG171" s="234" t="s">
        <v>513</v>
      </c>
      <c r="AH171" s="229">
        <f>Tabela510[[#This Row],[Data da Semeadura ]]+35</f>
        <v>45250</v>
      </c>
      <c r="AI171" s="233"/>
      <c r="AJ171" s="227"/>
      <c r="AK171" s="234"/>
      <c r="AL171" s="234"/>
      <c r="AM171" s="234"/>
      <c r="AN171" s="234"/>
      <c r="AO171" s="234"/>
      <c r="AP171" s="234"/>
      <c r="AQ171" s="234"/>
      <c r="AR171" s="234"/>
      <c r="AS171" s="234"/>
      <c r="AT171" s="229">
        <f>Tabela510[[#This Row],[PREVISÃO   2ª Avaliação ]]+30</f>
        <v>45280</v>
      </c>
      <c r="AU171" s="229"/>
      <c r="AV171" s="229"/>
      <c r="AW171" s="234"/>
      <c r="AX171" s="234"/>
      <c r="AY171" s="234"/>
      <c r="AZ171" s="234"/>
      <c r="BA171" s="234"/>
      <c r="BB171" s="234"/>
      <c r="BC171" s="234"/>
      <c r="BD171" s="234"/>
      <c r="BE171" s="242"/>
      <c r="BF171" s="234"/>
      <c r="BG171" s="234"/>
      <c r="BH171" s="234"/>
      <c r="BI171" s="234"/>
      <c r="BJ171" s="234"/>
      <c r="BK171" s="229">
        <f>Tabela510[[#This Row],[PREVISÃO   3ª Avaliação ]]+20</f>
        <v>45300</v>
      </c>
      <c r="BL171" s="227"/>
      <c r="BM171" s="227"/>
      <c r="BN171" s="234"/>
      <c r="BO171" s="234"/>
      <c r="BP171" s="234"/>
      <c r="BQ171" s="234"/>
      <c r="BR171" s="234"/>
      <c r="BS171" s="234"/>
      <c r="BT171" s="234"/>
      <c r="BU171" s="231"/>
      <c r="BV171" s="227"/>
      <c r="BW171" s="227"/>
      <c r="BX171" s="227"/>
      <c r="BY171" s="227"/>
      <c r="BZ171" s="227"/>
      <c r="CA171" s="227"/>
      <c r="CB171" s="227"/>
      <c r="CC171" s="227"/>
      <c r="CD171" s="227"/>
      <c r="CE171" s="235" t="s">
        <v>748</v>
      </c>
      <c r="CF171" s="227"/>
      <c r="CG171" s="227"/>
      <c r="CH171" s="227"/>
      <c r="CI171" s="227"/>
      <c r="CJ171" s="227" t="s">
        <v>746</v>
      </c>
      <c r="CK171" s="227"/>
      <c r="CL171" s="227"/>
      <c r="CM171" s="227"/>
      <c r="CN171" s="227"/>
      <c r="CO171" s="234"/>
      <c r="CP171" s="243"/>
      <c r="CQ171" s="227" t="str">
        <f>PROPER(TEXT(Tabela510[[#This Row],[Previsão de Colheita]],"mmm"))</f>
        <v>Fev</v>
      </c>
      <c r="CR171" s="227">
        <f>WEEKDAY(Tabela510[[#This Row],[Previsão de Colheita]],1)</f>
        <v>7</v>
      </c>
      <c r="CS171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71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71" s="239" t="str">
        <f>TEXT(Tabela510[[#This Row],[Inicio Semana]],"dd/mm/aa") &amp; " - " &amp; TEXT(Tabela510[[#This Row],[Fim Semana]],"dd/mm/aa")</f>
        <v>11/02/24 - 17/02/24</v>
      </c>
      <c r="CV171" s="238">
        <f>_xlfn.MAXIFS(Tabela510[Previsão de Colheita],Tabela510[[Fazenda ]],Tabela510[[#This Row],[Fazenda ]],Tabela510[Cultivar],Tabela510[[#This Row],[Cultivar]])</f>
        <v>45325</v>
      </c>
      <c r="CW171" s="238">
        <f>_xlfn.MINIFS(Tabela510[Previsão de Colheita],Tabela510[[Fazenda ]],Tabela510[[#This Row],[Fazenda ]],Tabela510[Cultivar],Tabela510[[#This Row],[Cultivar]])</f>
        <v>45325</v>
      </c>
      <c r="CX171" s="244" t="str" cm="1">
        <f t="array" ref="CX171">IF(OR(Tabela510[[#This Row],[1ª avaliação]:[Inicio Colh.]]="Reprovado"),"Reprovado","Aprovado")</f>
        <v>Reprovado</v>
      </c>
      <c r="CY171" s="221"/>
    </row>
    <row r="172" spans="1:103" ht="15.6" x14ac:dyDescent="0.3">
      <c r="A172" s="226" t="s">
        <v>446</v>
      </c>
      <c r="B172" s="227" t="s">
        <v>458</v>
      </c>
      <c r="C172" s="227" t="s">
        <v>48</v>
      </c>
      <c r="D172" s="227" t="s">
        <v>815</v>
      </c>
      <c r="E172" s="227">
        <v>507</v>
      </c>
      <c r="F172" s="240" t="s">
        <v>536</v>
      </c>
      <c r="G172" s="227" t="s">
        <v>175</v>
      </c>
      <c r="H172" s="228">
        <v>35.700000000000003</v>
      </c>
      <c r="I172" s="228"/>
      <c r="J172" s="228">
        <v>25</v>
      </c>
      <c r="K172" s="228">
        <f>Tabela510[[#This Row],[Hectares semados]]-J172</f>
        <v>10.700000000000003</v>
      </c>
      <c r="L172" s="228">
        <f>Tabela510[[#This Row],[Hectares de aproveitamento de semente]]*20</f>
        <v>500</v>
      </c>
      <c r="M172" s="229">
        <v>45215</v>
      </c>
      <c r="N172" s="229">
        <f t="shared" ca="1" si="7"/>
        <v>45449</v>
      </c>
      <c r="O172" s="249">
        <f ca="1">Tabela510[[#This Row],[hoje]]-Tabela510[[#This Row],[Data da Semeadura ]]</f>
        <v>234</v>
      </c>
      <c r="P172" s="227">
        <v>110</v>
      </c>
      <c r="Q172" s="229">
        <f>Tabela510[[#This Row],[Data da Semeadura ]]+P172</f>
        <v>45325</v>
      </c>
      <c r="R172" s="230" t="s">
        <v>164</v>
      </c>
      <c r="S172" s="240"/>
      <c r="T172" s="227"/>
      <c r="U172" s="227"/>
      <c r="V172" s="227"/>
      <c r="W172" s="234"/>
      <c r="X172" s="234" t="s">
        <v>705</v>
      </c>
      <c r="Y172" s="231">
        <f>Tabela510[[#This Row],[Data da Semeadura ]]+10</f>
        <v>45225</v>
      </c>
      <c r="Z172" s="233">
        <v>45232</v>
      </c>
      <c r="AA172" s="233" t="s">
        <v>695</v>
      </c>
      <c r="AB172" s="232">
        <v>13.5</v>
      </c>
      <c r="AC172" s="227" t="s">
        <v>341</v>
      </c>
      <c r="AD172" s="234" t="s">
        <v>357</v>
      </c>
      <c r="AE172" s="234" t="s">
        <v>357</v>
      </c>
      <c r="AF172" s="234" t="s">
        <v>344</v>
      </c>
      <c r="AG172" s="234" t="s">
        <v>513</v>
      </c>
      <c r="AH172" s="229">
        <f>Tabela510[[#This Row],[Data da Semeadura ]]+35</f>
        <v>45250</v>
      </c>
      <c r="AI172" s="233"/>
      <c r="AJ172" s="227"/>
      <c r="AK172" s="234"/>
      <c r="AL172" s="234"/>
      <c r="AM172" s="234"/>
      <c r="AN172" s="234"/>
      <c r="AO172" s="234"/>
      <c r="AP172" s="234"/>
      <c r="AQ172" s="234"/>
      <c r="AR172" s="234"/>
      <c r="AS172" s="234"/>
      <c r="AT172" s="229">
        <f>Tabela510[[#This Row],[PREVISÃO   2ª Avaliação ]]+30</f>
        <v>45280</v>
      </c>
      <c r="AU172" s="229"/>
      <c r="AV172" s="229"/>
      <c r="AW172" s="234"/>
      <c r="AX172" s="234"/>
      <c r="AY172" s="234"/>
      <c r="AZ172" s="234"/>
      <c r="BA172" s="234"/>
      <c r="BB172" s="234"/>
      <c r="BC172" s="234"/>
      <c r="BD172" s="234"/>
      <c r="BE172" s="242"/>
      <c r="BF172" s="234"/>
      <c r="BG172" s="234"/>
      <c r="BH172" s="234"/>
      <c r="BI172" s="234"/>
      <c r="BJ172" s="234"/>
      <c r="BK172" s="229">
        <f>Tabela510[[#This Row],[PREVISÃO   3ª Avaliação ]]+20</f>
        <v>45300</v>
      </c>
      <c r="BL172" s="227"/>
      <c r="BM172" s="227"/>
      <c r="BN172" s="234"/>
      <c r="BO172" s="234"/>
      <c r="BP172" s="234"/>
      <c r="BQ172" s="234"/>
      <c r="BR172" s="234"/>
      <c r="BS172" s="234"/>
      <c r="BT172" s="234"/>
      <c r="BU172" s="231"/>
      <c r="BV172" s="227"/>
      <c r="BW172" s="227"/>
      <c r="BX172" s="227"/>
      <c r="BY172" s="227"/>
      <c r="BZ172" s="227"/>
      <c r="CA172" s="227"/>
      <c r="CB172" s="227"/>
      <c r="CC172" s="227"/>
      <c r="CD172" s="227"/>
      <c r="CE172" s="235" t="s">
        <v>748</v>
      </c>
      <c r="CF172" s="227"/>
      <c r="CG172" s="227"/>
      <c r="CH172" s="227"/>
      <c r="CI172" s="227"/>
      <c r="CJ172" s="227" t="s">
        <v>746</v>
      </c>
      <c r="CK172" s="227"/>
      <c r="CL172" s="227"/>
      <c r="CM172" s="227"/>
      <c r="CN172" s="227"/>
      <c r="CO172" s="234"/>
      <c r="CP172" s="243"/>
      <c r="CQ172" s="227" t="str">
        <f>PROPER(TEXT(Tabela510[[#This Row],[Previsão de Colheita]],"mmm"))</f>
        <v>Fev</v>
      </c>
      <c r="CR172" s="227">
        <f>WEEKDAY(Tabela510[[#This Row],[Previsão de Colheita]],1)</f>
        <v>7</v>
      </c>
      <c r="CS172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72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72" s="239" t="str">
        <f>TEXT(Tabela510[[#This Row],[Inicio Semana]],"dd/mm/aa") &amp; " - " &amp; TEXT(Tabela510[[#This Row],[Fim Semana]],"dd/mm/aa")</f>
        <v>11/02/24 - 17/02/24</v>
      </c>
      <c r="CV172" s="238">
        <f>_xlfn.MAXIFS(Tabela510[Previsão de Colheita],Tabela510[[Fazenda ]],Tabela510[[#This Row],[Fazenda ]],Tabela510[Cultivar],Tabela510[[#This Row],[Cultivar]])</f>
        <v>45325</v>
      </c>
      <c r="CW172" s="238">
        <f>_xlfn.MINIFS(Tabela510[Previsão de Colheita],Tabela510[[Fazenda ]],Tabela510[[#This Row],[Fazenda ]],Tabela510[Cultivar],Tabela510[[#This Row],[Cultivar]])</f>
        <v>45325</v>
      </c>
      <c r="CX172" s="244" t="str" cm="1">
        <f t="array" ref="CX172">IF(OR(Tabela510[[#This Row],[1ª avaliação]:[Inicio Colh.]]="Reprovado"),"Reprovado","Aprovado")</f>
        <v>Reprovado</v>
      </c>
      <c r="CY172" s="221"/>
    </row>
    <row r="173" spans="1:103" ht="15.6" x14ac:dyDescent="0.3">
      <c r="A173" s="226" t="s">
        <v>446</v>
      </c>
      <c r="B173" s="227" t="s">
        <v>458</v>
      </c>
      <c r="C173" s="227" t="s">
        <v>48</v>
      </c>
      <c r="D173" s="227" t="s">
        <v>815</v>
      </c>
      <c r="E173" s="227" t="s">
        <v>715</v>
      </c>
      <c r="F173" s="240" t="s">
        <v>536</v>
      </c>
      <c r="G173" s="227" t="s">
        <v>175</v>
      </c>
      <c r="H173" s="228">
        <v>60</v>
      </c>
      <c r="I173" s="228">
        <v>60</v>
      </c>
      <c r="J173" s="228">
        <v>50</v>
      </c>
      <c r="K173" s="228">
        <f>Tabela510[[#This Row],[Hectares semados]]-J173</f>
        <v>10</v>
      </c>
      <c r="L173" s="228">
        <f>Tabela510[[#This Row],[Hectares de aproveitamento de semente]]*20</f>
        <v>1000</v>
      </c>
      <c r="M173" s="229">
        <v>45215</v>
      </c>
      <c r="N173" s="229">
        <f t="shared" ca="1" si="7"/>
        <v>45449</v>
      </c>
      <c r="O173" s="249">
        <f ca="1">Tabela510[[#This Row],[hoje]]-Tabela510[[#This Row],[Data da Semeadura ]]</f>
        <v>234</v>
      </c>
      <c r="P173" s="227">
        <v>110</v>
      </c>
      <c r="Q173" s="229">
        <f>Tabela510[[#This Row],[Data da Semeadura ]]+P173</f>
        <v>45325</v>
      </c>
      <c r="R173" s="230" t="s">
        <v>163</v>
      </c>
      <c r="S173" s="240"/>
      <c r="T173" s="227"/>
      <c r="U173" s="227"/>
      <c r="V173" s="227"/>
      <c r="W173" s="234"/>
      <c r="X173" s="234" t="s">
        <v>705</v>
      </c>
      <c r="Y173" s="231">
        <f>Tabela510[[#This Row],[Data da Semeadura ]]+10</f>
        <v>45225</v>
      </c>
      <c r="Z173" s="233">
        <v>45232</v>
      </c>
      <c r="AA173" s="233" t="s">
        <v>695</v>
      </c>
      <c r="AB173" s="232">
        <v>13.4</v>
      </c>
      <c r="AC173" s="227" t="s">
        <v>341</v>
      </c>
      <c r="AD173" s="234" t="s">
        <v>357</v>
      </c>
      <c r="AE173" s="234" t="s">
        <v>357</v>
      </c>
      <c r="AF173" s="234" t="s">
        <v>344</v>
      </c>
      <c r="AG173" s="234" t="s">
        <v>513</v>
      </c>
      <c r="AH173" s="229">
        <f>Tabela510[[#This Row],[Data da Semeadura ]]+35</f>
        <v>45250</v>
      </c>
      <c r="AI173" s="233"/>
      <c r="AJ173" s="227"/>
      <c r="AK173" s="234"/>
      <c r="AL173" s="234"/>
      <c r="AM173" s="234"/>
      <c r="AN173" s="234"/>
      <c r="AO173" s="234"/>
      <c r="AP173" s="234"/>
      <c r="AQ173" s="234"/>
      <c r="AR173" s="234"/>
      <c r="AS173" s="234"/>
      <c r="AT173" s="229">
        <f>Tabela510[[#This Row],[PREVISÃO   2ª Avaliação ]]+30</f>
        <v>45280</v>
      </c>
      <c r="AU173" s="229"/>
      <c r="AV173" s="229"/>
      <c r="AW173" s="234"/>
      <c r="AX173" s="234"/>
      <c r="AY173" s="234"/>
      <c r="AZ173" s="234"/>
      <c r="BA173" s="234"/>
      <c r="BB173" s="234"/>
      <c r="BC173" s="234"/>
      <c r="BD173" s="234"/>
      <c r="BE173" s="242"/>
      <c r="BF173" s="234"/>
      <c r="BG173" s="234"/>
      <c r="BH173" s="234"/>
      <c r="BI173" s="234"/>
      <c r="BJ173" s="234"/>
      <c r="BK173" s="229">
        <f>Tabela510[[#This Row],[PREVISÃO   3ª Avaliação ]]+20</f>
        <v>45300</v>
      </c>
      <c r="BL173" s="227"/>
      <c r="BM173" s="227"/>
      <c r="BN173" s="234"/>
      <c r="BO173" s="234"/>
      <c r="BP173" s="234"/>
      <c r="BQ173" s="234"/>
      <c r="BR173" s="234"/>
      <c r="BS173" s="234"/>
      <c r="BT173" s="234"/>
      <c r="BU173" s="231"/>
      <c r="BV173" s="227"/>
      <c r="BW173" s="227"/>
      <c r="BX173" s="227"/>
      <c r="BY173" s="227"/>
      <c r="BZ173" s="227"/>
      <c r="CA173" s="227"/>
      <c r="CB173" s="227"/>
      <c r="CC173" s="227"/>
      <c r="CD173" s="227"/>
      <c r="CE173" s="235" t="s">
        <v>748</v>
      </c>
      <c r="CF173" s="227"/>
      <c r="CG173" s="227"/>
      <c r="CH173" s="227"/>
      <c r="CI173" s="227"/>
      <c r="CJ173" s="227" t="s">
        <v>746</v>
      </c>
      <c r="CK173" s="227"/>
      <c r="CL173" s="227"/>
      <c r="CM173" s="227"/>
      <c r="CN173" s="227"/>
      <c r="CO173" s="234"/>
      <c r="CP173" s="243"/>
      <c r="CQ173" s="227" t="str">
        <f>PROPER(TEXT(Tabela510[[#This Row],[Previsão de Colheita]],"mmm"))</f>
        <v>Fev</v>
      </c>
      <c r="CR173" s="227">
        <f>WEEKDAY(Tabela510[[#This Row],[Previsão de Colheita]],1)</f>
        <v>7</v>
      </c>
      <c r="CS173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73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73" s="239" t="str">
        <f>TEXT(Tabela510[[#This Row],[Inicio Semana]],"dd/mm/aa") &amp; " - " &amp; TEXT(Tabela510[[#This Row],[Fim Semana]],"dd/mm/aa")</f>
        <v>11/02/24 - 17/02/24</v>
      </c>
      <c r="CV173" s="238">
        <f>_xlfn.MAXIFS(Tabela510[Previsão de Colheita],Tabela510[[Fazenda ]],Tabela510[[#This Row],[Fazenda ]],Tabela510[Cultivar],Tabela510[[#This Row],[Cultivar]])</f>
        <v>45325</v>
      </c>
      <c r="CW173" s="238">
        <f>_xlfn.MINIFS(Tabela510[Previsão de Colheita],Tabela510[[Fazenda ]],Tabela510[[#This Row],[Fazenda ]],Tabela510[Cultivar],Tabela510[[#This Row],[Cultivar]])</f>
        <v>45325</v>
      </c>
      <c r="CX173" s="244" t="str" cm="1">
        <f t="array" ref="CX173">IF(OR(Tabela510[[#This Row],[1ª avaliação]:[Inicio Colh.]]="Reprovado"),"Reprovado","Aprovado")</f>
        <v>Reprovado</v>
      </c>
      <c r="CY173" s="221"/>
    </row>
    <row r="174" spans="1:103" ht="15.6" x14ac:dyDescent="0.3">
      <c r="A174" s="226" t="s">
        <v>446</v>
      </c>
      <c r="B174" s="227" t="s">
        <v>458</v>
      </c>
      <c r="C174" s="227" t="s">
        <v>48</v>
      </c>
      <c r="D174" s="227" t="s">
        <v>815</v>
      </c>
      <c r="E174" s="227" t="s">
        <v>716</v>
      </c>
      <c r="F174" s="240" t="s">
        <v>536</v>
      </c>
      <c r="G174" s="227" t="s">
        <v>175</v>
      </c>
      <c r="H174" s="228">
        <v>44</v>
      </c>
      <c r="I174" s="228">
        <v>44</v>
      </c>
      <c r="J174" s="228">
        <v>35</v>
      </c>
      <c r="K174" s="228">
        <f>Tabela510[[#This Row],[Hectares semados]]-J174</f>
        <v>9</v>
      </c>
      <c r="L174" s="228">
        <f>Tabela510[[#This Row],[Hectares de aproveitamento de semente]]*20</f>
        <v>700</v>
      </c>
      <c r="M174" s="229">
        <v>45215</v>
      </c>
      <c r="N174" s="229">
        <f t="shared" ca="1" si="7"/>
        <v>45449</v>
      </c>
      <c r="O174" s="249">
        <f ca="1">Tabela510[[#This Row],[hoje]]-Tabela510[[#This Row],[Data da Semeadura ]]</f>
        <v>234</v>
      </c>
      <c r="P174" s="227">
        <v>110</v>
      </c>
      <c r="Q174" s="229">
        <f>Tabela510[[#This Row],[Data da Semeadura ]]+P174</f>
        <v>45325</v>
      </c>
      <c r="R174" s="230" t="s">
        <v>163</v>
      </c>
      <c r="S174" s="240"/>
      <c r="T174" s="227"/>
      <c r="U174" s="227"/>
      <c r="V174" s="227"/>
      <c r="W174" s="234"/>
      <c r="X174" s="234" t="s">
        <v>705</v>
      </c>
      <c r="Y174" s="231">
        <f>Tabela510[[#This Row],[Data da Semeadura ]]+10</f>
        <v>45225</v>
      </c>
      <c r="Z174" s="233">
        <v>45232</v>
      </c>
      <c r="AA174" s="233" t="s">
        <v>695</v>
      </c>
      <c r="AB174" s="232">
        <v>13.6</v>
      </c>
      <c r="AC174" s="227" t="s">
        <v>341</v>
      </c>
      <c r="AD174" s="234" t="s">
        <v>357</v>
      </c>
      <c r="AE174" s="234" t="s">
        <v>357</v>
      </c>
      <c r="AF174" s="234" t="s">
        <v>344</v>
      </c>
      <c r="AG174" s="234" t="s">
        <v>513</v>
      </c>
      <c r="AH174" s="229">
        <f>Tabela510[[#This Row],[Data da Semeadura ]]+35</f>
        <v>45250</v>
      </c>
      <c r="AI174" s="233"/>
      <c r="AJ174" s="227"/>
      <c r="AK174" s="234"/>
      <c r="AL174" s="234"/>
      <c r="AM174" s="234"/>
      <c r="AN174" s="234"/>
      <c r="AO174" s="234"/>
      <c r="AP174" s="234"/>
      <c r="AQ174" s="234"/>
      <c r="AR174" s="234"/>
      <c r="AS174" s="234"/>
      <c r="AT174" s="229">
        <f>Tabela510[[#This Row],[PREVISÃO   2ª Avaliação ]]+30</f>
        <v>45280</v>
      </c>
      <c r="AU174" s="229"/>
      <c r="AV174" s="229"/>
      <c r="AW174" s="234"/>
      <c r="AX174" s="234"/>
      <c r="AY174" s="234"/>
      <c r="AZ174" s="234"/>
      <c r="BA174" s="234"/>
      <c r="BB174" s="234"/>
      <c r="BC174" s="234"/>
      <c r="BD174" s="234"/>
      <c r="BE174" s="242"/>
      <c r="BF174" s="234"/>
      <c r="BG174" s="234"/>
      <c r="BH174" s="234"/>
      <c r="BI174" s="234"/>
      <c r="BJ174" s="234"/>
      <c r="BK174" s="229">
        <f>Tabela510[[#This Row],[PREVISÃO   3ª Avaliação ]]+20</f>
        <v>45300</v>
      </c>
      <c r="BL174" s="227"/>
      <c r="BM174" s="227"/>
      <c r="BN174" s="234"/>
      <c r="BO174" s="234"/>
      <c r="BP174" s="234"/>
      <c r="BQ174" s="234"/>
      <c r="BR174" s="234"/>
      <c r="BS174" s="234"/>
      <c r="BT174" s="234"/>
      <c r="BU174" s="231"/>
      <c r="BV174" s="227"/>
      <c r="BW174" s="227"/>
      <c r="BX174" s="227"/>
      <c r="BY174" s="227"/>
      <c r="BZ174" s="227"/>
      <c r="CA174" s="227"/>
      <c r="CB174" s="227"/>
      <c r="CC174" s="227"/>
      <c r="CD174" s="227"/>
      <c r="CE174" s="235" t="s">
        <v>748</v>
      </c>
      <c r="CF174" s="227"/>
      <c r="CG174" s="227"/>
      <c r="CH174" s="227"/>
      <c r="CI174" s="227"/>
      <c r="CJ174" s="227" t="s">
        <v>746</v>
      </c>
      <c r="CK174" s="227"/>
      <c r="CL174" s="227"/>
      <c r="CM174" s="227"/>
      <c r="CN174" s="227"/>
      <c r="CO174" s="234"/>
      <c r="CP174" s="243"/>
      <c r="CQ174" s="227" t="str">
        <f>PROPER(TEXT(Tabela510[[#This Row],[Previsão de Colheita]],"mmm"))</f>
        <v>Fev</v>
      </c>
      <c r="CR174" s="227">
        <f>WEEKDAY(Tabela510[[#This Row],[Previsão de Colheita]],1)</f>
        <v>7</v>
      </c>
      <c r="CS174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74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74" s="239" t="str">
        <f>TEXT(Tabela510[[#This Row],[Inicio Semana]],"dd/mm/aa") &amp; " - " &amp; TEXT(Tabela510[[#This Row],[Fim Semana]],"dd/mm/aa")</f>
        <v>11/02/24 - 17/02/24</v>
      </c>
      <c r="CV174" s="238">
        <f>_xlfn.MAXIFS(Tabela510[Previsão de Colheita],Tabela510[[Fazenda ]],Tabela510[[#This Row],[Fazenda ]],Tabela510[Cultivar],Tabela510[[#This Row],[Cultivar]])</f>
        <v>45325</v>
      </c>
      <c r="CW174" s="238">
        <f>_xlfn.MINIFS(Tabela510[Previsão de Colheita],Tabela510[[Fazenda ]],Tabela510[[#This Row],[Fazenda ]],Tabela510[Cultivar],Tabela510[[#This Row],[Cultivar]])</f>
        <v>45325</v>
      </c>
      <c r="CX174" s="244" t="str" cm="1">
        <f t="array" ref="CX174">IF(OR(Tabela510[[#This Row],[1ª avaliação]:[Inicio Colh.]]="Reprovado"),"Reprovado","Aprovado")</f>
        <v>Reprovado</v>
      </c>
      <c r="CY174" s="221"/>
    </row>
    <row r="175" spans="1:103" ht="15.6" x14ac:dyDescent="0.3">
      <c r="A175" s="226" t="s">
        <v>446</v>
      </c>
      <c r="B175" s="227" t="s">
        <v>458</v>
      </c>
      <c r="C175" s="227" t="s">
        <v>48</v>
      </c>
      <c r="D175" s="227" t="s">
        <v>815</v>
      </c>
      <c r="E175" s="227">
        <v>508</v>
      </c>
      <c r="F175" s="240" t="s">
        <v>536</v>
      </c>
      <c r="G175" s="227" t="s">
        <v>175</v>
      </c>
      <c r="H175" s="228">
        <v>57</v>
      </c>
      <c r="I175" s="228"/>
      <c r="J175" s="228">
        <v>50</v>
      </c>
      <c r="K175" s="228">
        <f>Tabela510[[#This Row],[Hectares semados]]-J175</f>
        <v>7</v>
      </c>
      <c r="L175" s="228">
        <f>Tabela510[[#This Row],[Hectares de aproveitamento de semente]]*20</f>
        <v>1000</v>
      </c>
      <c r="M175" s="229">
        <v>45215</v>
      </c>
      <c r="N175" s="229">
        <f t="shared" ca="1" si="7"/>
        <v>45449</v>
      </c>
      <c r="O175" s="249">
        <f ca="1">Tabela510[[#This Row],[hoje]]-Tabela510[[#This Row],[Data da Semeadura ]]</f>
        <v>234</v>
      </c>
      <c r="P175" s="227">
        <v>110</v>
      </c>
      <c r="Q175" s="229">
        <f>Tabela510[[#This Row],[Data da Semeadura ]]+P175</f>
        <v>45325</v>
      </c>
      <c r="R175" s="230" t="s">
        <v>164</v>
      </c>
      <c r="S175" s="240"/>
      <c r="T175" s="227"/>
      <c r="U175" s="227"/>
      <c r="V175" s="227"/>
      <c r="W175" s="234"/>
      <c r="X175" s="234" t="s">
        <v>705</v>
      </c>
      <c r="Y175" s="231">
        <f>Tabela510[[#This Row],[Data da Semeadura ]]+10</f>
        <v>45225</v>
      </c>
      <c r="Z175" s="233">
        <v>45232</v>
      </c>
      <c r="AA175" s="233" t="s">
        <v>695</v>
      </c>
      <c r="AB175" s="232">
        <v>13.5</v>
      </c>
      <c r="AC175" s="227" t="s">
        <v>341</v>
      </c>
      <c r="AD175" s="234" t="s">
        <v>357</v>
      </c>
      <c r="AE175" s="234" t="s">
        <v>357</v>
      </c>
      <c r="AF175" s="234" t="s">
        <v>344</v>
      </c>
      <c r="AG175" s="234" t="s">
        <v>513</v>
      </c>
      <c r="AH175" s="229">
        <f>Tabela510[[#This Row],[Data da Semeadura ]]+35</f>
        <v>45250</v>
      </c>
      <c r="AI175" s="233"/>
      <c r="AJ175" s="227"/>
      <c r="AK175" s="234"/>
      <c r="AL175" s="234"/>
      <c r="AM175" s="234"/>
      <c r="AN175" s="234"/>
      <c r="AO175" s="234"/>
      <c r="AP175" s="234"/>
      <c r="AQ175" s="234"/>
      <c r="AR175" s="234"/>
      <c r="AS175" s="234"/>
      <c r="AT175" s="229">
        <f>Tabela510[[#This Row],[PREVISÃO   2ª Avaliação ]]+30</f>
        <v>45280</v>
      </c>
      <c r="AU175" s="229"/>
      <c r="AV175" s="229"/>
      <c r="AW175" s="234"/>
      <c r="AX175" s="234"/>
      <c r="AY175" s="234"/>
      <c r="AZ175" s="234"/>
      <c r="BA175" s="234"/>
      <c r="BB175" s="234"/>
      <c r="BC175" s="234"/>
      <c r="BD175" s="234"/>
      <c r="BE175" s="242"/>
      <c r="BF175" s="234"/>
      <c r="BG175" s="234"/>
      <c r="BH175" s="234"/>
      <c r="BI175" s="234"/>
      <c r="BJ175" s="234"/>
      <c r="BK175" s="229">
        <f>Tabela510[[#This Row],[PREVISÃO   3ª Avaliação ]]+20</f>
        <v>45300</v>
      </c>
      <c r="BL175" s="227"/>
      <c r="BM175" s="227"/>
      <c r="BN175" s="234"/>
      <c r="BO175" s="234"/>
      <c r="BP175" s="234"/>
      <c r="BQ175" s="234"/>
      <c r="BR175" s="234"/>
      <c r="BS175" s="234"/>
      <c r="BT175" s="234"/>
      <c r="BU175" s="231"/>
      <c r="BV175" s="227"/>
      <c r="BW175" s="227"/>
      <c r="BX175" s="227"/>
      <c r="BY175" s="227"/>
      <c r="BZ175" s="227"/>
      <c r="CA175" s="227"/>
      <c r="CB175" s="227"/>
      <c r="CC175" s="227"/>
      <c r="CD175" s="227"/>
      <c r="CE175" s="235" t="s">
        <v>748</v>
      </c>
      <c r="CF175" s="227"/>
      <c r="CG175" s="227"/>
      <c r="CH175" s="227"/>
      <c r="CI175" s="227"/>
      <c r="CJ175" s="227" t="s">
        <v>746</v>
      </c>
      <c r="CK175" s="227"/>
      <c r="CL175" s="227"/>
      <c r="CM175" s="227"/>
      <c r="CN175" s="227"/>
      <c r="CO175" s="234"/>
      <c r="CP175" s="243"/>
      <c r="CQ175" s="227" t="str">
        <f>PROPER(TEXT(Tabela510[[#This Row],[Previsão de Colheita]],"mmm"))</f>
        <v>Fev</v>
      </c>
      <c r="CR175" s="227">
        <f>WEEKDAY(Tabela510[[#This Row],[Previsão de Colheita]],1)</f>
        <v>7</v>
      </c>
      <c r="CS175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75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75" s="239" t="str">
        <f>TEXT(Tabela510[[#This Row],[Inicio Semana]],"dd/mm/aa") &amp; " - " &amp; TEXT(Tabela510[[#This Row],[Fim Semana]],"dd/mm/aa")</f>
        <v>11/02/24 - 17/02/24</v>
      </c>
      <c r="CV175" s="238">
        <f>_xlfn.MAXIFS(Tabela510[Previsão de Colheita],Tabela510[[Fazenda ]],Tabela510[[#This Row],[Fazenda ]],Tabela510[Cultivar],Tabela510[[#This Row],[Cultivar]])</f>
        <v>45325</v>
      </c>
      <c r="CW175" s="238">
        <f>_xlfn.MINIFS(Tabela510[Previsão de Colheita],Tabela510[[Fazenda ]],Tabela510[[#This Row],[Fazenda ]],Tabela510[Cultivar],Tabela510[[#This Row],[Cultivar]])</f>
        <v>45325</v>
      </c>
      <c r="CX175" s="244" t="str" cm="1">
        <f t="array" ref="CX175">IF(OR(Tabela510[[#This Row],[1ª avaliação]:[Inicio Colh.]]="Reprovado"),"Reprovado","Aprovado")</f>
        <v>Reprovado</v>
      </c>
      <c r="CY175" s="221"/>
    </row>
    <row r="176" spans="1:103" ht="15.6" x14ac:dyDescent="0.3">
      <c r="A176" s="226" t="s">
        <v>446</v>
      </c>
      <c r="B176" s="227" t="s">
        <v>458</v>
      </c>
      <c r="C176" s="227" t="s">
        <v>48</v>
      </c>
      <c r="D176" s="227" t="s">
        <v>815</v>
      </c>
      <c r="E176" s="227">
        <v>504</v>
      </c>
      <c r="F176" s="240" t="s">
        <v>536</v>
      </c>
      <c r="G176" s="227" t="s">
        <v>177</v>
      </c>
      <c r="H176" s="228">
        <v>100</v>
      </c>
      <c r="I176" s="228">
        <v>100</v>
      </c>
      <c r="J176" s="228">
        <v>80</v>
      </c>
      <c r="K176" s="228">
        <f>Tabela510[[#This Row],[Hectares semados]]-J176</f>
        <v>20</v>
      </c>
      <c r="L176" s="228">
        <f>Tabela510[[#This Row],[Hectares de aproveitamento de semente]]*20</f>
        <v>1600</v>
      </c>
      <c r="M176" s="229">
        <v>45219</v>
      </c>
      <c r="N176" s="229">
        <f t="shared" ca="1" si="7"/>
        <v>45449</v>
      </c>
      <c r="O176" s="249">
        <f ca="1">Tabela510[[#This Row],[hoje]]-Tabela510[[#This Row],[Data da Semeadura ]]</f>
        <v>230</v>
      </c>
      <c r="P176" s="227">
        <v>124</v>
      </c>
      <c r="Q176" s="229">
        <f>Tabela510[[#This Row],[Data da Semeadura ]]+P176</f>
        <v>45343</v>
      </c>
      <c r="R176" s="230" t="s">
        <v>163</v>
      </c>
      <c r="S176" s="240"/>
      <c r="T176" s="227"/>
      <c r="U176" s="227"/>
      <c r="V176" s="227"/>
      <c r="W176" s="234"/>
      <c r="X176" s="234" t="s">
        <v>705</v>
      </c>
      <c r="Y176" s="231">
        <f>Tabela510[[#This Row],[Data da Semeadura ]]+10</f>
        <v>45229</v>
      </c>
      <c r="Z176" s="233">
        <v>45232</v>
      </c>
      <c r="AA176" s="233" t="s">
        <v>695</v>
      </c>
      <c r="AB176" s="232"/>
      <c r="AC176" s="227" t="s">
        <v>341</v>
      </c>
      <c r="AD176" s="234" t="s">
        <v>357</v>
      </c>
      <c r="AE176" s="234" t="s">
        <v>357</v>
      </c>
      <c r="AF176" s="234" t="s">
        <v>344</v>
      </c>
      <c r="AG176" s="234" t="s">
        <v>513</v>
      </c>
      <c r="AH176" s="229">
        <f>Tabela510[[#This Row],[Data da Semeadura ]]+35</f>
        <v>45254</v>
      </c>
      <c r="AI176" s="233"/>
      <c r="AJ176" s="227"/>
      <c r="AK176" s="234"/>
      <c r="AL176" s="234"/>
      <c r="AM176" s="234"/>
      <c r="AN176" s="234"/>
      <c r="AO176" s="234"/>
      <c r="AP176" s="234"/>
      <c r="AQ176" s="234"/>
      <c r="AR176" s="234"/>
      <c r="AS176" s="234"/>
      <c r="AT176" s="229">
        <f>Tabela510[[#This Row],[PREVISÃO   2ª Avaliação ]]+30</f>
        <v>45284</v>
      </c>
      <c r="AU176" s="229"/>
      <c r="AV176" s="229"/>
      <c r="AW176" s="234"/>
      <c r="AX176" s="234"/>
      <c r="AY176" s="234"/>
      <c r="AZ176" s="234"/>
      <c r="BA176" s="234"/>
      <c r="BB176" s="234"/>
      <c r="BC176" s="234"/>
      <c r="BD176" s="234"/>
      <c r="BE176" s="242"/>
      <c r="BF176" s="234"/>
      <c r="BG176" s="234"/>
      <c r="BH176" s="234"/>
      <c r="BI176" s="234"/>
      <c r="BJ176" s="234"/>
      <c r="BK176" s="229">
        <f>Tabela510[[#This Row],[PREVISÃO   3ª Avaliação ]]+20</f>
        <v>45304</v>
      </c>
      <c r="BL176" s="227"/>
      <c r="BM176" s="227"/>
      <c r="BN176" s="234"/>
      <c r="BO176" s="234"/>
      <c r="BP176" s="234"/>
      <c r="BQ176" s="234"/>
      <c r="BR176" s="234"/>
      <c r="BS176" s="234"/>
      <c r="BT176" s="234"/>
      <c r="BU176" s="231"/>
      <c r="BV176" s="227"/>
      <c r="BW176" s="227"/>
      <c r="BX176" s="227"/>
      <c r="BY176" s="227"/>
      <c r="BZ176" s="227"/>
      <c r="CA176" s="227"/>
      <c r="CB176" s="227"/>
      <c r="CC176" s="227"/>
      <c r="CD176" s="227"/>
      <c r="CE176" s="235" t="s">
        <v>749</v>
      </c>
      <c r="CF176" s="227"/>
      <c r="CG176" s="227"/>
      <c r="CH176" s="227"/>
      <c r="CI176" s="227"/>
      <c r="CJ176" s="227" t="s">
        <v>746</v>
      </c>
      <c r="CK176" s="227"/>
      <c r="CL176" s="227"/>
      <c r="CM176" s="227"/>
      <c r="CN176" s="227"/>
      <c r="CO176" s="234"/>
      <c r="CP176" s="243"/>
      <c r="CQ176" s="227" t="str">
        <f>PROPER(TEXT(Tabela510[[#This Row],[Previsão de Colheita]],"mmm"))</f>
        <v>Fev</v>
      </c>
      <c r="CR176" s="227">
        <f>WEEKDAY(Tabela510[[#This Row],[Previsão de Colheita]],1)</f>
        <v>4</v>
      </c>
      <c r="CS176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76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76" s="239" t="str">
        <f>TEXT(Tabela510[[#This Row],[Inicio Semana]],"dd/mm/aa") &amp; " - " &amp; TEXT(Tabela510[[#This Row],[Fim Semana]],"dd/mm/aa")</f>
        <v>21/01/24 - 27/01/24</v>
      </c>
      <c r="CV176" s="238">
        <f>_xlfn.MAXIFS(Tabela510[Previsão de Colheita],Tabela510[[Fazenda ]],Tabela510[[#This Row],[Fazenda ]],Tabela510[Cultivar],Tabela510[[#This Row],[Cultivar]])</f>
        <v>45343</v>
      </c>
      <c r="CW176" s="238">
        <f>_xlfn.MINIFS(Tabela510[Previsão de Colheita],Tabela510[[Fazenda ]],Tabela510[[#This Row],[Fazenda ]],Tabela510[Cultivar],Tabela510[[#This Row],[Cultivar]])</f>
        <v>45343</v>
      </c>
      <c r="CX176" s="244" t="str" cm="1">
        <f t="array" ref="CX176">IF(OR(Tabela510[[#This Row],[1ª avaliação]:[Inicio Colh.]]="Reprovado"),"Reprovado","Aprovado")</f>
        <v>Reprovado</v>
      </c>
      <c r="CY176" s="221"/>
    </row>
    <row r="177" spans="1:103" ht="15.6" x14ac:dyDescent="0.3">
      <c r="A177" s="226" t="s">
        <v>446</v>
      </c>
      <c r="B177" s="227" t="s">
        <v>458</v>
      </c>
      <c r="C177" s="227" t="s">
        <v>48</v>
      </c>
      <c r="D177" s="227" t="s">
        <v>815</v>
      </c>
      <c r="E177" s="227">
        <v>505</v>
      </c>
      <c r="F177" s="240" t="s">
        <v>536</v>
      </c>
      <c r="G177" s="227" t="s">
        <v>541</v>
      </c>
      <c r="H177" s="228">
        <v>95</v>
      </c>
      <c r="I177" s="228">
        <v>95</v>
      </c>
      <c r="J177" s="228">
        <v>80</v>
      </c>
      <c r="K177" s="228">
        <f>Tabela510[[#This Row],[Hectares semados]]-J177</f>
        <v>15</v>
      </c>
      <c r="L177" s="228">
        <f>Tabela510[[#This Row],[Hectares de aproveitamento de semente]]*20</f>
        <v>1600</v>
      </c>
      <c r="M177" s="229">
        <v>45237</v>
      </c>
      <c r="N177" s="229">
        <f t="shared" ca="1" si="7"/>
        <v>45449</v>
      </c>
      <c r="O177" s="249">
        <f ca="1">Tabela510[[#This Row],[hoje]]-Tabela510[[#This Row],[Data da Semeadura ]]</f>
        <v>212</v>
      </c>
      <c r="P177" s="227">
        <v>123</v>
      </c>
      <c r="Q177" s="229">
        <f>Tabela510[[#This Row],[Data da Semeadura ]]+P177</f>
        <v>45360</v>
      </c>
      <c r="R177" s="230" t="s">
        <v>163</v>
      </c>
      <c r="S177" s="240"/>
      <c r="T177" s="227"/>
      <c r="U177" s="227"/>
      <c r="V177" s="227"/>
      <c r="W177" s="234"/>
      <c r="X177" s="234" t="s">
        <v>705</v>
      </c>
      <c r="Y177" s="231">
        <f>Tabela510[[#This Row],[Data da Semeadura ]]+10</f>
        <v>45247</v>
      </c>
      <c r="Z177" s="233"/>
      <c r="AA177" s="233"/>
      <c r="AB177" s="232"/>
      <c r="AC177" s="227"/>
      <c r="AD177" s="234"/>
      <c r="AE177" s="234"/>
      <c r="AF177" s="234"/>
      <c r="AG177" s="234"/>
      <c r="AH177" s="229">
        <f>Tabela510[[#This Row],[Data da Semeadura ]]+35</f>
        <v>45272</v>
      </c>
      <c r="AI177" s="233"/>
      <c r="AJ177" s="227"/>
      <c r="AK177" s="234"/>
      <c r="AL177" s="234"/>
      <c r="AM177" s="234"/>
      <c r="AN177" s="234"/>
      <c r="AO177" s="234"/>
      <c r="AP177" s="234"/>
      <c r="AQ177" s="234"/>
      <c r="AR177" s="234"/>
      <c r="AS177" s="234"/>
      <c r="AT177" s="229">
        <f>Tabela510[[#This Row],[PREVISÃO   2ª Avaliação ]]+30</f>
        <v>45302</v>
      </c>
      <c r="AU177" s="229"/>
      <c r="AV177" s="229"/>
      <c r="AW177" s="234"/>
      <c r="AX177" s="234"/>
      <c r="AY177" s="234"/>
      <c r="AZ177" s="234"/>
      <c r="BA177" s="234"/>
      <c r="BB177" s="234"/>
      <c r="BC177" s="234"/>
      <c r="BD177" s="234"/>
      <c r="BE177" s="242"/>
      <c r="BF177" s="234"/>
      <c r="BG177" s="234"/>
      <c r="BH177" s="234"/>
      <c r="BI177" s="234"/>
      <c r="BJ177" s="234"/>
      <c r="BK177" s="229">
        <f>Tabela510[[#This Row],[PREVISÃO   3ª Avaliação ]]+20</f>
        <v>45322</v>
      </c>
      <c r="BL177" s="227"/>
      <c r="BM177" s="227"/>
      <c r="BN177" s="234"/>
      <c r="BO177" s="234"/>
      <c r="BP177" s="234"/>
      <c r="BQ177" s="234"/>
      <c r="BR177" s="234"/>
      <c r="BS177" s="234"/>
      <c r="BT177" s="234"/>
      <c r="BU177" s="231"/>
      <c r="BV177" s="227"/>
      <c r="BW177" s="227"/>
      <c r="BX177" s="227"/>
      <c r="BY177" s="227"/>
      <c r="BZ177" s="227"/>
      <c r="CA177" s="227"/>
      <c r="CB177" s="227"/>
      <c r="CC177" s="227"/>
      <c r="CD177" s="227"/>
      <c r="CE177" s="235" t="s">
        <v>748</v>
      </c>
      <c r="CF177" s="227"/>
      <c r="CG177" s="227"/>
      <c r="CH177" s="227"/>
      <c r="CI177" s="227"/>
      <c r="CJ177" s="227" t="s">
        <v>746</v>
      </c>
      <c r="CK177" s="227"/>
      <c r="CL177" s="227"/>
      <c r="CM177" s="227"/>
      <c r="CN177" s="227"/>
      <c r="CO177" s="234"/>
      <c r="CP177" s="243"/>
      <c r="CQ177" s="227" t="str">
        <f>PROPER(TEXT(Tabela510[[#This Row],[Previsão de Colheita]],"mmm"))</f>
        <v>Mar</v>
      </c>
      <c r="CR177" s="227">
        <f>WEEKDAY(Tabela510[[#This Row],[Previsão de Colheita]],1)</f>
        <v>7</v>
      </c>
      <c r="CS177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77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77" s="239" t="str">
        <f>TEXT(Tabela510[[#This Row],[Inicio Semana]],"dd/mm/aa") &amp; " - " &amp; TEXT(Tabela510[[#This Row],[Fim Semana]],"dd/mm/aa")</f>
        <v>11/02/24 - 17/02/24</v>
      </c>
      <c r="CV177" s="238">
        <f>_xlfn.MAXIFS(Tabela510[Previsão de Colheita],Tabela510[[Fazenda ]],Tabela510[[#This Row],[Fazenda ]],Tabela510[Cultivar],Tabela510[[#This Row],[Cultivar]])</f>
        <v>45360</v>
      </c>
      <c r="CW177" s="238">
        <f>_xlfn.MINIFS(Tabela510[Previsão de Colheita],Tabela510[[Fazenda ]],Tabela510[[#This Row],[Fazenda ]],Tabela510[Cultivar],Tabela510[[#This Row],[Cultivar]])</f>
        <v>45360</v>
      </c>
      <c r="CX177" s="244" t="str" cm="1">
        <f t="array" ref="CX177">IF(OR(Tabela510[[#This Row],[1ª avaliação]:[Inicio Colh.]]="Reprovado"),"Reprovado","Aprovado")</f>
        <v>Reprovado</v>
      </c>
      <c r="CY177" s="221"/>
    </row>
    <row r="178" spans="1:103" ht="15.6" x14ac:dyDescent="0.3">
      <c r="A178" s="226" t="s">
        <v>446</v>
      </c>
      <c r="B178" s="227" t="s">
        <v>458</v>
      </c>
      <c r="C178" s="227" t="s">
        <v>48</v>
      </c>
      <c r="D178" s="227" t="s">
        <v>815</v>
      </c>
      <c r="E178" s="227">
        <v>502</v>
      </c>
      <c r="F178" s="240" t="s">
        <v>536</v>
      </c>
      <c r="G178" s="227" t="s">
        <v>168</v>
      </c>
      <c r="H178" s="228">
        <v>78</v>
      </c>
      <c r="I178" s="228">
        <v>78</v>
      </c>
      <c r="J178" s="228">
        <v>65</v>
      </c>
      <c r="K178" s="228">
        <f>Tabela510[[#This Row],[Hectares semados]]-J178</f>
        <v>13</v>
      </c>
      <c r="L178" s="228">
        <f>Tabela510[[#This Row],[Hectares de aproveitamento de semente]]*20</f>
        <v>1300</v>
      </c>
      <c r="M178" s="229">
        <v>45216</v>
      </c>
      <c r="N178" s="229">
        <f t="shared" ca="1" si="7"/>
        <v>45449</v>
      </c>
      <c r="O178" s="249">
        <f ca="1">Tabela510[[#This Row],[hoje]]-Tabela510[[#This Row],[Data da Semeadura ]]</f>
        <v>233</v>
      </c>
      <c r="P178" s="227">
        <v>127</v>
      </c>
      <c r="Q178" s="229">
        <f>Tabela510[[#This Row],[Data da Semeadura ]]+P178</f>
        <v>45343</v>
      </c>
      <c r="R178" s="230" t="s">
        <v>163</v>
      </c>
      <c r="S178" s="240"/>
      <c r="T178" s="227"/>
      <c r="U178" s="227"/>
      <c r="V178" s="227"/>
      <c r="W178" s="234"/>
      <c r="X178" s="234" t="s">
        <v>705</v>
      </c>
      <c r="Y178" s="231">
        <f>Tabela510[[#This Row],[Data da Semeadura ]]+10</f>
        <v>45226</v>
      </c>
      <c r="Z178" s="233">
        <v>45232</v>
      </c>
      <c r="AA178" s="233" t="s">
        <v>695</v>
      </c>
      <c r="AB178" s="232">
        <v>8.1999999999999993</v>
      </c>
      <c r="AC178" s="227" t="s">
        <v>341</v>
      </c>
      <c r="AD178" s="234" t="s">
        <v>357</v>
      </c>
      <c r="AE178" s="234" t="s">
        <v>357</v>
      </c>
      <c r="AF178" s="234" t="s">
        <v>344</v>
      </c>
      <c r="AG178" s="234" t="s">
        <v>513</v>
      </c>
      <c r="AH178" s="229">
        <f>Tabela510[[#This Row],[Data da Semeadura ]]+35</f>
        <v>45251</v>
      </c>
      <c r="AI178" s="233"/>
      <c r="AJ178" s="227"/>
      <c r="AK178" s="234"/>
      <c r="AL178" s="234"/>
      <c r="AM178" s="234"/>
      <c r="AN178" s="234"/>
      <c r="AO178" s="234"/>
      <c r="AP178" s="234"/>
      <c r="AQ178" s="234"/>
      <c r="AR178" s="234"/>
      <c r="AS178" s="234"/>
      <c r="AT178" s="229">
        <f>Tabela510[[#This Row],[PREVISÃO   2ª Avaliação ]]+30</f>
        <v>45281</v>
      </c>
      <c r="AU178" s="229"/>
      <c r="AV178" s="229"/>
      <c r="AW178" s="234"/>
      <c r="AX178" s="234"/>
      <c r="AY178" s="234"/>
      <c r="AZ178" s="234"/>
      <c r="BA178" s="234"/>
      <c r="BB178" s="234"/>
      <c r="BC178" s="234"/>
      <c r="BD178" s="234"/>
      <c r="BE178" s="242"/>
      <c r="BF178" s="234"/>
      <c r="BG178" s="234"/>
      <c r="BH178" s="234"/>
      <c r="BI178" s="234"/>
      <c r="BJ178" s="234"/>
      <c r="BK178" s="229">
        <f>Tabela510[[#This Row],[PREVISÃO   3ª Avaliação ]]+20</f>
        <v>45301</v>
      </c>
      <c r="BL178" s="227"/>
      <c r="BM178" s="227"/>
      <c r="BN178" s="234"/>
      <c r="BO178" s="234"/>
      <c r="BP178" s="234"/>
      <c r="BQ178" s="234"/>
      <c r="BR178" s="234"/>
      <c r="BS178" s="234"/>
      <c r="BT178" s="234"/>
      <c r="BU178" s="231"/>
      <c r="BV178" s="227"/>
      <c r="BW178" s="227"/>
      <c r="BX178" s="227"/>
      <c r="BY178" s="227"/>
      <c r="BZ178" s="227"/>
      <c r="CA178" s="227"/>
      <c r="CB178" s="227"/>
      <c r="CC178" s="227"/>
      <c r="CD178" s="227"/>
      <c r="CE178" s="235" t="s">
        <v>748</v>
      </c>
      <c r="CF178" s="227"/>
      <c r="CG178" s="227"/>
      <c r="CH178" s="227"/>
      <c r="CI178" s="227"/>
      <c r="CJ178" s="227" t="s">
        <v>746</v>
      </c>
      <c r="CK178" s="227"/>
      <c r="CL178" s="227"/>
      <c r="CM178" s="227"/>
      <c r="CN178" s="227"/>
      <c r="CO178" s="234"/>
      <c r="CP178" s="243"/>
      <c r="CQ178" s="227" t="str">
        <f>PROPER(TEXT(Tabela510[[#This Row],[Previsão de Colheita]],"mmm"))</f>
        <v>Fev</v>
      </c>
      <c r="CR178" s="227">
        <f>WEEKDAY(Tabela510[[#This Row],[Previsão de Colheita]],1)</f>
        <v>4</v>
      </c>
      <c r="CS178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78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78" s="239" t="str">
        <f>TEXT(Tabela510[[#This Row],[Inicio Semana]],"dd/mm/aa") &amp; " - " &amp; TEXT(Tabela510[[#This Row],[Fim Semana]],"dd/mm/aa")</f>
        <v>21/01/24 - 27/01/24</v>
      </c>
      <c r="CV178" s="238">
        <f>_xlfn.MAXIFS(Tabela510[Previsão de Colheita],Tabela510[[Fazenda ]],Tabela510[[#This Row],[Fazenda ]],Tabela510[Cultivar],Tabela510[[#This Row],[Cultivar]])</f>
        <v>45345</v>
      </c>
      <c r="CW178" s="238">
        <f>_xlfn.MINIFS(Tabela510[Previsão de Colheita],Tabela510[[Fazenda ]],Tabela510[[#This Row],[Fazenda ]],Tabela510[Cultivar],Tabela510[[#This Row],[Cultivar]])</f>
        <v>45343</v>
      </c>
      <c r="CX178" s="244" t="str" cm="1">
        <f t="array" ref="CX178">IF(OR(Tabela510[[#This Row],[1ª avaliação]:[Inicio Colh.]]="Reprovado"),"Reprovado","Aprovado")</f>
        <v>Reprovado</v>
      </c>
      <c r="CY178" s="221"/>
    </row>
    <row r="179" spans="1:103" ht="15.6" x14ac:dyDescent="0.3">
      <c r="A179" s="226" t="s">
        <v>446</v>
      </c>
      <c r="B179" s="227" t="s">
        <v>458</v>
      </c>
      <c r="C179" s="227" t="s">
        <v>48</v>
      </c>
      <c r="D179" s="227" t="s">
        <v>815</v>
      </c>
      <c r="E179" s="227">
        <v>501</v>
      </c>
      <c r="F179" s="245" t="s">
        <v>536</v>
      </c>
      <c r="G179" s="227" t="s">
        <v>168</v>
      </c>
      <c r="H179" s="228">
        <v>100</v>
      </c>
      <c r="I179" s="228">
        <v>88</v>
      </c>
      <c r="J179" s="228">
        <v>80</v>
      </c>
      <c r="K179" s="228">
        <f>Tabela510[[#This Row],[Hectares semados]]-J179</f>
        <v>20</v>
      </c>
      <c r="L179" s="228">
        <f>Tabela510[[#This Row],[Hectares de aproveitamento de semente]]*20</f>
        <v>1600</v>
      </c>
      <c r="M179" s="229">
        <v>45218</v>
      </c>
      <c r="N179" s="229">
        <f t="shared" ca="1" si="7"/>
        <v>45449</v>
      </c>
      <c r="O179" s="249">
        <f ca="1">Tabela510[[#This Row],[hoje]]-Tabela510[[#This Row],[Data da Semeadura ]]</f>
        <v>231</v>
      </c>
      <c r="P179" s="227">
        <v>127</v>
      </c>
      <c r="Q179" s="229">
        <f>Tabela510[[#This Row],[Data da Semeadura ]]+P179</f>
        <v>45345</v>
      </c>
      <c r="R179" s="230" t="s">
        <v>163</v>
      </c>
      <c r="S179" s="240"/>
      <c r="T179" s="227"/>
      <c r="U179" s="227"/>
      <c r="V179" s="227"/>
      <c r="W179" s="234"/>
      <c r="X179" s="234" t="s">
        <v>705</v>
      </c>
      <c r="Y179" s="231">
        <f>Tabela510[[#This Row],[Data da Semeadura ]]+10</f>
        <v>45228</v>
      </c>
      <c r="Z179" s="233">
        <v>45232</v>
      </c>
      <c r="AA179" s="233" t="s">
        <v>695</v>
      </c>
      <c r="AB179" s="232">
        <v>8.6</v>
      </c>
      <c r="AC179" s="227" t="s">
        <v>341</v>
      </c>
      <c r="AD179" s="234" t="s">
        <v>357</v>
      </c>
      <c r="AE179" s="234" t="s">
        <v>357</v>
      </c>
      <c r="AF179" s="234" t="s">
        <v>344</v>
      </c>
      <c r="AG179" s="234" t="s">
        <v>513</v>
      </c>
      <c r="AH179" s="229">
        <f>Tabela510[[#This Row],[Data da Semeadura ]]+35</f>
        <v>45253</v>
      </c>
      <c r="AI179" s="233"/>
      <c r="AJ179" s="227"/>
      <c r="AK179" s="234"/>
      <c r="AL179" s="234"/>
      <c r="AM179" s="234"/>
      <c r="AN179" s="234"/>
      <c r="AO179" s="234"/>
      <c r="AP179" s="234"/>
      <c r="AQ179" s="234"/>
      <c r="AR179" s="234"/>
      <c r="AS179" s="234"/>
      <c r="AT179" s="229">
        <f>Tabela510[[#This Row],[PREVISÃO   2ª Avaliação ]]+30</f>
        <v>45283</v>
      </c>
      <c r="AU179" s="229"/>
      <c r="AV179" s="229"/>
      <c r="AW179" s="234"/>
      <c r="AX179" s="234"/>
      <c r="AY179" s="234"/>
      <c r="AZ179" s="234"/>
      <c r="BA179" s="234"/>
      <c r="BB179" s="234"/>
      <c r="BC179" s="234"/>
      <c r="BD179" s="234"/>
      <c r="BE179" s="242"/>
      <c r="BF179" s="234"/>
      <c r="BG179" s="234"/>
      <c r="BH179" s="234"/>
      <c r="BI179" s="234"/>
      <c r="BJ179" s="234"/>
      <c r="BK179" s="229">
        <f>Tabela510[[#This Row],[PREVISÃO   3ª Avaliação ]]+20</f>
        <v>45303</v>
      </c>
      <c r="BL179" s="227"/>
      <c r="BM179" s="227"/>
      <c r="BN179" s="234"/>
      <c r="BO179" s="234"/>
      <c r="BP179" s="234"/>
      <c r="BQ179" s="234"/>
      <c r="BR179" s="234"/>
      <c r="BS179" s="234"/>
      <c r="BT179" s="234"/>
      <c r="BU179" s="231"/>
      <c r="BV179" s="227"/>
      <c r="BW179" s="227"/>
      <c r="BX179" s="227"/>
      <c r="BY179" s="227"/>
      <c r="BZ179" s="227"/>
      <c r="CA179" s="227"/>
      <c r="CB179" s="227"/>
      <c r="CC179" s="227"/>
      <c r="CD179" s="227"/>
      <c r="CE179" s="235" t="s">
        <v>748</v>
      </c>
      <c r="CF179" s="227"/>
      <c r="CG179" s="227"/>
      <c r="CH179" s="227"/>
      <c r="CI179" s="227"/>
      <c r="CJ179" s="227" t="s">
        <v>746</v>
      </c>
      <c r="CK179" s="227"/>
      <c r="CL179" s="227"/>
      <c r="CM179" s="227"/>
      <c r="CN179" s="227"/>
      <c r="CO179" s="234"/>
      <c r="CP179" s="243"/>
      <c r="CQ179" s="227" t="str">
        <f>PROPER(TEXT(Tabela510[[#This Row],[Previsão de Colheita]],"mmm"))</f>
        <v>Fev</v>
      </c>
      <c r="CR179" s="227">
        <f>WEEKDAY(Tabela510[[#This Row],[Previsão de Colheita]],1)</f>
        <v>6</v>
      </c>
      <c r="CS179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179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179" s="239" t="str">
        <f>TEXT(Tabela510[[#This Row],[Inicio Semana]],"dd/mm/aa") &amp; " - " &amp; TEXT(Tabela510[[#This Row],[Fim Semana]],"dd/mm/aa")</f>
        <v>04/02/24 - 10/02/24</v>
      </c>
      <c r="CV179" s="238">
        <f>_xlfn.MAXIFS(Tabela510[Previsão de Colheita],Tabela510[[Fazenda ]],Tabela510[[#This Row],[Fazenda ]],Tabela510[Cultivar],Tabela510[[#This Row],[Cultivar]])</f>
        <v>45345</v>
      </c>
      <c r="CW179" s="238">
        <f>_xlfn.MINIFS(Tabela510[Previsão de Colheita],Tabela510[[Fazenda ]],Tabela510[[#This Row],[Fazenda ]],Tabela510[Cultivar],Tabela510[[#This Row],[Cultivar]])</f>
        <v>45343</v>
      </c>
      <c r="CX179" s="244" t="str" cm="1">
        <f t="array" ref="CX179">IF(OR(Tabela510[[#This Row],[1ª avaliação]:[Inicio Colh.]]="Reprovado"),"Reprovado","Aprovado")</f>
        <v>Reprovado</v>
      </c>
      <c r="CY179" s="221"/>
    </row>
    <row r="180" spans="1:103" ht="15.6" x14ac:dyDescent="0.3">
      <c r="A180" s="226" t="s">
        <v>446</v>
      </c>
      <c r="B180" s="227" t="s">
        <v>547</v>
      </c>
      <c r="C180" s="227" t="s">
        <v>48</v>
      </c>
      <c r="D180" s="227" t="s">
        <v>815</v>
      </c>
      <c r="E180" s="227">
        <v>701</v>
      </c>
      <c r="F180" s="246" t="s">
        <v>536</v>
      </c>
      <c r="G180" s="227" t="s">
        <v>177</v>
      </c>
      <c r="H180" s="228">
        <v>136</v>
      </c>
      <c r="I180" s="228">
        <v>130</v>
      </c>
      <c r="J180" s="228">
        <v>125</v>
      </c>
      <c r="K180" s="228">
        <f>Tabela510[[#This Row],[Hectares semados]]-J180</f>
        <v>11</v>
      </c>
      <c r="L180" s="228">
        <f>Tabela510[[#This Row],[Hectares de aproveitamento de semente]]*20</f>
        <v>2500</v>
      </c>
      <c r="M180" s="229">
        <v>45223</v>
      </c>
      <c r="N180" s="229">
        <f t="shared" ca="1" si="7"/>
        <v>45449</v>
      </c>
      <c r="O180" s="249">
        <f ca="1">Tabela510[[#This Row],[hoje]]-Tabela510[[#This Row],[Data da Semeadura ]]</f>
        <v>226</v>
      </c>
      <c r="P180" s="227">
        <v>124</v>
      </c>
      <c r="Q180" s="229">
        <f>Tabela510[[#This Row],[Data da Semeadura ]]+P180</f>
        <v>45347</v>
      </c>
      <c r="R180" s="230" t="s">
        <v>163</v>
      </c>
      <c r="S180" s="240"/>
      <c r="T180" s="227"/>
      <c r="U180" s="227"/>
      <c r="V180" s="227"/>
      <c r="W180" s="234"/>
      <c r="X180" s="234" t="s">
        <v>705</v>
      </c>
      <c r="Y180" s="231">
        <f>Tabela510[[#This Row],[Data da Semeadura ]]+10</f>
        <v>45233</v>
      </c>
      <c r="Z180" s="233">
        <v>45244</v>
      </c>
      <c r="AA180" s="233" t="s">
        <v>700</v>
      </c>
      <c r="AB180" s="232">
        <v>9.8000000000000007</v>
      </c>
      <c r="AC180" s="227" t="s">
        <v>341</v>
      </c>
      <c r="AD180" s="234" t="s">
        <v>357</v>
      </c>
      <c r="AE180" s="234" t="s">
        <v>357</v>
      </c>
      <c r="AF180" s="234" t="s">
        <v>344</v>
      </c>
      <c r="AG180" s="234" t="s">
        <v>513</v>
      </c>
      <c r="AH180" s="229">
        <f>Tabela510[[#This Row],[Data da Semeadura ]]+35</f>
        <v>45258</v>
      </c>
      <c r="AI180" s="233"/>
      <c r="AJ180" s="227"/>
      <c r="AK180" s="234"/>
      <c r="AL180" s="234"/>
      <c r="AM180" s="234"/>
      <c r="AN180" s="234"/>
      <c r="AO180" s="234"/>
      <c r="AP180" s="234"/>
      <c r="AQ180" s="234"/>
      <c r="AR180" s="234"/>
      <c r="AS180" s="234"/>
      <c r="AT180" s="229">
        <f>Tabela510[[#This Row],[PREVISÃO   2ª Avaliação ]]+30</f>
        <v>45288</v>
      </c>
      <c r="AU180" s="229"/>
      <c r="AV180" s="229"/>
      <c r="AW180" s="234"/>
      <c r="AX180" s="234"/>
      <c r="AY180" s="234"/>
      <c r="AZ180" s="234"/>
      <c r="BA180" s="234"/>
      <c r="BB180" s="234"/>
      <c r="BC180" s="234"/>
      <c r="BD180" s="234"/>
      <c r="BE180" s="242"/>
      <c r="BF180" s="234"/>
      <c r="BG180" s="234"/>
      <c r="BH180" s="234"/>
      <c r="BI180" s="234"/>
      <c r="BJ180" s="234"/>
      <c r="BK180" s="229">
        <f>Tabela510[[#This Row],[PREVISÃO   3ª Avaliação ]]+20</f>
        <v>45308</v>
      </c>
      <c r="BL180" s="227"/>
      <c r="BM180" s="227"/>
      <c r="BN180" s="234"/>
      <c r="BO180" s="234"/>
      <c r="BP180" s="234"/>
      <c r="BQ180" s="234"/>
      <c r="BR180" s="234"/>
      <c r="BS180" s="234"/>
      <c r="BT180" s="234"/>
      <c r="BU180" s="231"/>
      <c r="BV180" s="227"/>
      <c r="BW180" s="227"/>
      <c r="BX180" s="227"/>
      <c r="BY180" s="227"/>
      <c r="BZ180" s="227"/>
      <c r="CA180" s="227"/>
      <c r="CB180" s="227"/>
      <c r="CC180" s="227"/>
      <c r="CD180" s="227"/>
      <c r="CE180" s="235" t="s">
        <v>749</v>
      </c>
      <c r="CF180" s="227"/>
      <c r="CG180" s="227"/>
      <c r="CH180" s="227"/>
      <c r="CI180" s="227"/>
      <c r="CJ180" s="227" t="s">
        <v>746</v>
      </c>
      <c r="CK180" s="227"/>
      <c r="CL180" s="227"/>
      <c r="CM180" s="227"/>
      <c r="CN180" s="227"/>
      <c r="CO180" s="234"/>
      <c r="CP180" s="243"/>
      <c r="CQ180" s="227" t="str">
        <f>PROPER(TEXT(Tabela510[[#This Row],[Previsão de Colheita]],"mmm"))</f>
        <v>Fev</v>
      </c>
      <c r="CR180" s="227">
        <f>WEEKDAY(Tabela510[[#This Row],[Previsão de Colheita]],1)</f>
        <v>1</v>
      </c>
      <c r="CS180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80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80" s="239" t="str">
        <f>TEXT(Tabela510[[#This Row],[Inicio Semana]],"dd/mm/aa") &amp; " - " &amp; TEXT(Tabela510[[#This Row],[Fim Semana]],"dd/mm/aa")</f>
        <v>31/12/23 - 06/01/24</v>
      </c>
      <c r="CV180" s="238">
        <f>_xlfn.MAXIFS(Tabela510[Previsão de Colheita],Tabela510[[Fazenda ]],Tabela510[[#This Row],[Fazenda ]],Tabela510[Cultivar],Tabela510[[#This Row],[Cultivar]])</f>
        <v>45350</v>
      </c>
      <c r="CW180" s="238">
        <f>_xlfn.MINIFS(Tabela510[Previsão de Colheita],Tabela510[[Fazenda ]],Tabela510[[#This Row],[Fazenda ]],Tabela510[Cultivar],Tabela510[[#This Row],[Cultivar]])</f>
        <v>45347</v>
      </c>
      <c r="CX180" s="244" t="str" cm="1">
        <f t="array" ref="CX180">IF(OR(Tabela510[[#This Row],[1ª avaliação]:[Inicio Colh.]]="Reprovado"),"Reprovado","Aprovado")</f>
        <v>Reprovado</v>
      </c>
      <c r="CY180" s="221"/>
    </row>
    <row r="181" spans="1:103" ht="15.6" x14ac:dyDescent="0.3">
      <c r="A181" s="226" t="s">
        <v>446</v>
      </c>
      <c r="B181" s="227" t="s">
        <v>547</v>
      </c>
      <c r="C181" s="227" t="s">
        <v>48</v>
      </c>
      <c r="D181" s="227" t="s">
        <v>815</v>
      </c>
      <c r="E181" s="227">
        <v>702</v>
      </c>
      <c r="F181" s="240" t="s">
        <v>536</v>
      </c>
      <c r="G181" s="227" t="s">
        <v>177</v>
      </c>
      <c r="H181" s="228">
        <v>153</v>
      </c>
      <c r="I181" s="228">
        <v>150</v>
      </c>
      <c r="J181" s="228">
        <v>140</v>
      </c>
      <c r="K181" s="228">
        <f>Tabela510[[#This Row],[Hectares semados]]-J181</f>
        <v>13</v>
      </c>
      <c r="L181" s="228">
        <f>Tabela510[[#This Row],[Hectares de aproveitamento de semente]]*20</f>
        <v>2800</v>
      </c>
      <c r="M181" s="229">
        <v>45223</v>
      </c>
      <c r="N181" s="229">
        <f t="shared" ca="1" si="7"/>
        <v>45449</v>
      </c>
      <c r="O181" s="249">
        <f ca="1">Tabela510[[#This Row],[hoje]]-Tabela510[[#This Row],[Data da Semeadura ]]</f>
        <v>226</v>
      </c>
      <c r="P181" s="227">
        <v>124</v>
      </c>
      <c r="Q181" s="229">
        <f>Tabela510[[#This Row],[Data da Semeadura ]]+P181</f>
        <v>45347</v>
      </c>
      <c r="R181" s="230" t="s">
        <v>163</v>
      </c>
      <c r="S181" s="240"/>
      <c r="T181" s="227"/>
      <c r="U181" s="227"/>
      <c r="V181" s="227"/>
      <c r="W181" s="234"/>
      <c r="X181" s="234" t="s">
        <v>705</v>
      </c>
      <c r="Y181" s="231">
        <f>Tabela510[[#This Row],[Data da Semeadura ]]+10</f>
        <v>45233</v>
      </c>
      <c r="Z181" s="233">
        <v>45244</v>
      </c>
      <c r="AA181" s="233" t="s">
        <v>700</v>
      </c>
      <c r="AB181" s="232">
        <v>9.6</v>
      </c>
      <c r="AC181" s="227" t="s">
        <v>341</v>
      </c>
      <c r="AD181" s="234" t="s">
        <v>357</v>
      </c>
      <c r="AE181" s="234" t="s">
        <v>357</v>
      </c>
      <c r="AF181" s="234" t="s">
        <v>344</v>
      </c>
      <c r="AG181" s="234" t="s">
        <v>513</v>
      </c>
      <c r="AH181" s="229">
        <f>Tabela510[[#This Row],[Data da Semeadura ]]+35</f>
        <v>45258</v>
      </c>
      <c r="AI181" s="227"/>
      <c r="AJ181" s="227"/>
      <c r="AK181" s="234"/>
      <c r="AL181" s="234"/>
      <c r="AM181" s="234"/>
      <c r="AN181" s="234"/>
      <c r="AO181" s="234"/>
      <c r="AP181" s="234"/>
      <c r="AQ181" s="234"/>
      <c r="AR181" s="234"/>
      <c r="AS181" s="234"/>
      <c r="AT181" s="229">
        <f>Tabela510[[#This Row],[PREVISÃO   2ª Avaliação ]]+30</f>
        <v>45288</v>
      </c>
      <c r="AU181" s="229"/>
      <c r="AV181" s="229"/>
      <c r="AW181" s="234"/>
      <c r="AX181" s="234"/>
      <c r="AY181" s="234"/>
      <c r="AZ181" s="234"/>
      <c r="BA181" s="234"/>
      <c r="BB181" s="234"/>
      <c r="BC181" s="234"/>
      <c r="BD181" s="234"/>
      <c r="BE181" s="242"/>
      <c r="BF181" s="234"/>
      <c r="BG181" s="234"/>
      <c r="BH181" s="234"/>
      <c r="BI181" s="234"/>
      <c r="BJ181" s="234"/>
      <c r="BK181" s="229">
        <f>Tabela510[[#This Row],[PREVISÃO   3ª Avaliação ]]+20</f>
        <v>45308</v>
      </c>
      <c r="BL181" s="227"/>
      <c r="BM181" s="227"/>
      <c r="BN181" s="234"/>
      <c r="BO181" s="234"/>
      <c r="BP181" s="234"/>
      <c r="BQ181" s="234"/>
      <c r="BR181" s="234"/>
      <c r="BS181" s="234"/>
      <c r="BT181" s="234"/>
      <c r="BU181" s="231"/>
      <c r="BV181" s="227"/>
      <c r="BW181" s="227"/>
      <c r="BX181" s="227"/>
      <c r="BY181" s="227"/>
      <c r="BZ181" s="227"/>
      <c r="CA181" s="227"/>
      <c r="CB181" s="227"/>
      <c r="CC181" s="227"/>
      <c r="CD181" s="227"/>
      <c r="CE181" s="235" t="s">
        <v>749</v>
      </c>
      <c r="CF181" s="227"/>
      <c r="CG181" s="227"/>
      <c r="CH181" s="227"/>
      <c r="CI181" s="227"/>
      <c r="CJ181" s="227" t="s">
        <v>746</v>
      </c>
      <c r="CK181" s="227"/>
      <c r="CL181" s="227"/>
      <c r="CM181" s="227"/>
      <c r="CN181" s="227"/>
      <c r="CO181" s="234"/>
      <c r="CP181" s="243"/>
      <c r="CQ181" s="227" t="str">
        <f>PROPER(TEXT(Tabela510[[#This Row],[Previsão de Colheita]],"mmm"))</f>
        <v>Fev</v>
      </c>
      <c r="CR181" s="227">
        <f>WEEKDAY(Tabela510[[#This Row],[Previsão de Colheita]],1)</f>
        <v>1</v>
      </c>
      <c r="CS181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81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81" s="239" t="str">
        <f>TEXT(Tabela510[[#This Row],[Inicio Semana]],"dd/mm/aa") &amp; " - " &amp; TEXT(Tabela510[[#This Row],[Fim Semana]],"dd/mm/aa")</f>
        <v>31/12/23 - 06/01/24</v>
      </c>
      <c r="CV181" s="238">
        <f>_xlfn.MAXIFS(Tabela510[Previsão de Colheita],Tabela510[[Fazenda ]],Tabela510[[#This Row],[Fazenda ]],Tabela510[Cultivar],Tabela510[[#This Row],[Cultivar]])</f>
        <v>45350</v>
      </c>
      <c r="CW181" s="238">
        <f>_xlfn.MINIFS(Tabela510[Previsão de Colheita],Tabela510[[Fazenda ]],Tabela510[[#This Row],[Fazenda ]],Tabela510[Cultivar],Tabela510[[#This Row],[Cultivar]])</f>
        <v>45347</v>
      </c>
      <c r="CX181" s="244" t="str" cm="1">
        <f t="array" ref="CX181">IF(OR(Tabela510[[#This Row],[1ª avaliação]:[Inicio Colh.]]="Reprovado"),"Reprovado","Aprovado")</f>
        <v>Reprovado</v>
      </c>
      <c r="CY181" s="221"/>
    </row>
    <row r="182" spans="1:103" ht="15.6" x14ac:dyDescent="0.3">
      <c r="A182" s="226" t="s">
        <v>446</v>
      </c>
      <c r="B182" s="227" t="s">
        <v>547</v>
      </c>
      <c r="C182" s="227" t="s">
        <v>48</v>
      </c>
      <c r="D182" s="227" t="s">
        <v>815</v>
      </c>
      <c r="E182" s="227">
        <v>703</v>
      </c>
      <c r="F182" s="240" t="s">
        <v>536</v>
      </c>
      <c r="G182" s="227" t="s">
        <v>177</v>
      </c>
      <c r="H182" s="228">
        <v>234</v>
      </c>
      <c r="I182" s="228">
        <v>230</v>
      </c>
      <c r="J182" s="228">
        <v>200</v>
      </c>
      <c r="K182" s="228">
        <f>Tabela510[[#This Row],[Hectares semados]]-J182</f>
        <v>34</v>
      </c>
      <c r="L182" s="228">
        <f>Tabela510[[#This Row],[Hectares de aproveitamento de semente]]*20</f>
        <v>4000</v>
      </c>
      <c r="M182" s="229">
        <v>45225</v>
      </c>
      <c r="N182" s="229">
        <f t="shared" ca="1" si="7"/>
        <v>45449</v>
      </c>
      <c r="O182" s="249">
        <f ca="1">Tabela510[[#This Row],[hoje]]-Tabela510[[#This Row],[Data da Semeadura ]]</f>
        <v>224</v>
      </c>
      <c r="P182" s="227">
        <v>124</v>
      </c>
      <c r="Q182" s="229">
        <f>Tabela510[[#This Row],[Data da Semeadura ]]+P182</f>
        <v>45349</v>
      </c>
      <c r="R182" s="230" t="s">
        <v>163</v>
      </c>
      <c r="S182" s="240"/>
      <c r="T182" s="227"/>
      <c r="U182" s="227"/>
      <c r="V182" s="227"/>
      <c r="W182" s="234"/>
      <c r="X182" s="234" t="s">
        <v>705</v>
      </c>
      <c r="Y182" s="231">
        <f>Tabela510[[#This Row],[Data da Semeadura ]]+10</f>
        <v>45235</v>
      </c>
      <c r="Z182" s="233">
        <v>45244</v>
      </c>
      <c r="AA182" s="233" t="s">
        <v>700</v>
      </c>
      <c r="AB182" s="232">
        <v>9.8000000000000007</v>
      </c>
      <c r="AC182" s="227" t="s">
        <v>341</v>
      </c>
      <c r="AD182" s="234" t="s">
        <v>357</v>
      </c>
      <c r="AE182" s="234" t="s">
        <v>357</v>
      </c>
      <c r="AF182" s="234" t="s">
        <v>344</v>
      </c>
      <c r="AG182" s="234" t="s">
        <v>513</v>
      </c>
      <c r="AH182" s="229">
        <f>Tabela510[[#This Row],[Data da Semeadura ]]+35</f>
        <v>45260</v>
      </c>
      <c r="AI182" s="233"/>
      <c r="AJ182" s="227"/>
      <c r="AK182" s="234"/>
      <c r="AL182" s="234"/>
      <c r="AM182" s="234"/>
      <c r="AN182" s="234"/>
      <c r="AO182" s="234"/>
      <c r="AP182" s="234"/>
      <c r="AQ182" s="234"/>
      <c r="AR182" s="234"/>
      <c r="AS182" s="234"/>
      <c r="AT182" s="229">
        <f>Tabela510[[#This Row],[PREVISÃO   2ª Avaliação ]]+30</f>
        <v>45290</v>
      </c>
      <c r="AU182" s="229"/>
      <c r="AV182" s="229"/>
      <c r="AW182" s="234"/>
      <c r="AX182" s="234"/>
      <c r="AY182" s="234"/>
      <c r="AZ182" s="234"/>
      <c r="BA182" s="234"/>
      <c r="BB182" s="234"/>
      <c r="BC182" s="234"/>
      <c r="BD182" s="234"/>
      <c r="BE182" s="242"/>
      <c r="BF182" s="234"/>
      <c r="BG182" s="234"/>
      <c r="BH182" s="234"/>
      <c r="BI182" s="234"/>
      <c r="BJ182" s="234"/>
      <c r="BK182" s="229">
        <f>Tabela510[[#This Row],[PREVISÃO   3ª Avaliação ]]+20</f>
        <v>45310</v>
      </c>
      <c r="BL182" s="227"/>
      <c r="BM182" s="227"/>
      <c r="BN182" s="234"/>
      <c r="BO182" s="234"/>
      <c r="BP182" s="234"/>
      <c r="BQ182" s="234"/>
      <c r="BR182" s="234"/>
      <c r="BS182" s="234"/>
      <c r="BT182" s="234"/>
      <c r="BU182" s="231"/>
      <c r="BV182" s="227"/>
      <c r="BW182" s="227"/>
      <c r="BX182" s="227"/>
      <c r="BY182" s="227"/>
      <c r="BZ182" s="227"/>
      <c r="CA182" s="227"/>
      <c r="CB182" s="227"/>
      <c r="CC182" s="227"/>
      <c r="CD182" s="227"/>
      <c r="CE182" s="235" t="s">
        <v>749</v>
      </c>
      <c r="CF182" s="227"/>
      <c r="CG182" s="227"/>
      <c r="CH182" s="227"/>
      <c r="CI182" s="227"/>
      <c r="CJ182" s="227" t="s">
        <v>746</v>
      </c>
      <c r="CK182" s="227"/>
      <c r="CL182" s="227"/>
      <c r="CM182" s="227"/>
      <c r="CN182" s="227"/>
      <c r="CO182" s="234"/>
      <c r="CP182" s="243"/>
      <c r="CQ182" s="227" t="str">
        <f>PROPER(TEXT(Tabela510[[#This Row],[Previsão de Colheita]],"mmm"))</f>
        <v>Fev</v>
      </c>
      <c r="CR182" s="227">
        <f>WEEKDAY(Tabela510[[#This Row],[Previsão de Colheita]],1)</f>
        <v>3</v>
      </c>
      <c r="CS182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82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82" s="239" t="str">
        <f>TEXT(Tabela510[[#This Row],[Inicio Semana]],"dd/mm/aa") &amp; " - " &amp; TEXT(Tabela510[[#This Row],[Fim Semana]],"dd/mm/aa")</f>
        <v>14/01/24 - 20/01/24</v>
      </c>
      <c r="CV182" s="238">
        <f>_xlfn.MAXIFS(Tabela510[Previsão de Colheita],Tabela510[[Fazenda ]],Tabela510[[#This Row],[Fazenda ]],Tabela510[Cultivar],Tabela510[[#This Row],[Cultivar]])</f>
        <v>45350</v>
      </c>
      <c r="CW182" s="238">
        <f>_xlfn.MINIFS(Tabela510[Previsão de Colheita],Tabela510[[Fazenda ]],Tabela510[[#This Row],[Fazenda ]],Tabela510[Cultivar],Tabela510[[#This Row],[Cultivar]])</f>
        <v>45347</v>
      </c>
      <c r="CX182" s="244" t="str" cm="1">
        <f t="array" ref="CX182">IF(OR(Tabela510[[#This Row],[1ª avaliação]:[Inicio Colh.]]="Reprovado"),"Reprovado","Aprovado")</f>
        <v>Reprovado</v>
      </c>
      <c r="CY182" s="221"/>
    </row>
    <row r="183" spans="1:103" ht="15.6" x14ac:dyDescent="0.3">
      <c r="A183" s="226" t="s">
        <v>446</v>
      </c>
      <c r="B183" s="227" t="s">
        <v>547</v>
      </c>
      <c r="C183" s="227" t="s">
        <v>48</v>
      </c>
      <c r="D183" s="227" t="s">
        <v>815</v>
      </c>
      <c r="E183" s="227" t="s">
        <v>717</v>
      </c>
      <c r="F183" s="245" t="s">
        <v>536</v>
      </c>
      <c r="G183" s="227" t="s">
        <v>177</v>
      </c>
      <c r="H183" s="228">
        <v>146</v>
      </c>
      <c r="I183" s="228">
        <v>146</v>
      </c>
      <c r="J183" s="228">
        <v>125</v>
      </c>
      <c r="K183" s="228">
        <f>Tabela510[[#This Row],[Hectares semados]]-J183</f>
        <v>21</v>
      </c>
      <c r="L183" s="228">
        <f>Tabela510[[#This Row],[Hectares de aproveitamento de semente]]*20</f>
        <v>2500</v>
      </c>
      <c r="M183" s="229">
        <v>45226</v>
      </c>
      <c r="N183" s="229">
        <f t="shared" ca="1" si="7"/>
        <v>45449</v>
      </c>
      <c r="O183" s="249">
        <f ca="1">Tabela510[[#This Row],[hoje]]-Tabela510[[#This Row],[Data da Semeadura ]]</f>
        <v>223</v>
      </c>
      <c r="P183" s="227">
        <v>124</v>
      </c>
      <c r="Q183" s="229">
        <f>Tabela510[[#This Row],[Data da Semeadura ]]+P183</f>
        <v>45350</v>
      </c>
      <c r="R183" s="230" t="s">
        <v>163</v>
      </c>
      <c r="S183" s="240"/>
      <c r="T183" s="227"/>
      <c r="U183" s="227"/>
      <c r="V183" s="227"/>
      <c r="W183" s="234"/>
      <c r="X183" s="234" t="s">
        <v>705</v>
      </c>
      <c r="Y183" s="231">
        <f>Tabela510[[#This Row],[Data da Semeadura ]]+10</f>
        <v>45236</v>
      </c>
      <c r="Z183" s="233">
        <v>45245</v>
      </c>
      <c r="AA183" s="233" t="s">
        <v>695</v>
      </c>
      <c r="AB183" s="232">
        <v>12.7</v>
      </c>
      <c r="AC183" s="227" t="s">
        <v>341</v>
      </c>
      <c r="AD183" s="234" t="s">
        <v>357</v>
      </c>
      <c r="AE183" s="234" t="s">
        <v>357</v>
      </c>
      <c r="AF183" s="234" t="s">
        <v>344</v>
      </c>
      <c r="AG183" s="234" t="s">
        <v>513</v>
      </c>
      <c r="AH183" s="229">
        <f>Tabela510[[#This Row],[Data da Semeadura ]]+35</f>
        <v>45261</v>
      </c>
      <c r="AI183" s="233"/>
      <c r="AJ183" s="227"/>
      <c r="AK183" s="234"/>
      <c r="AL183" s="234"/>
      <c r="AM183" s="234"/>
      <c r="AN183" s="234"/>
      <c r="AO183" s="234"/>
      <c r="AP183" s="234"/>
      <c r="AQ183" s="234"/>
      <c r="AR183" s="234"/>
      <c r="AS183" s="234"/>
      <c r="AT183" s="229">
        <f>Tabela510[[#This Row],[PREVISÃO   2ª Avaliação ]]+30</f>
        <v>45291</v>
      </c>
      <c r="AU183" s="229"/>
      <c r="AV183" s="229"/>
      <c r="AW183" s="234"/>
      <c r="AX183" s="234"/>
      <c r="AY183" s="234"/>
      <c r="AZ183" s="234"/>
      <c r="BA183" s="234"/>
      <c r="BB183" s="234"/>
      <c r="BC183" s="234"/>
      <c r="BD183" s="234"/>
      <c r="BE183" s="242"/>
      <c r="BF183" s="234"/>
      <c r="BG183" s="234"/>
      <c r="BH183" s="234"/>
      <c r="BI183" s="234"/>
      <c r="BJ183" s="234"/>
      <c r="BK183" s="229">
        <f>Tabela510[[#This Row],[PREVISÃO   3ª Avaliação ]]+20</f>
        <v>45311</v>
      </c>
      <c r="BL183" s="227"/>
      <c r="BM183" s="227"/>
      <c r="BN183" s="234"/>
      <c r="BO183" s="234"/>
      <c r="BP183" s="234"/>
      <c r="BQ183" s="234"/>
      <c r="BR183" s="234"/>
      <c r="BS183" s="234"/>
      <c r="BT183" s="234"/>
      <c r="BU183" s="231"/>
      <c r="BV183" s="227"/>
      <c r="BW183" s="227"/>
      <c r="BX183" s="227"/>
      <c r="BY183" s="227"/>
      <c r="BZ183" s="227"/>
      <c r="CA183" s="227"/>
      <c r="CB183" s="227"/>
      <c r="CC183" s="227"/>
      <c r="CD183" s="227"/>
      <c r="CE183" s="235" t="s">
        <v>749</v>
      </c>
      <c r="CF183" s="227"/>
      <c r="CG183" s="227"/>
      <c r="CH183" s="227"/>
      <c r="CI183" s="227"/>
      <c r="CJ183" s="227" t="s">
        <v>746</v>
      </c>
      <c r="CK183" s="227"/>
      <c r="CL183" s="227"/>
      <c r="CM183" s="227"/>
      <c r="CN183" s="227"/>
      <c r="CO183" s="234"/>
      <c r="CP183" s="243"/>
      <c r="CQ183" s="227" t="str">
        <f>PROPER(TEXT(Tabela510[[#This Row],[Previsão de Colheita]],"mmm"))</f>
        <v>Fev</v>
      </c>
      <c r="CR183" s="227">
        <f>WEEKDAY(Tabela510[[#This Row],[Previsão de Colheita]],1)</f>
        <v>4</v>
      </c>
      <c r="CS183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83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83" s="239" t="str">
        <f>TEXT(Tabela510[[#This Row],[Inicio Semana]],"dd/mm/aa") &amp; " - " &amp; TEXT(Tabela510[[#This Row],[Fim Semana]],"dd/mm/aa")</f>
        <v>21/01/24 - 27/01/24</v>
      </c>
      <c r="CV183" s="238">
        <f>_xlfn.MAXIFS(Tabela510[Previsão de Colheita],Tabela510[[Fazenda ]],Tabela510[[#This Row],[Fazenda ]],Tabela510[Cultivar],Tabela510[[#This Row],[Cultivar]])</f>
        <v>45350</v>
      </c>
      <c r="CW183" s="238">
        <f>_xlfn.MINIFS(Tabela510[Previsão de Colheita],Tabela510[[Fazenda ]],Tabela510[[#This Row],[Fazenda ]],Tabela510[Cultivar],Tabela510[[#This Row],[Cultivar]])</f>
        <v>45347</v>
      </c>
      <c r="CX183" s="244" t="str" cm="1">
        <f t="array" ref="CX183">IF(OR(Tabela510[[#This Row],[1ª avaliação]:[Inicio Colh.]]="Reprovado"),"Reprovado","Aprovado")</f>
        <v>Reprovado</v>
      </c>
      <c r="CY183" s="221"/>
    </row>
    <row r="184" spans="1:103" ht="15.6" x14ac:dyDescent="0.3">
      <c r="A184" s="226" t="s">
        <v>446</v>
      </c>
      <c r="B184" s="227" t="s">
        <v>547</v>
      </c>
      <c r="C184" s="227" t="s">
        <v>48</v>
      </c>
      <c r="D184" s="227" t="s">
        <v>815</v>
      </c>
      <c r="E184" s="227" t="s">
        <v>691</v>
      </c>
      <c r="F184" s="246" t="s">
        <v>536</v>
      </c>
      <c r="G184" s="227" t="s">
        <v>558</v>
      </c>
      <c r="H184" s="228">
        <v>280</v>
      </c>
      <c r="I184" s="228">
        <v>270</v>
      </c>
      <c r="J184" s="228">
        <v>260</v>
      </c>
      <c r="K184" s="228">
        <f>Tabela510[[#This Row],[Hectares semados]]-J184</f>
        <v>20</v>
      </c>
      <c r="L184" s="228">
        <f>Tabela510[[#This Row],[Hectares de aproveitamento de semente]]*20</f>
        <v>5200</v>
      </c>
      <c r="M184" s="229">
        <v>45227</v>
      </c>
      <c r="N184" s="229">
        <f t="shared" ca="1" si="7"/>
        <v>45449</v>
      </c>
      <c r="O184" s="249">
        <f ca="1">Tabela510[[#This Row],[hoje]]-Tabela510[[#This Row],[Data da Semeadura ]]</f>
        <v>222</v>
      </c>
      <c r="P184" s="227">
        <v>120</v>
      </c>
      <c r="Q184" s="229">
        <f>Tabela510[[#This Row],[Data da Semeadura ]]+P184</f>
        <v>45347</v>
      </c>
      <c r="R184" s="230" t="s">
        <v>163</v>
      </c>
      <c r="S184" s="240"/>
      <c r="T184" s="227"/>
      <c r="U184" s="227"/>
      <c r="V184" s="227"/>
      <c r="W184" s="234"/>
      <c r="X184" s="234" t="s">
        <v>705</v>
      </c>
      <c r="Y184" s="231">
        <f>Tabela510[[#This Row],[Data da Semeadura ]]+10</f>
        <v>45237</v>
      </c>
      <c r="Z184" s="233">
        <v>45245</v>
      </c>
      <c r="AA184" s="233" t="s">
        <v>695</v>
      </c>
      <c r="AB184" s="232">
        <v>16.8</v>
      </c>
      <c r="AC184" s="227" t="s">
        <v>341</v>
      </c>
      <c r="AD184" s="234" t="s">
        <v>357</v>
      </c>
      <c r="AE184" s="234" t="s">
        <v>357</v>
      </c>
      <c r="AF184" s="234" t="s">
        <v>344</v>
      </c>
      <c r="AG184" s="234" t="s">
        <v>513</v>
      </c>
      <c r="AH184" s="229">
        <f>Tabela510[[#This Row],[Data da Semeadura ]]+35</f>
        <v>45262</v>
      </c>
      <c r="AI184" s="233"/>
      <c r="AJ184" s="227"/>
      <c r="AK184" s="234"/>
      <c r="AL184" s="234"/>
      <c r="AM184" s="234"/>
      <c r="AN184" s="234"/>
      <c r="AO184" s="234"/>
      <c r="AP184" s="234"/>
      <c r="AQ184" s="234"/>
      <c r="AR184" s="234"/>
      <c r="AS184" s="234"/>
      <c r="AT184" s="229">
        <f>Tabela510[[#This Row],[PREVISÃO   2ª Avaliação ]]+30</f>
        <v>45292</v>
      </c>
      <c r="AU184" s="229"/>
      <c r="AV184" s="229"/>
      <c r="AW184" s="234"/>
      <c r="AX184" s="234"/>
      <c r="AY184" s="234"/>
      <c r="AZ184" s="234"/>
      <c r="BA184" s="234"/>
      <c r="BB184" s="234"/>
      <c r="BC184" s="234"/>
      <c r="BD184" s="234"/>
      <c r="BE184" s="242"/>
      <c r="BF184" s="234"/>
      <c r="BG184" s="234"/>
      <c r="BH184" s="234"/>
      <c r="BI184" s="234"/>
      <c r="BJ184" s="234"/>
      <c r="BK184" s="229">
        <f>Tabela510[[#This Row],[PREVISÃO   3ª Avaliação ]]+20</f>
        <v>45312</v>
      </c>
      <c r="BL184" s="227"/>
      <c r="BM184" s="227"/>
      <c r="BN184" s="234"/>
      <c r="BO184" s="234"/>
      <c r="BP184" s="234"/>
      <c r="BQ184" s="234"/>
      <c r="BR184" s="234"/>
      <c r="BS184" s="234"/>
      <c r="BT184" s="234"/>
      <c r="BU184" s="231"/>
      <c r="BV184" s="227"/>
      <c r="BW184" s="227"/>
      <c r="BX184" s="227"/>
      <c r="BY184" s="227"/>
      <c r="BZ184" s="227"/>
      <c r="CA184" s="227"/>
      <c r="CB184" s="227"/>
      <c r="CC184" s="227"/>
      <c r="CD184" s="227"/>
      <c r="CE184" s="235" t="s">
        <v>749</v>
      </c>
      <c r="CF184" s="227"/>
      <c r="CG184" s="227"/>
      <c r="CH184" s="227"/>
      <c r="CI184" s="227"/>
      <c r="CJ184" s="227" t="s">
        <v>746</v>
      </c>
      <c r="CK184" s="227"/>
      <c r="CL184" s="227"/>
      <c r="CM184" s="227"/>
      <c r="CN184" s="227"/>
      <c r="CO184" s="234"/>
      <c r="CP184" s="243"/>
      <c r="CQ184" s="227" t="str">
        <f>PROPER(TEXT(Tabela510[[#This Row],[Previsão de Colheita]],"mmm"))</f>
        <v>Fev</v>
      </c>
      <c r="CR184" s="227">
        <f>WEEKDAY(Tabela510[[#This Row],[Previsão de Colheita]],1)</f>
        <v>1</v>
      </c>
      <c r="CS184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84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84" s="239" t="str">
        <f>TEXT(Tabela510[[#This Row],[Inicio Semana]],"dd/mm/aa") &amp; " - " &amp; TEXT(Tabela510[[#This Row],[Fim Semana]],"dd/mm/aa")</f>
        <v>31/12/23 - 06/01/24</v>
      </c>
      <c r="CV184" s="238">
        <f>_xlfn.MAXIFS(Tabela510[Previsão de Colheita],Tabela510[[Fazenda ]],Tabela510[[#This Row],[Fazenda ]],Tabela510[Cultivar],Tabela510[[#This Row],[Cultivar]])</f>
        <v>45348</v>
      </c>
      <c r="CW184" s="238">
        <f>_xlfn.MINIFS(Tabela510[Previsão de Colheita],Tabela510[[Fazenda ]],Tabela510[[#This Row],[Fazenda ]],Tabela510[Cultivar],Tabela510[[#This Row],[Cultivar]])</f>
        <v>45347</v>
      </c>
      <c r="CX184" s="244" t="str" cm="1">
        <f t="array" ref="CX184">IF(OR(Tabela510[[#This Row],[1ª avaliação]:[Inicio Colh.]]="Reprovado"),"Reprovado","Aprovado")</f>
        <v>Reprovado</v>
      </c>
      <c r="CY184" s="221"/>
    </row>
    <row r="185" spans="1:103" ht="15.6" x14ac:dyDescent="0.3">
      <c r="A185" s="226" t="s">
        <v>446</v>
      </c>
      <c r="B185" s="227" t="s">
        <v>547</v>
      </c>
      <c r="C185" s="227" t="s">
        <v>48</v>
      </c>
      <c r="D185" s="227" t="s">
        <v>815</v>
      </c>
      <c r="E185" s="227">
        <v>711</v>
      </c>
      <c r="F185" s="240" t="s">
        <v>536</v>
      </c>
      <c r="G185" s="227" t="s">
        <v>558</v>
      </c>
      <c r="H185" s="228">
        <v>26</v>
      </c>
      <c r="I185" s="228"/>
      <c r="J185" s="228">
        <v>20</v>
      </c>
      <c r="K185" s="228">
        <f>Tabela510[[#This Row],[Hectares semados]]-J185</f>
        <v>6</v>
      </c>
      <c r="L185" s="228">
        <f>Tabela510[[#This Row],[Hectares de aproveitamento de semente]]*20</f>
        <v>400</v>
      </c>
      <c r="M185" s="229">
        <v>45228</v>
      </c>
      <c r="N185" s="229">
        <f t="shared" ca="1" si="7"/>
        <v>45449</v>
      </c>
      <c r="O185" s="249">
        <f ca="1">Tabela510[[#This Row],[hoje]]-Tabela510[[#This Row],[Data da Semeadura ]]</f>
        <v>221</v>
      </c>
      <c r="P185" s="227">
        <v>120</v>
      </c>
      <c r="Q185" s="229">
        <f>Tabela510[[#This Row],[Data da Semeadura ]]+P185</f>
        <v>45348</v>
      </c>
      <c r="R185" s="230" t="s">
        <v>164</v>
      </c>
      <c r="S185" s="240"/>
      <c r="T185" s="227"/>
      <c r="U185" s="227"/>
      <c r="V185" s="227"/>
      <c r="W185" s="234"/>
      <c r="X185" s="234" t="s">
        <v>705</v>
      </c>
      <c r="Y185" s="231">
        <f>Tabela510[[#This Row],[Data da Semeadura ]]+10</f>
        <v>45238</v>
      </c>
      <c r="Z185" s="233"/>
      <c r="AA185" s="233"/>
      <c r="AB185" s="232"/>
      <c r="AC185" s="227"/>
      <c r="AD185" s="234"/>
      <c r="AE185" s="234"/>
      <c r="AF185" s="234"/>
      <c r="AG185" s="234"/>
      <c r="AH185" s="229">
        <f>Tabela510[[#This Row],[Data da Semeadura ]]+35</f>
        <v>45263</v>
      </c>
      <c r="AI185" s="233"/>
      <c r="AJ185" s="227"/>
      <c r="AK185" s="234"/>
      <c r="AL185" s="234"/>
      <c r="AM185" s="234"/>
      <c r="AN185" s="234"/>
      <c r="AO185" s="234"/>
      <c r="AP185" s="234"/>
      <c r="AQ185" s="234"/>
      <c r="AR185" s="234"/>
      <c r="AS185" s="234"/>
      <c r="AT185" s="229">
        <f>Tabela510[[#This Row],[PREVISÃO   2ª Avaliação ]]+30</f>
        <v>45293</v>
      </c>
      <c r="AU185" s="229"/>
      <c r="AV185" s="229"/>
      <c r="AW185" s="234"/>
      <c r="AX185" s="234"/>
      <c r="AY185" s="234"/>
      <c r="AZ185" s="234"/>
      <c r="BA185" s="234"/>
      <c r="BB185" s="234"/>
      <c r="BC185" s="234"/>
      <c r="BD185" s="234"/>
      <c r="BE185" s="242"/>
      <c r="BF185" s="234"/>
      <c r="BG185" s="234"/>
      <c r="BH185" s="234"/>
      <c r="BI185" s="234"/>
      <c r="BJ185" s="234"/>
      <c r="BK185" s="229">
        <f>Tabela510[[#This Row],[PREVISÃO   3ª Avaliação ]]+20</f>
        <v>45313</v>
      </c>
      <c r="BL185" s="227"/>
      <c r="BM185" s="227"/>
      <c r="BN185" s="234"/>
      <c r="BO185" s="234"/>
      <c r="BP185" s="234"/>
      <c r="BQ185" s="234"/>
      <c r="BR185" s="234"/>
      <c r="BS185" s="234"/>
      <c r="BT185" s="234"/>
      <c r="BU185" s="231"/>
      <c r="BV185" s="227"/>
      <c r="BW185" s="227"/>
      <c r="BX185" s="227"/>
      <c r="BY185" s="227"/>
      <c r="BZ185" s="227"/>
      <c r="CA185" s="227"/>
      <c r="CB185" s="227"/>
      <c r="CC185" s="227"/>
      <c r="CD185" s="227"/>
      <c r="CE185" s="235" t="s">
        <v>748</v>
      </c>
      <c r="CF185" s="227"/>
      <c r="CG185" s="227"/>
      <c r="CH185" s="227"/>
      <c r="CI185" s="227"/>
      <c r="CJ185" s="227" t="s">
        <v>746</v>
      </c>
      <c r="CK185" s="227"/>
      <c r="CL185" s="227"/>
      <c r="CM185" s="227"/>
      <c r="CN185" s="227"/>
      <c r="CO185" s="234"/>
      <c r="CP185" s="243"/>
      <c r="CQ185" s="227" t="str">
        <f>PROPER(TEXT(Tabela510[[#This Row],[Previsão de Colheita]],"mmm"))</f>
        <v>Fev</v>
      </c>
      <c r="CR185" s="227">
        <f>WEEKDAY(Tabela510[[#This Row],[Previsão de Colheita]],1)</f>
        <v>2</v>
      </c>
      <c r="CS185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185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185" s="239" t="str">
        <f>TEXT(Tabela510[[#This Row],[Inicio Semana]],"dd/mm/aa") &amp; " - " &amp; TEXT(Tabela510[[#This Row],[Fim Semana]],"dd/mm/aa")</f>
        <v>07/01/24 - 13/01/24</v>
      </c>
      <c r="CV185" s="238">
        <f>_xlfn.MAXIFS(Tabela510[Previsão de Colheita],Tabela510[[Fazenda ]],Tabela510[[#This Row],[Fazenda ]],Tabela510[Cultivar],Tabela510[[#This Row],[Cultivar]])</f>
        <v>45348</v>
      </c>
      <c r="CW185" s="238">
        <f>_xlfn.MINIFS(Tabela510[Previsão de Colheita],Tabela510[[Fazenda ]],Tabela510[[#This Row],[Fazenda ]],Tabela510[Cultivar],Tabela510[[#This Row],[Cultivar]])</f>
        <v>45347</v>
      </c>
      <c r="CX185" s="244" t="str" cm="1">
        <f t="array" ref="CX185">IF(OR(Tabela510[[#This Row],[1ª avaliação]:[Inicio Colh.]]="Reprovado"),"Reprovado","Aprovado")</f>
        <v>Reprovado</v>
      </c>
      <c r="CY185" s="221"/>
    </row>
    <row r="186" spans="1:103" ht="15.6" x14ac:dyDescent="0.3">
      <c r="A186" s="226" t="s">
        <v>446</v>
      </c>
      <c r="B186" s="227" t="s">
        <v>547</v>
      </c>
      <c r="C186" s="227" t="s">
        <v>48</v>
      </c>
      <c r="D186" s="227" t="s">
        <v>815</v>
      </c>
      <c r="E186" s="227" t="s">
        <v>692</v>
      </c>
      <c r="F186" s="240" t="s">
        <v>536</v>
      </c>
      <c r="G186" s="227" t="s">
        <v>563</v>
      </c>
      <c r="H186" s="228">
        <v>15</v>
      </c>
      <c r="I186" s="228"/>
      <c r="J186" s="228">
        <v>10</v>
      </c>
      <c r="K186" s="228">
        <f>Tabela510[[#This Row],[Hectares semados]]-J186</f>
        <v>5</v>
      </c>
      <c r="L186" s="228">
        <f>Tabela510[[#This Row],[Hectares de aproveitamento de semente]]*20</f>
        <v>200</v>
      </c>
      <c r="M186" s="229">
        <v>45229</v>
      </c>
      <c r="N186" s="229">
        <f t="shared" ca="1" si="7"/>
        <v>45449</v>
      </c>
      <c r="O186" s="249">
        <f ca="1">Tabela510[[#This Row],[hoje]]-Tabela510[[#This Row],[Data da Semeadura ]]</f>
        <v>220</v>
      </c>
      <c r="P186" s="227">
        <v>120</v>
      </c>
      <c r="Q186" s="229">
        <f>Tabela510[[#This Row],[Data da Semeadura ]]+P186</f>
        <v>45349</v>
      </c>
      <c r="R186" s="230" t="s">
        <v>164</v>
      </c>
      <c r="S186" s="240"/>
      <c r="T186" s="227"/>
      <c r="U186" s="227"/>
      <c r="V186" s="227"/>
      <c r="W186" s="234"/>
      <c r="X186" s="234" t="s">
        <v>705</v>
      </c>
      <c r="Y186" s="231">
        <f>Tabela510[[#This Row],[Data da Semeadura ]]+10</f>
        <v>45239</v>
      </c>
      <c r="Z186" s="233"/>
      <c r="AA186" s="233"/>
      <c r="AB186" s="232"/>
      <c r="AC186" s="227"/>
      <c r="AD186" s="234"/>
      <c r="AE186" s="234"/>
      <c r="AF186" s="234"/>
      <c r="AG186" s="234"/>
      <c r="AH186" s="229">
        <f>Tabela510[[#This Row],[Data da Semeadura ]]+35</f>
        <v>45264</v>
      </c>
      <c r="AI186" s="233"/>
      <c r="AJ186" s="227"/>
      <c r="AK186" s="234"/>
      <c r="AL186" s="234"/>
      <c r="AM186" s="234"/>
      <c r="AN186" s="234"/>
      <c r="AO186" s="234"/>
      <c r="AP186" s="234"/>
      <c r="AQ186" s="234"/>
      <c r="AR186" s="234"/>
      <c r="AS186" s="234"/>
      <c r="AT186" s="229">
        <f>Tabela510[[#This Row],[PREVISÃO   2ª Avaliação ]]+30</f>
        <v>45294</v>
      </c>
      <c r="AU186" s="229"/>
      <c r="AV186" s="229"/>
      <c r="AW186" s="234"/>
      <c r="AX186" s="234"/>
      <c r="AY186" s="234"/>
      <c r="AZ186" s="234"/>
      <c r="BA186" s="234"/>
      <c r="BB186" s="234"/>
      <c r="BC186" s="234"/>
      <c r="BD186" s="234"/>
      <c r="BE186" s="242"/>
      <c r="BF186" s="234"/>
      <c r="BG186" s="234"/>
      <c r="BH186" s="234"/>
      <c r="BI186" s="234"/>
      <c r="BJ186" s="234"/>
      <c r="BK186" s="229">
        <f>Tabela510[[#This Row],[PREVISÃO   3ª Avaliação ]]+20</f>
        <v>45314</v>
      </c>
      <c r="BL186" s="227"/>
      <c r="BM186" s="227"/>
      <c r="BN186" s="234"/>
      <c r="BO186" s="234"/>
      <c r="BP186" s="234"/>
      <c r="BQ186" s="234"/>
      <c r="BR186" s="234"/>
      <c r="BS186" s="234"/>
      <c r="BT186" s="234"/>
      <c r="BU186" s="231"/>
      <c r="BV186" s="227"/>
      <c r="BW186" s="227"/>
      <c r="BX186" s="227"/>
      <c r="BY186" s="227"/>
      <c r="BZ186" s="227"/>
      <c r="CA186" s="227"/>
      <c r="CB186" s="227"/>
      <c r="CC186" s="227"/>
      <c r="CD186" s="227"/>
      <c r="CE186" s="235" t="s">
        <v>799</v>
      </c>
      <c r="CF186" s="227"/>
      <c r="CG186" s="227"/>
      <c r="CH186" s="227"/>
      <c r="CI186" s="227"/>
      <c r="CJ186" s="227" t="s">
        <v>746</v>
      </c>
      <c r="CK186" s="227"/>
      <c r="CL186" s="227"/>
      <c r="CM186" s="227"/>
      <c r="CN186" s="227"/>
      <c r="CO186" s="234"/>
      <c r="CP186" s="243"/>
      <c r="CQ186" s="227" t="str">
        <f>PROPER(TEXT(Tabela510[[#This Row],[Previsão de Colheita]],"mmm"))</f>
        <v>Fev</v>
      </c>
      <c r="CR186" s="227">
        <f>WEEKDAY(Tabela510[[#This Row],[Previsão de Colheita]],1)</f>
        <v>3</v>
      </c>
      <c r="CS186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86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86" s="239" t="str">
        <f>TEXT(Tabela510[[#This Row],[Inicio Semana]],"dd/mm/aa") &amp; " - " &amp; TEXT(Tabela510[[#This Row],[Fim Semana]],"dd/mm/aa")</f>
        <v>14/01/24 - 20/01/24</v>
      </c>
      <c r="CV186" s="238">
        <f>_xlfn.MAXIFS(Tabela510[Previsão de Colheita],Tabela510[[Fazenda ]],Tabela510[[#This Row],[Fazenda ]],Tabela510[Cultivar],Tabela510[[#This Row],[Cultivar]])</f>
        <v>45349</v>
      </c>
      <c r="CW186" s="238">
        <f>_xlfn.MINIFS(Tabela510[Previsão de Colheita],Tabela510[[Fazenda ]],Tabela510[[#This Row],[Fazenda ]],Tabela510[Cultivar],Tabela510[[#This Row],[Cultivar]])</f>
        <v>45349</v>
      </c>
      <c r="CX186" s="244" t="str" cm="1">
        <f t="array" ref="CX186">IF(OR(Tabela510[[#This Row],[1ª avaliação]:[Inicio Colh.]]="Reprovado"),"Reprovado","Aprovado")</f>
        <v>Reprovado</v>
      </c>
      <c r="CY186" s="221"/>
    </row>
    <row r="187" spans="1:103" ht="15.6" x14ac:dyDescent="0.3">
      <c r="A187" s="226" t="s">
        <v>446</v>
      </c>
      <c r="B187" s="227" t="s">
        <v>693</v>
      </c>
      <c r="C187" s="227" t="s">
        <v>66</v>
      </c>
      <c r="D187" s="227" t="s">
        <v>811</v>
      </c>
      <c r="E187" s="227">
        <v>951</v>
      </c>
      <c r="F187" s="240" t="s">
        <v>537</v>
      </c>
      <c r="G187" s="227" t="s">
        <v>173</v>
      </c>
      <c r="H187" s="228">
        <v>31</v>
      </c>
      <c r="I187" s="228"/>
      <c r="J187" s="228">
        <f>Tabela510[[#This Row],[Hectares semados]]</f>
        <v>31</v>
      </c>
      <c r="K187" s="228">
        <f>Tabela510[[#This Row],[Hectares semados]]-J187</f>
        <v>0</v>
      </c>
      <c r="L187" s="228">
        <f>Tabela510[[#This Row],[Hectares de aproveitamento de semente]]*20</f>
        <v>620</v>
      </c>
      <c r="M187" s="229">
        <v>45262</v>
      </c>
      <c r="N187" s="259">
        <f t="shared" ca="1" si="7"/>
        <v>45449</v>
      </c>
      <c r="O187" s="249">
        <f ca="1">Tabela510[[#This Row],[hoje]]-Tabela510[[#This Row],[Data da Semeadura ]]</f>
        <v>187</v>
      </c>
      <c r="P187" s="227">
        <v>110</v>
      </c>
      <c r="Q187" s="229">
        <f>Tabela510[[#This Row],[Data da Semeadura ]]+P187</f>
        <v>45372</v>
      </c>
      <c r="R187" s="230" t="s">
        <v>164</v>
      </c>
      <c r="S187" s="227"/>
      <c r="T187" s="231"/>
      <c r="U187" s="227"/>
      <c r="V187" s="233"/>
      <c r="W187" s="232"/>
      <c r="X187" s="234"/>
      <c r="Y187" s="231">
        <f>Tabela510[[#This Row],[Data da Semeadura ]]+10</f>
        <v>45272</v>
      </c>
      <c r="Z187" s="233"/>
      <c r="AA187" s="233"/>
      <c r="AB187" s="232"/>
      <c r="AC187" s="229"/>
      <c r="AD187" s="234"/>
      <c r="AE187" s="234"/>
      <c r="AF187" s="234"/>
      <c r="AG187" s="234"/>
      <c r="AH187" s="229">
        <f>Tabela510[[#This Row],[Data da Semeadura ]]+35</f>
        <v>45297</v>
      </c>
      <c r="AI187" s="233"/>
      <c r="AJ187" s="227"/>
      <c r="AK187" s="234"/>
      <c r="AL187" s="234"/>
      <c r="AM187" s="234"/>
      <c r="AN187" s="234"/>
      <c r="AO187" s="229"/>
      <c r="AP187" s="229"/>
      <c r="AQ187" s="229"/>
      <c r="AR187" s="234"/>
      <c r="AS187" s="234"/>
      <c r="AT187" s="229">
        <f>Tabela510[[#This Row],[PREVISÃO   2ª Avaliação ]]+30</f>
        <v>45327</v>
      </c>
      <c r="AU187" s="229"/>
      <c r="AV187" s="229"/>
      <c r="AW187" s="234"/>
      <c r="AX187" s="234"/>
      <c r="AY187" s="234"/>
      <c r="AZ187" s="242"/>
      <c r="BA187" s="234"/>
      <c r="BB187" s="234"/>
      <c r="BC187" s="234"/>
      <c r="BD187" s="234"/>
      <c r="BE187" s="234"/>
      <c r="BF187" s="229"/>
      <c r="BG187" s="234"/>
      <c r="BH187" s="234"/>
      <c r="BI187" s="234"/>
      <c r="BJ187" s="234"/>
      <c r="BK187" s="229">
        <f>Tabela510[[#This Row],[PREVISÃO   3ª Avaliação ]]+20</f>
        <v>45347</v>
      </c>
      <c r="BL187" s="227"/>
      <c r="BM187" s="227"/>
      <c r="BN187" s="234"/>
      <c r="BO187" s="234"/>
      <c r="BP187" s="234"/>
      <c r="BQ187" s="234"/>
      <c r="BR187" s="234"/>
      <c r="BS187" s="234"/>
      <c r="BT187" s="234"/>
      <c r="BU187" s="231"/>
      <c r="BV187" s="227"/>
      <c r="BW187" s="227"/>
      <c r="BX187" s="227"/>
      <c r="BY187" s="227"/>
      <c r="BZ187" s="235"/>
      <c r="CA187" s="227"/>
      <c r="CB187" s="227"/>
      <c r="CC187" s="227"/>
      <c r="CD187" s="227"/>
      <c r="CE187" s="235" t="s">
        <v>794</v>
      </c>
      <c r="CF187" s="227"/>
      <c r="CG187" s="227"/>
      <c r="CH187" s="227"/>
      <c r="CI187" s="227"/>
      <c r="CJ187" s="227" t="s">
        <v>746</v>
      </c>
      <c r="CK187" s="237"/>
      <c r="CL187" s="227"/>
      <c r="CM187" s="227"/>
      <c r="CN187" s="231"/>
      <c r="CO187" s="231"/>
      <c r="CP187" s="243"/>
      <c r="CQ187" s="227" t="str">
        <f>PROPER(TEXT(Tabela510[[#This Row],[Previsão de Colheita]],"mmm"))</f>
        <v>Mar</v>
      </c>
      <c r="CR187" s="227">
        <f>WEEKDAY(Tabela510[[#This Row],[Previsão de Colheita]],1)</f>
        <v>5</v>
      </c>
      <c r="CS187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87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87" s="239" t="str">
        <f>TEXT(Tabela510[[#This Row],[Inicio Semana]],"dd/mm/aa") &amp; " - " &amp; TEXT(Tabela510[[#This Row],[Fim Semana]],"dd/mm/aa")</f>
        <v>28/01/24 - 03/02/24</v>
      </c>
      <c r="CV187" s="238">
        <f>_xlfn.MAXIFS(Tabela510[Previsão de Colheita],Tabela510[[Fazenda ]],Tabela510[[#This Row],[Fazenda ]],Tabela510[Cultivar],Tabela510[[#This Row],[Cultivar]])</f>
        <v>45372</v>
      </c>
      <c r="CW187" s="238">
        <f>_xlfn.MINIFS(Tabela510[Previsão de Colheita],Tabela510[[Fazenda ]],Tabela510[[#This Row],[Fazenda ]],Tabela510[Cultivar],Tabela510[[#This Row],[Cultivar]])</f>
        <v>45372</v>
      </c>
      <c r="CX187" s="244" t="str" cm="1">
        <f t="array" ref="CX187">IF(OR(Tabela510[[#This Row],[1ª avaliação]:[Inicio Colh.]]="Reprovado"),"Reprovado","Aprovado")</f>
        <v>Reprovado</v>
      </c>
      <c r="CY187" s="221"/>
    </row>
    <row r="188" spans="1:103" ht="15.6" x14ac:dyDescent="0.3">
      <c r="A188" s="226" t="s">
        <v>446</v>
      </c>
      <c r="B188" s="227" t="s">
        <v>693</v>
      </c>
      <c r="C188" s="227" t="s">
        <v>66</v>
      </c>
      <c r="D188" s="227" t="s">
        <v>811</v>
      </c>
      <c r="E188" s="227">
        <v>954</v>
      </c>
      <c r="F188" s="240" t="s">
        <v>537</v>
      </c>
      <c r="G188" s="227" t="s">
        <v>177</v>
      </c>
      <c r="H188" s="228">
        <v>25</v>
      </c>
      <c r="I188" s="228"/>
      <c r="J188" s="228">
        <f>Tabela510[[#This Row],[Hectares semados]]</f>
        <v>25</v>
      </c>
      <c r="K188" s="228">
        <f>Tabela510[[#This Row],[Hectares semados]]-J188</f>
        <v>0</v>
      </c>
      <c r="L188" s="228">
        <f>Tabela510[[#This Row],[Hectares de aproveitamento de semente]]*20</f>
        <v>500</v>
      </c>
      <c r="M188" s="229">
        <v>45231</v>
      </c>
      <c r="N188" s="259">
        <f t="shared" ca="1" si="7"/>
        <v>45449</v>
      </c>
      <c r="O188" s="249">
        <f ca="1">Tabela510[[#This Row],[hoje]]-Tabela510[[#This Row],[Data da Semeadura ]]</f>
        <v>218</v>
      </c>
      <c r="P188" s="227">
        <v>118</v>
      </c>
      <c r="Q188" s="229">
        <f>Tabela510[[#This Row],[Data da Semeadura ]]+P188</f>
        <v>45349</v>
      </c>
      <c r="R188" s="230" t="s">
        <v>164</v>
      </c>
      <c r="S188" s="227"/>
      <c r="T188" s="231"/>
      <c r="U188" s="227"/>
      <c r="V188" s="233"/>
      <c r="W188" s="232"/>
      <c r="X188" s="234"/>
      <c r="Y188" s="231">
        <f>Tabela510[[#This Row],[Data da Semeadura ]]+10</f>
        <v>45241</v>
      </c>
      <c r="Z188" s="233"/>
      <c r="AA188" s="233"/>
      <c r="AB188" s="232"/>
      <c r="AC188" s="229"/>
      <c r="AD188" s="234"/>
      <c r="AE188" s="234"/>
      <c r="AF188" s="234"/>
      <c r="AG188" s="234"/>
      <c r="AH188" s="229">
        <f>Tabela510[[#This Row],[Data da Semeadura ]]+35</f>
        <v>45266</v>
      </c>
      <c r="AI188" s="233"/>
      <c r="AJ188" s="227"/>
      <c r="AK188" s="234"/>
      <c r="AL188" s="234"/>
      <c r="AM188" s="234"/>
      <c r="AN188" s="234"/>
      <c r="AO188" s="229"/>
      <c r="AP188" s="229"/>
      <c r="AQ188" s="229"/>
      <c r="AR188" s="234"/>
      <c r="AS188" s="234"/>
      <c r="AT188" s="229">
        <f>Tabela510[[#This Row],[PREVISÃO   2ª Avaliação ]]+30</f>
        <v>45296</v>
      </c>
      <c r="AU188" s="229"/>
      <c r="AV188" s="229"/>
      <c r="AW188" s="234"/>
      <c r="AX188" s="234"/>
      <c r="AY188" s="234"/>
      <c r="AZ188" s="242"/>
      <c r="BA188" s="234"/>
      <c r="BB188" s="234"/>
      <c r="BC188" s="234"/>
      <c r="BD188" s="234"/>
      <c r="BE188" s="234"/>
      <c r="BF188" s="229"/>
      <c r="BG188" s="234"/>
      <c r="BH188" s="234"/>
      <c r="BI188" s="234"/>
      <c r="BJ188" s="234"/>
      <c r="BK188" s="229">
        <f>Tabela510[[#This Row],[PREVISÃO   3ª Avaliação ]]+20</f>
        <v>45316</v>
      </c>
      <c r="BL188" s="227"/>
      <c r="BM188" s="227"/>
      <c r="BN188" s="234"/>
      <c r="BO188" s="234"/>
      <c r="BP188" s="234"/>
      <c r="BQ188" s="234"/>
      <c r="BR188" s="234"/>
      <c r="BS188" s="234"/>
      <c r="BT188" s="234"/>
      <c r="BU188" s="231"/>
      <c r="BV188" s="227"/>
      <c r="BW188" s="227"/>
      <c r="BX188" s="227"/>
      <c r="BY188" s="227"/>
      <c r="BZ188" s="235"/>
      <c r="CA188" s="227"/>
      <c r="CB188" s="227"/>
      <c r="CC188" s="227"/>
      <c r="CD188" s="227"/>
      <c r="CE188" s="235" t="s">
        <v>794</v>
      </c>
      <c r="CF188" s="227"/>
      <c r="CG188" s="227"/>
      <c r="CH188" s="227"/>
      <c r="CI188" s="227"/>
      <c r="CJ188" s="227" t="s">
        <v>746</v>
      </c>
      <c r="CK188" s="237"/>
      <c r="CL188" s="227"/>
      <c r="CM188" s="227"/>
      <c r="CN188" s="231"/>
      <c r="CO188" s="231"/>
      <c r="CP188" s="243"/>
      <c r="CQ188" s="227" t="str">
        <f>PROPER(TEXT(Tabela510[[#This Row],[Previsão de Colheita]],"mmm"))</f>
        <v>Fev</v>
      </c>
      <c r="CR188" s="227">
        <f>WEEKDAY(Tabela510[[#This Row],[Previsão de Colheita]],1)</f>
        <v>3</v>
      </c>
      <c r="CS188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188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188" s="239" t="str">
        <f>TEXT(Tabela510[[#This Row],[Inicio Semana]],"dd/mm/aa") &amp; " - " &amp; TEXT(Tabela510[[#This Row],[Fim Semana]],"dd/mm/aa")</f>
        <v>14/01/24 - 20/01/24</v>
      </c>
      <c r="CV188" s="238">
        <f>_xlfn.MAXIFS(Tabela510[Previsão de Colheita],Tabela510[[Fazenda ]],Tabela510[[#This Row],[Fazenda ]],Tabela510[Cultivar],Tabela510[[#This Row],[Cultivar]])</f>
        <v>45375</v>
      </c>
      <c r="CW188" s="238">
        <f>_xlfn.MINIFS(Tabela510[Previsão de Colheita],Tabela510[[Fazenda ]],Tabela510[[#This Row],[Fazenda ]],Tabela510[Cultivar],Tabela510[[#This Row],[Cultivar]])</f>
        <v>45349</v>
      </c>
      <c r="CX188" s="244" t="str" cm="1">
        <f t="array" ref="CX188">IF(OR(Tabela510[[#This Row],[1ª avaliação]:[Inicio Colh.]]="Reprovado"),"Reprovado","Aprovado")</f>
        <v>Reprovado</v>
      </c>
      <c r="CY188" s="221"/>
    </row>
    <row r="189" spans="1:103" ht="15.6" x14ac:dyDescent="0.3">
      <c r="A189" s="226" t="s">
        <v>446</v>
      </c>
      <c r="B189" s="227" t="s">
        <v>693</v>
      </c>
      <c r="C189" s="227" t="s">
        <v>66</v>
      </c>
      <c r="D189" s="227" t="s">
        <v>811</v>
      </c>
      <c r="E189" s="227">
        <v>958</v>
      </c>
      <c r="F189" s="240" t="s">
        <v>537</v>
      </c>
      <c r="G189" s="227" t="s">
        <v>177</v>
      </c>
      <c r="H189" s="228">
        <v>35</v>
      </c>
      <c r="I189" s="228"/>
      <c r="J189" s="228">
        <f>Tabela510[[#This Row],[Hectares semados]]</f>
        <v>35</v>
      </c>
      <c r="K189" s="228">
        <f>Tabela510[[#This Row],[Hectares semados]]-J189</f>
        <v>0</v>
      </c>
      <c r="L189" s="228">
        <f>Tabela510[[#This Row],[Hectares de aproveitamento de semente]]*20</f>
        <v>700</v>
      </c>
      <c r="M189" s="229">
        <v>45257</v>
      </c>
      <c r="N189" s="259">
        <f t="shared" ca="1" si="7"/>
        <v>45449</v>
      </c>
      <c r="O189" s="249">
        <f ca="1">Tabela510[[#This Row],[hoje]]-Tabela510[[#This Row],[Data da Semeadura ]]</f>
        <v>192</v>
      </c>
      <c r="P189" s="227">
        <v>118</v>
      </c>
      <c r="Q189" s="229">
        <f>Tabela510[[#This Row],[Data da Semeadura ]]+P189</f>
        <v>45375</v>
      </c>
      <c r="R189" s="230" t="s">
        <v>164</v>
      </c>
      <c r="S189" s="227"/>
      <c r="T189" s="231"/>
      <c r="U189" s="227"/>
      <c r="V189" s="233"/>
      <c r="W189" s="232"/>
      <c r="X189" s="234"/>
      <c r="Y189" s="231">
        <f>Tabela510[[#This Row],[Data da Semeadura ]]+10</f>
        <v>45267</v>
      </c>
      <c r="Z189" s="233"/>
      <c r="AA189" s="233"/>
      <c r="AB189" s="232"/>
      <c r="AC189" s="229"/>
      <c r="AD189" s="234"/>
      <c r="AE189" s="234"/>
      <c r="AF189" s="234"/>
      <c r="AG189" s="234"/>
      <c r="AH189" s="229">
        <f>Tabela510[[#This Row],[Data da Semeadura ]]+35</f>
        <v>45292</v>
      </c>
      <c r="AI189" s="233"/>
      <c r="AJ189" s="227"/>
      <c r="AK189" s="234"/>
      <c r="AL189" s="234"/>
      <c r="AM189" s="234"/>
      <c r="AN189" s="234"/>
      <c r="AO189" s="229"/>
      <c r="AP189" s="229"/>
      <c r="AQ189" s="229"/>
      <c r="AR189" s="234"/>
      <c r="AS189" s="234"/>
      <c r="AT189" s="229">
        <f>Tabela510[[#This Row],[PREVISÃO   2ª Avaliação ]]+30</f>
        <v>45322</v>
      </c>
      <c r="AU189" s="229"/>
      <c r="AV189" s="229"/>
      <c r="AW189" s="234"/>
      <c r="AX189" s="234"/>
      <c r="AY189" s="234"/>
      <c r="AZ189" s="242"/>
      <c r="BA189" s="234"/>
      <c r="BB189" s="234"/>
      <c r="BC189" s="234"/>
      <c r="BD189" s="234"/>
      <c r="BE189" s="234"/>
      <c r="BF189" s="229"/>
      <c r="BG189" s="234"/>
      <c r="BH189" s="234"/>
      <c r="BI189" s="234"/>
      <c r="BJ189" s="234"/>
      <c r="BK189" s="229">
        <f>Tabela510[[#This Row],[PREVISÃO   3ª Avaliação ]]+20</f>
        <v>45342</v>
      </c>
      <c r="BL189" s="227"/>
      <c r="BM189" s="227"/>
      <c r="BN189" s="234"/>
      <c r="BO189" s="234"/>
      <c r="BP189" s="234"/>
      <c r="BQ189" s="234"/>
      <c r="BR189" s="234"/>
      <c r="BS189" s="234"/>
      <c r="BT189" s="234"/>
      <c r="BU189" s="231"/>
      <c r="BV189" s="227"/>
      <c r="BW189" s="227"/>
      <c r="BX189" s="227"/>
      <c r="BY189" s="227"/>
      <c r="BZ189" s="235"/>
      <c r="CA189" s="227"/>
      <c r="CB189" s="227"/>
      <c r="CC189" s="227"/>
      <c r="CD189" s="227"/>
      <c r="CE189" s="235" t="s">
        <v>794</v>
      </c>
      <c r="CF189" s="227"/>
      <c r="CG189" s="227"/>
      <c r="CH189" s="227"/>
      <c r="CI189" s="227"/>
      <c r="CJ189" s="227" t="s">
        <v>746</v>
      </c>
      <c r="CK189" s="237"/>
      <c r="CL189" s="227"/>
      <c r="CM189" s="227"/>
      <c r="CN189" s="231"/>
      <c r="CO189" s="231"/>
      <c r="CP189" s="243"/>
      <c r="CQ189" s="227" t="str">
        <f>PROPER(TEXT(Tabela510[[#This Row],[Previsão de Colheita]],"mmm"))</f>
        <v>Mar</v>
      </c>
      <c r="CR189" s="227">
        <f>WEEKDAY(Tabela510[[#This Row],[Previsão de Colheita]],1)</f>
        <v>1</v>
      </c>
      <c r="CS189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89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89" s="239" t="str">
        <f>TEXT(Tabela510[[#This Row],[Inicio Semana]],"dd/mm/aa") &amp; " - " &amp; TEXT(Tabela510[[#This Row],[Fim Semana]],"dd/mm/aa")</f>
        <v>31/12/23 - 06/01/24</v>
      </c>
      <c r="CV189" s="238">
        <f>_xlfn.MAXIFS(Tabela510[Previsão de Colheita],Tabela510[[Fazenda ]],Tabela510[[#This Row],[Fazenda ]],Tabela510[Cultivar],Tabela510[[#This Row],[Cultivar]])</f>
        <v>45375</v>
      </c>
      <c r="CW189" s="238">
        <f>_xlfn.MINIFS(Tabela510[Previsão de Colheita],Tabela510[[Fazenda ]],Tabela510[[#This Row],[Fazenda ]],Tabela510[Cultivar],Tabela510[[#This Row],[Cultivar]])</f>
        <v>45349</v>
      </c>
      <c r="CX189" s="244" t="str" cm="1">
        <f t="array" ref="CX189">IF(OR(Tabela510[[#This Row],[1ª avaliação]:[Inicio Colh.]]="Reprovado"),"Reprovado","Aprovado")</f>
        <v>Reprovado</v>
      </c>
      <c r="CY189" s="221"/>
    </row>
    <row r="190" spans="1:103" ht="15.6" x14ac:dyDescent="0.3">
      <c r="A190" s="226" t="s">
        <v>446</v>
      </c>
      <c r="B190" s="227" t="s">
        <v>693</v>
      </c>
      <c r="C190" s="227" t="s">
        <v>66</v>
      </c>
      <c r="D190" s="227" t="s">
        <v>811</v>
      </c>
      <c r="E190" s="227">
        <v>959</v>
      </c>
      <c r="F190" s="240" t="s">
        <v>537</v>
      </c>
      <c r="G190" s="227" t="s">
        <v>177</v>
      </c>
      <c r="H190" s="228">
        <v>103</v>
      </c>
      <c r="I190" s="228"/>
      <c r="J190" s="228">
        <f>Tabela510[[#This Row],[Hectares semados]]</f>
        <v>103</v>
      </c>
      <c r="K190" s="228">
        <f>Tabela510[[#This Row],[Hectares semados]]-J190</f>
        <v>0</v>
      </c>
      <c r="L190" s="228">
        <f>Tabela510[[#This Row],[Hectares de aproveitamento de semente]]*20</f>
        <v>2060</v>
      </c>
      <c r="M190" s="229">
        <v>45254</v>
      </c>
      <c r="N190" s="259">
        <f t="shared" ca="1" si="7"/>
        <v>45449</v>
      </c>
      <c r="O190" s="249">
        <f ca="1">Tabela510[[#This Row],[hoje]]-Tabela510[[#This Row],[Data da Semeadura ]]</f>
        <v>195</v>
      </c>
      <c r="P190" s="227">
        <v>118</v>
      </c>
      <c r="Q190" s="229">
        <f>Tabela510[[#This Row],[Data da Semeadura ]]+P190</f>
        <v>45372</v>
      </c>
      <c r="R190" s="230" t="s">
        <v>164</v>
      </c>
      <c r="S190" s="227"/>
      <c r="T190" s="231"/>
      <c r="U190" s="227"/>
      <c r="V190" s="233"/>
      <c r="W190" s="232"/>
      <c r="X190" s="234"/>
      <c r="Y190" s="231">
        <f>Tabela510[[#This Row],[Data da Semeadura ]]+10</f>
        <v>45264</v>
      </c>
      <c r="Z190" s="233"/>
      <c r="AA190" s="233"/>
      <c r="AB190" s="232"/>
      <c r="AC190" s="229"/>
      <c r="AD190" s="234"/>
      <c r="AE190" s="234"/>
      <c r="AF190" s="234"/>
      <c r="AG190" s="234"/>
      <c r="AH190" s="229">
        <f>Tabela510[[#This Row],[Data da Semeadura ]]+35</f>
        <v>45289</v>
      </c>
      <c r="AI190" s="233"/>
      <c r="AJ190" s="227"/>
      <c r="AK190" s="234"/>
      <c r="AL190" s="234"/>
      <c r="AM190" s="234"/>
      <c r="AN190" s="234"/>
      <c r="AO190" s="229"/>
      <c r="AP190" s="229"/>
      <c r="AQ190" s="229"/>
      <c r="AR190" s="234"/>
      <c r="AS190" s="234"/>
      <c r="AT190" s="229">
        <f>Tabela510[[#This Row],[PREVISÃO   2ª Avaliação ]]+30</f>
        <v>45319</v>
      </c>
      <c r="AU190" s="229"/>
      <c r="AV190" s="229"/>
      <c r="AW190" s="234"/>
      <c r="AX190" s="234"/>
      <c r="AY190" s="234"/>
      <c r="AZ190" s="242"/>
      <c r="BA190" s="234"/>
      <c r="BB190" s="234"/>
      <c r="BC190" s="234"/>
      <c r="BD190" s="234"/>
      <c r="BE190" s="234"/>
      <c r="BF190" s="229"/>
      <c r="BG190" s="234"/>
      <c r="BH190" s="234"/>
      <c r="BI190" s="234"/>
      <c r="BJ190" s="234"/>
      <c r="BK190" s="229">
        <f>Tabela510[[#This Row],[PREVISÃO   3ª Avaliação ]]+20</f>
        <v>45339</v>
      </c>
      <c r="BL190" s="227"/>
      <c r="BM190" s="227"/>
      <c r="BN190" s="234"/>
      <c r="BO190" s="234"/>
      <c r="BP190" s="234"/>
      <c r="BQ190" s="234"/>
      <c r="BR190" s="234"/>
      <c r="BS190" s="234"/>
      <c r="BT190" s="234"/>
      <c r="BU190" s="231"/>
      <c r="BV190" s="227"/>
      <c r="BW190" s="227"/>
      <c r="BX190" s="227"/>
      <c r="BY190" s="227"/>
      <c r="BZ190" s="235"/>
      <c r="CA190" s="227"/>
      <c r="CB190" s="227"/>
      <c r="CC190" s="227"/>
      <c r="CD190" s="227"/>
      <c r="CE190" s="235" t="s">
        <v>794</v>
      </c>
      <c r="CF190" s="227"/>
      <c r="CG190" s="227"/>
      <c r="CH190" s="227"/>
      <c r="CI190" s="227"/>
      <c r="CJ190" s="227" t="s">
        <v>746</v>
      </c>
      <c r="CK190" s="237"/>
      <c r="CL190" s="227"/>
      <c r="CM190" s="227"/>
      <c r="CN190" s="231"/>
      <c r="CO190" s="231"/>
      <c r="CP190" s="243"/>
      <c r="CQ190" s="227" t="str">
        <f>PROPER(TEXT(Tabela510[[#This Row],[Previsão de Colheita]],"mmm"))</f>
        <v>Mar</v>
      </c>
      <c r="CR190" s="227">
        <f>WEEKDAY(Tabela510[[#This Row],[Previsão de Colheita]],1)</f>
        <v>5</v>
      </c>
      <c r="CS190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90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90" s="239" t="str">
        <f>TEXT(Tabela510[[#This Row],[Inicio Semana]],"dd/mm/aa") &amp; " - " &amp; TEXT(Tabela510[[#This Row],[Fim Semana]],"dd/mm/aa")</f>
        <v>28/01/24 - 03/02/24</v>
      </c>
      <c r="CV190" s="238">
        <f>_xlfn.MAXIFS(Tabela510[Previsão de Colheita],Tabela510[[Fazenda ]],Tabela510[[#This Row],[Fazenda ]],Tabela510[Cultivar],Tabela510[[#This Row],[Cultivar]])</f>
        <v>45375</v>
      </c>
      <c r="CW190" s="238">
        <f>_xlfn.MINIFS(Tabela510[Previsão de Colheita],Tabela510[[Fazenda ]],Tabela510[[#This Row],[Fazenda ]],Tabela510[Cultivar],Tabela510[[#This Row],[Cultivar]])</f>
        <v>45349</v>
      </c>
      <c r="CX190" s="244" t="str" cm="1">
        <f t="array" ref="CX190">IF(OR(Tabela510[[#This Row],[1ª avaliação]:[Inicio Colh.]]="Reprovado"),"Reprovado","Aprovado")</f>
        <v>Reprovado</v>
      </c>
      <c r="CY190" s="221"/>
    </row>
    <row r="191" spans="1:103" ht="15.6" x14ac:dyDescent="0.3">
      <c r="A191" s="226" t="s">
        <v>446</v>
      </c>
      <c r="B191" s="227" t="s">
        <v>693</v>
      </c>
      <c r="C191" s="227" t="s">
        <v>66</v>
      </c>
      <c r="D191" s="227" t="s">
        <v>811</v>
      </c>
      <c r="E191" s="227">
        <v>960</v>
      </c>
      <c r="F191" s="240" t="s">
        <v>537</v>
      </c>
      <c r="G191" s="227" t="s">
        <v>177</v>
      </c>
      <c r="H191" s="228">
        <v>22</v>
      </c>
      <c r="I191" s="228"/>
      <c r="J191" s="228">
        <f>Tabela510[[#This Row],[Hectares semados]]</f>
        <v>22</v>
      </c>
      <c r="K191" s="228">
        <f>Tabela510[[#This Row],[Hectares semados]]-J191</f>
        <v>0</v>
      </c>
      <c r="L191" s="228">
        <f>Tabela510[[#This Row],[Hectares de aproveitamento de semente]]*20</f>
        <v>440</v>
      </c>
      <c r="M191" s="229">
        <v>45257</v>
      </c>
      <c r="N191" s="259">
        <f t="shared" ca="1" si="7"/>
        <v>45449</v>
      </c>
      <c r="O191" s="249">
        <f ca="1">Tabela510[[#This Row],[hoje]]-Tabela510[[#This Row],[Data da Semeadura ]]</f>
        <v>192</v>
      </c>
      <c r="P191" s="227">
        <v>118</v>
      </c>
      <c r="Q191" s="229">
        <f>Tabela510[[#This Row],[Data da Semeadura ]]+P191</f>
        <v>45375</v>
      </c>
      <c r="R191" s="230" t="s">
        <v>164</v>
      </c>
      <c r="S191" s="227"/>
      <c r="T191" s="231"/>
      <c r="U191" s="227"/>
      <c r="V191" s="233"/>
      <c r="W191" s="232"/>
      <c r="X191" s="234"/>
      <c r="Y191" s="231">
        <f>Tabela510[[#This Row],[Data da Semeadura ]]+10</f>
        <v>45267</v>
      </c>
      <c r="Z191" s="233"/>
      <c r="AA191" s="233"/>
      <c r="AB191" s="232"/>
      <c r="AC191" s="229"/>
      <c r="AD191" s="234"/>
      <c r="AE191" s="234"/>
      <c r="AF191" s="234"/>
      <c r="AG191" s="234"/>
      <c r="AH191" s="229">
        <f>Tabela510[[#This Row],[Data da Semeadura ]]+35</f>
        <v>45292</v>
      </c>
      <c r="AI191" s="233"/>
      <c r="AJ191" s="227"/>
      <c r="AK191" s="234"/>
      <c r="AL191" s="234"/>
      <c r="AM191" s="234"/>
      <c r="AN191" s="234"/>
      <c r="AO191" s="229"/>
      <c r="AP191" s="229"/>
      <c r="AQ191" s="229"/>
      <c r="AR191" s="234"/>
      <c r="AS191" s="234"/>
      <c r="AT191" s="229">
        <f>Tabela510[[#This Row],[PREVISÃO   2ª Avaliação ]]+30</f>
        <v>45322</v>
      </c>
      <c r="AU191" s="229"/>
      <c r="AV191" s="229"/>
      <c r="AW191" s="234"/>
      <c r="AX191" s="234"/>
      <c r="AY191" s="234"/>
      <c r="AZ191" s="242"/>
      <c r="BA191" s="234"/>
      <c r="BB191" s="234"/>
      <c r="BC191" s="234"/>
      <c r="BD191" s="234"/>
      <c r="BE191" s="234"/>
      <c r="BF191" s="229"/>
      <c r="BG191" s="234"/>
      <c r="BH191" s="234"/>
      <c r="BI191" s="234"/>
      <c r="BJ191" s="234"/>
      <c r="BK191" s="229">
        <f>Tabela510[[#This Row],[PREVISÃO   3ª Avaliação ]]+20</f>
        <v>45342</v>
      </c>
      <c r="BL191" s="227"/>
      <c r="BM191" s="227"/>
      <c r="BN191" s="234"/>
      <c r="BO191" s="234"/>
      <c r="BP191" s="234"/>
      <c r="BQ191" s="234"/>
      <c r="BR191" s="234"/>
      <c r="BS191" s="234"/>
      <c r="BT191" s="234"/>
      <c r="BU191" s="231"/>
      <c r="BV191" s="227"/>
      <c r="BW191" s="227"/>
      <c r="BX191" s="227"/>
      <c r="BY191" s="227"/>
      <c r="BZ191" s="235"/>
      <c r="CA191" s="227"/>
      <c r="CB191" s="227"/>
      <c r="CC191" s="227"/>
      <c r="CD191" s="227"/>
      <c r="CE191" s="235" t="s">
        <v>794</v>
      </c>
      <c r="CF191" s="227"/>
      <c r="CG191" s="227"/>
      <c r="CH191" s="227"/>
      <c r="CI191" s="227"/>
      <c r="CJ191" s="227" t="s">
        <v>746</v>
      </c>
      <c r="CK191" s="237"/>
      <c r="CL191" s="227"/>
      <c r="CM191" s="227"/>
      <c r="CN191" s="231"/>
      <c r="CO191" s="231"/>
      <c r="CP191" s="243"/>
      <c r="CQ191" s="227" t="str">
        <f>PROPER(TEXT(Tabela510[[#This Row],[Previsão de Colheita]],"mmm"))</f>
        <v>Mar</v>
      </c>
      <c r="CR191" s="227">
        <f>WEEKDAY(Tabela510[[#This Row],[Previsão de Colheita]],1)</f>
        <v>1</v>
      </c>
      <c r="CS191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91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91" s="239" t="str">
        <f>TEXT(Tabela510[[#This Row],[Inicio Semana]],"dd/mm/aa") &amp; " - " &amp; TEXT(Tabela510[[#This Row],[Fim Semana]],"dd/mm/aa")</f>
        <v>31/12/23 - 06/01/24</v>
      </c>
      <c r="CV191" s="238">
        <f>_xlfn.MAXIFS(Tabela510[Previsão de Colheita],Tabela510[[Fazenda ]],Tabela510[[#This Row],[Fazenda ]],Tabela510[Cultivar],Tabela510[[#This Row],[Cultivar]])</f>
        <v>45375</v>
      </c>
      <c r="CW191" s="238">
        <f>_xlfn.MINIFS(Tabela510[Previsão de Colheita],Tabela510[[Fazenda ]],Tabela510[[#This Row],[Fazenda ]],Tabela510[Cultivar],Tabela510[[#This Row],[Cultivar]])</f>
        <v>45349</v>
      </c>
      <c r="CX191" s="244" t="str" cm="1">
        <f t="array" ref="CX191">IF(OR(Tabela510[[#This Row],[1ª avaliação]:[Inicio Colh.]]="Reprovado"),"Reprovado","Aprovado")</f>
        <v>Reprovado</v>
      </c>
      <c r="CY191" s="221"/>
    </row>
    <row r="192" spans="1:103" ht="15.6" x14ac:dyDescent="0.3">
      <c r="A192" s="226" t="s">
        <v>446</v>
      </c>
      <c r="B192" s="227" t="s">
        <v>693</v>
      </c>
      <c r="C192" s="227" t="s">
        <v>66</v>
      </c>
      <c r="D192" s="227" t="s">
        <v>811</v>
      </c>
      <c r="E192" s="227">
        <v>907</v>
      </c>
      <c r="F192" s="240" t="s">
        <v>537</v>
      </c>
      <c r="G192" s="227" t="s">
        <v>173</v>
      </c>
      <c r="H192" s="228">
        <v>120</v>
      </c>
      <c r="I192" s="228">
        <v>120</v>
      </c>
      <c r="J192" s="228">
        <v>120</v>
      </c>
      <c r="K192" s="228">
        <f>Tabela510[[#This Row],[Hectares semados]]-J192</f>
        <v>0</v>
      </c>
      <c r="L192" s="228">
        <f>Tabela510[[#This Row],[Hectares de aproveitamento de semente]]*20</f>
        <v>2400</v>
      </c>
      <c r="M192" s="229">
        <v>45254</v>
      </c>
      <c r="N192" s="259">
        <f t="shared" ca="1" si="7"/>
        <v>45449</v>
      </c>
      <c r="O192" s="249">
        <f ca="1">Tabela510[[#This Row],[hoje]]-Tabela510[[#This Row],[Data da Semeadura ]]</f>
        <v>195</v>
      </c>
      <c r="P192" s="227">
        <v>118</v>
      </c>
      <c r="Q192" s="229">
        <f>Tabela510[[#This Row],[Data da Semeadura ]]+P192</f>
        <v>45372</v>
      </c>
      <c r="R192" s="230" t="s">
        <v>163</v>
      </c>
      <c r="S192" s="227"/>
      <c r="T192" s="231"/>
      <c r="U192" s="227"/>
      <c r="V192" s="233"/>
      <c r="W192" s="232"/>
      <c r="X192" s="234"/>
      <c r="Y192" s="231">
        <f>Tabela510[[#This Row],[Data da Semeadura ]]+10</f>
        <v>45264</v>
      </c>
      <c r="Z192" s="233"/>
      <c r="AA192" s="233"/>
      <c r="AB192" s="232"/>
      <c r="AC192" s="229"/>
      <c r="AD192" s="234"/>
      <c r="AE192" s="234"/>
      <c r="AF192" s="234"/>
      <c r="AG192" s="234"/>
      <c r="AH192" s="229">
        <f>Tabela510[[#This Row],[Data da Semeadura ]]+35</f>
        <v>45289</v>
      </c>
      <c r="AI192" s="233"/>
      <c r="AJ192" s="227"/>
      <c r="AK192" s="234"/>
      <c r="AL192" s="234"/>
      <c r="AM192" s="234"/>
      <c r="AN192" s="234"/>
      <c r="AO192" s="229"/>
      <c r="AP192" s="229"/>
      <c r="AQ192" s="229"/>
      <c r="AR192" s="234"/>
      <c r="AS192" s="234"/>
      <c r="AT192" s="229">
        <f>Tabela510[[#This Row],[PREVISÃO   2ª Avaliação ]]+30</f>
        <v>45319</v>
      </c>
      <c r="AU192" s="229"/>
      <c r="AV192" s="229"/>
      <c r="AW192" s="234"/>
      <c r="AX192" s="234"/>
      <c r="AY192" s="234"/>
      <c r="AZ192" s="242"/>
      <c r="BA192" s="234"/>
      <c r="BB192" s="234"/>
      <c r="BC192" s="234"/>
      <c r="BD192" s="234"/>
      <c r="BE192" s="234"/>
      <c r="BF192" s="229"/>
      <c r="BG192" s="234"/>
      <c r="BH192" s="234"/>
      <c r="BI192" s="234"/>
      <c r="BJ192" s="234"/>
      <c r="BK192" s="229">
        <f>Tabela510[[#This Row],[PREVISÃO   3ª Avaliação ]]+20</f>
        <v>45339</v>
      </c>
      <c r="BL192" s="227"/>
      <c r="BM192" s="227"/>
      <c r="BN192" s="234"/>
      <c r="BO192" s="234"/>
      <c r="BP192" s="234"/>
      <c r="BQ192" s="234"/>
      <c r="BR192" s="234"/>
      <c r="BS192" s="234"/>
      <c r="BT192" s="234"/>
      <c r="BU192" s="231"/>
      <c r="BV192" s="227"/>
      <c r="BW192" s="227"/>
      <c r="BX192" s="227"/>
      <c r="BY192" s="227"/>
      <c r="BZ192" s="235"/>
      <c r="CA192" s="227"/>
      <c r="CB192" s="227"/>
      <c r="CC192" s="227"/>
      <c r="CD192" s="227"/>
      <c r="CE192" s="235" t="s">
        <v>749</v>
      </c>
      <c r="CF192" s="227"/>
      <c r="CG192" s="227"/>
      <c r="CH192" s="227"/>
      <c r="CI192" s="227"/>
      <c r="CJ192" s="227" t="s">
        <v>746</v>
      </c>
      <c r="CK192" s="237"/>
      <c r="CL192" s="227"/>
      <c r="CM192" s="227"/>
      <c r="CN192" s="231"/>
      <c r="CO192" s="231"/>
      <c r="CP192" s="243"/>
      <c r="CQ192" s="227" t="str">
        <f>PROPER(TEXT(Tabela510[[#This Row],[Previsão de Colheita]],"mmm"))</f>
        <v>Mar</v>
      </c>
      <c r="CR192" s="227">
        <f>WEEKDAY(Tabela510[[#This Row],[Previsão de Colheita]],1)</f>
        <v>5</v>
      </c>
      <c r="CS192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92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92" s="239" t="str">
        <f>TEXT(Tabela510[[#This Row],[Inicio Semana]],"dd/mm/aa") &amp; " - " &amp; TEXT(Tabela510[[#This Row],[Fim Semana]],"dd/mm/aa")</f>
        <v>28/01/24 - 03/02/24</v>
      </c>
      <c r="CV192" s="238">
        <f>_xlfn.MAXIFS(Tabela510[Previsão de Colheita],Tabela510[[Fazenda ]],Tabela510[[#This Row],[Fazenda ]],Tabela510[Cultivar],Tabela510[[#This Row],[Cultivar]])</f>
        <v>45372</v>
      </c>
      <c r="CW192" s="238">
        <f>_xlfn.MINIFS(Tabela510[Previsão de Colheita],Tabela510[[Fazenda ]],Tabela510[[#This Row],[Fazenda ]],Tabela510[Cultivar],Tabela510[[#This Row],[Cultivar]])</f>
        <v>45372</v>
      </c>
      <c r="CX192" s="244" t="str" cm="1">
        <f t="array" ref="CX192">IF(OR(Tabela510[[#This Row],[1ª avaliação]:[Inicio Colh.]]="Reprovado"),"Reprovado","Aprovado")</f>
        <v>Reprovado</v>
      </c>
      <c r="CY192" s="221"/>
    </row>
    <row r="193" spans="1:103" s="223" customFormat="1" ht="15.6" x14ac:dyDescent="0.3">
      <c r="A193" s="226" t="s">
        <v>446</v>
      </c>
      <c r="B193" s="227" t="s">
        <v>693</v>
      </c>
      <c r="C193" s="227" t="s">
        <v>66</v>
      </c>
      <c r="D193" s="227" t="s">
        <v>811</v>
      </c>
      <c r="E193" s="227">
        <v>901</v>
      </c>
      <c r="F193" s="240" t="s">
        <v>538</v>
      </c>
      <c r="G193" s="227" t="s">
        <v>560</v>
      </c>
      <c r="H193" s="228">
        <v>125.7</v>
      </c>
      <c r="I193" s="228"/>
      <c r="J193" s="228">
        <v>100</v>
      </c>
      <c r="K193" s="228">
        <f>Tabela510[[#This Row],[Hectares semados]]-J193</f>
        <v>25.700000000000003</v>
      </c>
      <c r="L193" s="228">
        <f>Tabela510[[#This Row],[Hectares de aproveitamento de semente]]*20</f>
        <v>2000</v>
      </c>
      <c r="M193" s="229">
        <v>45210</v>
      </c>
      <c r="N193" s="229">
        <f t="shared" ca="1" si="7"/>
        <v>45449</v>
      </c>
      <c r="O193" s="249">
        <f ca="1">Tabela510[[#This Row],[hoje]]-Tabela510[[#This Row],[Data da Semeadura ]]</f>
        <v>239</v>
      </c>
      <c r="P193" s="227">
        <v>115</v>
      </c>
      <c r="Q193" s="229">
        <f>Tabela510[[#This Row],[Data da Semeadura ]]+P193</f>
        <v>45325</v>
      </c>
      <c r="R193" s="230" t="s">
        <v>450</v>
      </c>
      <c r="S193" s="240"/>
      <c r="T193" s="227"/>
      <c r="U193" s="227"/>
      <c r="V193" s="227"/>
      <c r="W193" s="234"/>
      <c r="X193" s="234" t="s">
        <v>709</v>
      </c>
      <c r="Y193" s="231">
        <f>Tabela510[[#This Row],[Data da Semeadura ]]+10</f>
        <v>45220</v>
      </c>
      <c r="Z193" s="233">
        <v>45219</v>
      </c>
      <c r="AA193" s="227"/>
      <c r="AB193" s="232"/>
      <c r="AC193" s="227" t="s">
        <v>340</v>
      </c>
      <c r="AD193" s="234"/>
      <c r="AE193" s="234"/>
      <c r="AF193" s="234" t="s">
        <v>346</v>
      </c>
      <c r="AG193" s="234" t="s">
        <v>512</v>
      </c>
      <c r="AH193" s="229">
        <f>Tabela510[[#This Row],[Data da Semeadura ]]+35</f>
        <v>45245</v>
      </c>
      <c r="AI193" s="227"/>
      <c r="AJ193" s="227"/>
      <c r="AK193" s="234"/>
      <c r="AL193" s="234"/>
      <c r="AM193" s="234"/>
      <c r="AN193" s="234"/>
      <c r="AO193" s="234"/>
      <c r="AP193" s="234"/>
      <c r="AQ193" s="234"/>
      <c r="AR193" s="234"/>
      <c r="AS193" s="234"/>
      <c r="AT193" s="229">
        <f>Tabela510[[#This Row],[PREVISÃO   2ª Avaliação ]]+30</f>
        <v>45275</v>
      </c>
      <c r="AU193" s="229"/>
      <c r="AV193" s="229"/>
      <c r="AW193" s="234"/>
      <c r="AX193" s="234"/>
      <c r="AY193" s="234"/>
      <c r="AZ193" s="234"/>
      <c r="BA193" s="234"/>
      <c r="BB193" s="234"/>
      <c r="BC193" s="234"/>
      <c r="BD193" s="234"/>
      <c r="BE193" s="242"/>
      <c r="BF193" s="234"/>
      <c r="BG193" s="234"/>
      <c r="BH193" s="234"/>
      <c r="BI193" s="234"/>
      <c r="BJ193" s="234"/>
      <c r="BK193" s="229">
        <f>Tabela510[[#This Row],[PREVISÃO   3ª Avaliação ]]+20</f>
        <v>45295</v>
      </c>
      <c r="BL193" s="227"/>
      <c r="BM193" s="227"/>
      <c r="BN193" s="234"/>
      <c r="BO193" s="234"/>
      <c r="BP193" s="234"/>
      <c r="BQ193" s="234"/>
      <c r="BR193" s="234"/>
      <c r="BS193" s="234"/>
      <c r="BT193" s="234"/>
      <c r="BU193" s="231"/>
      <c r="BV193" s="227"/>
      <c r="BW193" s="227"/>
      <c r="BX193" s="227"/>
      <c r="BY193" s="227"/>
      <c r="BZ193" s="227"/>
      <c r="CA193" s="227"/>
      <c r="CB193" s="227"/>
      <c r="CC193" s="227"/>
      <c r="CD193" s="227"/>
      <c r="CE193" s="235" t="s">
        <v>795</v>
      </c>
      <c r="CF193" s="227"/>
      <c r="CG193" s="227"/>
      <c r="CH193" s="227"/>
      <c r="CI193" s="227"/>
      <c r="CJ193" s="227" t="s">
        <v>746</v>
      </c>
      <c r="CK193" s="227"/>
      <c r="CL193" s="227"/>
      <c r="CM193" s="227"/>
      <c r="CN193" s="227"/>
      <c r="CO193" s="234"/>
      <c r="CP193" s="243"/>
      <c r="CQ193" s="227" t="str">
        <f>PROPER(TEXT(Tabela510[[#This Row],[Previsão de Colheita]],"mmm"))</f>
        <v>Fev</v>
      </c>
      <c r="CR193" s="227">
        <f>WEEKDAY(Tabela510[[#This Row],[Previsão de Colheita]],1)</f>
        <v>7</v>
      </c>
      <c r="CS193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93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93" s="239" t="str">
        <f>TEXT(Tabela510[[#This Row],[Inicio Semana]],"dd/mm/aa") &amp; " - " &amp; TEXT(Tabela510[[#This Row],[Fim Semana]],"dd/mm/aa")</f>
        <v>11/02/24 - 17/02/24</v>
      </c>
      <c r="CV193" s="238">
        <f>_xlfn.MAXIFS(Tabela510[Previsão de Colheita],Tabela510[[Fazenda ]],Tabela510[[#This Row],[Fazenda ]],Tabela510[Cultivar],Tabela510[[#This Row],[Cultivar]])</f>
        <v>45346</v>
      </c>
      <c r="CW193" s="238">
        <f>_xlfn.MINIFS(Tabela510[Previsão de Colheita],Tabela510[[Fazenda ]],Tabela510[[#This Row],[Fazenda ]],Tabela510[Cultivar],Tabela510[[#This Row],[Cultivar]])</f>
        <v>45325</v>
      </c>
      <c r="CX193" s="244" t="str" cm="1">
        <f t="array" ref="CX193">IF(OR(Tabela510[[#This Row],[1ª avaliação]:[Inicio Colh.]]="Reprovado"),"Reprovado","Aprovado")</f>
        <v>Reprovado</v>
      </c>
      <c r="CY193" s="221"/>
    </row>
    <row r="194" spans="1:103" s="223" customFormat="1" ht="15.6" x14ac:dyDescent="0.3">
      <c r="A194" s="226" t="s">
        <v>446</v>
      </c>
      <c r="B194" s="227" t="s">
        <v>693</v>
      </c>
      <c r="C194" s="227" t="s">
        <v>66</v>
      </c>
      <c r="D194" s="227" t="s">
        <v>811</v>
      </c>
      <c r="E194" s="227">
        <v>902</v>
      </c>
      <c r="F194" s="240" t="s">
        <v>537</v>
      </c>
      <c r="G194" s="227" t="s">
        <v>560</v>
      </c>
      <c r="H194" s="228">
        <v>111.4</v>
      </c>
      <c r="I194" s="228"/>
      <c r="J194" s="228">
        <v>80</v>
      </c>
      <c r="K194" s="228">
        <f>Tabela510[[#This Row],[Hectares semados]]-J194</f>
        <v>31.400000000000006</v>
      </c>
      <c r="L194" s="228">
        <f>Tabela510[[#This Row],[Hectares de aproveitamento de semente]]*20</f>
        <v>1600</v>
      </c>
      <c r="M194" s="229">
        <v>45229</v>
      </c>
      <c r="N194" s="229">
        <f t="shared" ca="1" si="7"/>
        <v>45449</v>
      </c>
      <c r="O194" s="249">
        <f ca="1">Tabela510[[#This Row],[hoje]]-Tabela510[[#This Row],[Data da Semeadura ]]</f>
        <v>220</v>
      </c>
      <c r="P194" s="227">
        <v>115</v>
      </c>
      <c r="Q194" s="229">
        <f>Tabela510[[#This Row],[Data da Semeadura ]]+P194</f>
        <v>45344</v>
      </c>
      <c r="R194" s="230" t="s">
        <v>164</v>
      </c>
      <c r="S194" s="240"/>
      <c r="T194" s="227"/>
      <c r="U194" s="227"/>
      <c r="V194" s="227"/>
      <c r="W194" s="234"/>
      <c r="X194" s="234" t="s">
        <v>709</v>
      </c>
      <c r="Y194" s="231">
        <f>Tabela510[[#This Row],[Data da Semeadura ]]+10</f>
        <v>45239</v>
      </c>
      <c r="Z194" s="233">
        <v>45246</v>
      </c>
      <c r="AA194" s="233"/>
      <c r="AB194" s="232"/>
      <c r="AC194" s="227" t="s">
        <v>340</v>
      </c>
      <c r="AD194" s="234"/>
      <c r="AE194" s="234"/>
      <c r="AF194" s="234"/>
      <c r="AG194" s="234" t="s">
        <v>512</v>
      </c>
      <c r="AH194" s="229">
        <f>Tabela510[[#This Row],[Data da Semeadura ]]+35</f>
        <v>45264</v>
      </c>
      <c r="AI194" s="233"/>
      <c r="AJ194" s="227"/>
      <c r="AK194" s="234"/>
      <c r="AL194" s="234"/>
      <c r="AM194" s="234"/>
      <c r="AN194" s="234"/>
      <c r="AO194" s="234"/>
      <c r="AP194" s="234"/>
      <c r="AQ194" s="234"/>
      <c r="AR194" s="234"/>
      <c r="AS194" s="234"/>
      <c r="AT194" s="229">
        <f>Tabela510[[#This Row],[PREVISÃO   2ª Avaliação ]]+30</f>
        <v>45294</v>
      </c>
      <c r="AU194" s="229"/>
      <c r="AV194" s="229"/>
      <c r="AW194" s="234"/>
      <c r="AX194" s="234"/>
      <c r="AY194" s="234"/>
      <c r="AZ194" s="234"/>
      <c r="BA194" s="234"/>
      <c r="BB194" s="234"/>
      <c r="BC194" s="234"/>
      <c r="BD194" s="234"/>
      <c r="BE194" s="242"/>
      <c r="BF194" s="234"/>
      <c r="BG194" s="234"/>
      <c r="BH194" s="234"/>
      <c r="BI194" s="234"/>
      <c r="BJ194" s="234"/>
      <c r="BK194" s="229">
        <f>Tabela510[[#This Row],[PREVISÃO   3ª Avaliação ]]+20</f>
        <v>45314</v>
      </c>
      <c r="BL194" s="227"/>
      <c r="BM194" s="227"/>
      <c r="BN194" s="234"/>
      <c r="BO194" s="234"/>
      <c r="BP194" s="234"/>
      <c r="BQ194" s="234"/>
      <c r="BR194" s="234"/>
      <c r="BS194" s="234"/>
      <c r="BT194" s="234"/>
      <c r="BU194" s="231"/>
      <c r="BV194" s="227"/>
      <c r="BW194" s="227"/>
      <c r="BX194" s="227"/>
      <c r="BY194" s="227"/>
      <c r="BZ194" s="227"/>
      <c r="CA194" s="227"/>
      <c r="CB194" s="227"/>
      <c r="CC194" s="227"/>
      <c r="CD194" s="227"/>
      <c r="CE194" s="235" t="s">
        <v>795</v>
      </c>
      <c r="CF194" s="227"/>
      <c r="CG194" s="227"/>
      <c r="CH194" s="227"/>
      <c r="CI194" s="227"/>
      <c r="CJ194" s="227" t="s">
        <v>746</v>
      </c>
      <c r="CK194" s="227"/>
      <c r="CL194" s="227"/>
      <c r="CM194" s="227"/>
      <c r="CN194" s="227"/>
      <c r="CO194" s="234"/>
      <c r="CP194" s="243"/>
      <c r="CQ194" s="227" t="str">
        <f>PROPER(TEXT(Tabela510[[#This Row],[Previsão de Colheita]],"mmm"))</f>
        <v>Fev</v>
      </c>
      <c r="CR194" s="227">
        <f>WEEKDAY(Tabela510[[#This Row],[Previsão de Colheita]],1)</f>
        <v>5</v>
      </c>
      <c r="CS194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194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194" s="239" t="str">
        <f>TEXT(Tabela510[[#This Row],[Inicio Semana]],"dd/mm/aa") &amp; " - " &amp; TEXT(Tabela510[[#This Row],[Fim Semana]],"dd/mm/aa")</f>
        <v>28/01/24 - 03/02/24</v>
      </c>
      <c r="CV194" s="238">
        <f>_xlfn.MAXIFS(Tabela510[Previsão de Colheita],Tabela510[[Fazenda ]],Tabela510[[#This Row],[Fazenda ]],Tabela510[Cultivar],Tabela510[[#This Row],[Cultivar]])</f>
        <v>45346</v>
      </c>
      <c r="CW194" s="238">
        <f>_xlfn.MINIFS(Tabela510[Previsão de Colheita],Tabela510[[Fazenda ]],Tabela510[[#This Row],[Fazenda ]],Tabela510[Cultivar],Tabela510[[#This Row],[Cultivar]])</f>
        <v>45325</v>
      </c>
      <c r="CX194" s="244" t="str" cm="1">
        <f t="array" ref="CX194">IF(OR(Tabela510[[#This Row],[1ª avaliação]:[Inicio Colh.]]="Reprovado"),"Reprovado","Aprovado")</f>
        <v>Reprovado</v>
      </c>
      <c r="CY194" s="221"/>
    </row>
    <row r="195" spans="1:103" ht="15.6" x14ac:dyDescent="0.3">
      <c r="A195" s="226" t="s">
        <v>446</v>
      </c>
      <c r="B195" s="227" t="s">
        <v>693</v>
      </c>
      <c r="C195" s="227" t="s">
        <v>66</v>
      </c>
      <c r="D195" s="227" t="s">
        <v>811</v>
      </c>
      <c r="E195" s="227">
        <v>903</v>
      </c>
      <c r="F195" s="240" t="s">
        <v>537</v>
      </c>
      <c r="G195" s="227" t="s">
        <v>560</v>
      </c>
      <c r="H195" s="228">
        <v>180</v>
      </c>
      <c r="I195" s="228"/>
      <c r="J195" s="228">
        <v>80</v>
      </c>
      <c r="K195" s="228">
        <f>Tabela510[[#This Row],[Hectares semados]]-J195</f>
        <v>100</v>
      </c>
      <c r="L195" s="228">
        <f>Tabela510[[#This Row],[Hectares de aproveitamento de semente]]*20</f>
        <v>1600</v>
      </c>
      <c r="M195" s="229">
        <v>45231</v>
      </c>
      <c r="N195" s="229">
        <f t="shared" ca="1" si="7"/>
        <v>45449</v>
      </c>
      <c r="O195" s="249">
        <f ca="1">Tabela510[[#This Row],[hoje]]-Tabela510[[#This Row],[Data da Semeadura ]]</f>
        <v>218</v>
      </c>
      <c r="P195" s="227">
        <v>115</v>
      </c>
      <c r="Q195" s="229">
        <f>Tabela510[[#This Row],[Data da Semeadura ]]+P195</f>
        <v>45346</v>
      </c>
      <c r="R195" s="230" t="s">
        <v>164</v>
      </c>
      <c r="S195" s="240"/>
      <c r="T195" s="227"/>
      <c r="U195" s="227"/>
      <c r="V195" s="227"/>
      <c r="W195" s="234"/>
      <c r="X195" s="234" t="s">
        <v>709</v>
      </c>
      <c r="Y195" s="231">
        <f>Tabela510[[#This Row],[Data da Semeadura ]]+10</f>
        <v>45241</v>
      </c>
      <c r="Z195" s="233">
        <v>45246</v>
      </c>
      <c r="AA195" s="233"/>
      <c r="AB195" s="232"/>
      <c r="AC195" s="227" t="s">
        <v>340</v>
      </c>
      <c r="AD195" s="234"/>
      <c r="AE195" s="234"/>
      <c r="AF195" s="234"/>
      <c r="AG195" s="234" t="s">
        <v>512</v>
      </c>
      <c r="AH195" s="229">
        <f>Tabela510[[#This Row],[Data da Semeadura ]]+35</f>
        <v>45266</v>
      </c>
      <c r="AI195" s="233"/>
      <c r="AJ195" s="227"/>
      <c r="AK195" s="234"/>
      <c r="AL195" s="234"/>
      <c r="AM195" s="234"/>
      <c r="AN195" s="234"/>
      <c r="AO195" s="234"/>
      <c r="AP195" s="234"/>
      <c r="AQ195" s="234"/>
      <c r="AR195" s="234"/>
      <c r="AS195" s="234"/>
      <c r="AT195" s="229">
        <f>Tabela510[[#This Row],[PREVISÃO   2ª Avaliação ]]+30</f>
        <v>45296</v>
      </c>
      <c r="AU195" s="229"/>
      <c r="AV195" s="229"/>
      <c r="AW195" s="234"/>
      <c r="AX195" s="234"/>
      <c r="AY195" s="234"/>
      <c r="AZ195" s="234"/>
      <c r="BA195" s="234"/>
      <c r="BB195" s="234"/>
      <c r="BC195" s="234"/>
      <c r="BD195" s="234"/>
      <c r="BE195" s="242"/>
      <c r="BF195" s="234"/>
      <c r="BG195" s="234"/>
      <c r="BH195" s="234"/>
      <c r="BI195" s="234"/>
      <c r="BJ195" s="234"/>
      <c r="BK195" s="229">
        <f>Tabela510[[#This Row],[PREVISÃO   3ª Avaliação ]]+20</f>
        <v>45316</v>
      </c>
      <c r="BL195" s="227"/>
      <c r="BM195" s="227"/>
      <c r="BN195" s="234"/>
      <c r="BO195" s="234"/>
      <c r="BP195" s="234"/>
      <c r="BQ195" s="234"/>
      <c r="BR195" s="234"/>
      <c r="BS195" s="234"/>
      <c r="BT195" s="234"/>
      <c r="BU195" s="231"/>
      <c r="BV195" s="227"/>
      <c r="BW195" s="227"/>
      <c r="BX195" s="227"/>
      <c r="BY195" s="227"/>
      <c r="BZ195" s="227"/>
      <c r="CA195" s="227"/>
      <c r="CB195" s="227"/>
      <c r="CC195" s="227"/>
      <c r="CD195" s="227"/>
      <c r="CE195" s="235" t="s">
        <v>795</v>
      </c>
      <c r="CF195" s="227"/>
      <c r="CG195" s="227"/>
      <c r="CH195" s="227"/>
      <c r="CI195" s="227"/>
      <c r="CJ195" s="227" t="s">
        <v>746</v>
      </c>
      <c r="CK195" s="227"/>
      <c r="CL195" s="227"/>
      <c r="CM195" s="227"/>
      <c r="CN195" s="227"/>
      <c r="CO195" s="234"/>
      <c r="CP195" s="243"/>
      <c r="CQ195" s="227" t="str">
        <f>PROPER(TEXT(Tabela510[[#This Row],[Previsão de Colheita]],"mmm"))</f>
        <v>Fev</v>
      </c>
      <c r="CR195" s="227">
        <f>WEEKDAY(Tabela510[[#This Row],[Previsão de Colheita]],1)</f>
        <v>7</v>
      </c>
      <c r="CS195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95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95" s="239" t="str">
        <f>TEXT(Tabela510[[#This Row],[Inicio Semana]],"dd/mm/aa") &amp; " - " &amp; TEXT(Tabela510[[#This Row],[Fim Semana]],"dd/mm/aa")</f>
        <v>11/02/24 - 17/02/24</v>
      </c>
      <c r="CV195" s="238">
        <f>_xlfn.MAXIFS(Tabela510[Previsão de Colheita],Tabela510[[Fazenda ]],Tabela510[[#This Row],[Fazenda ]],Tabela510[Cultivar],Tabela510[[#This Row],[Cultivar]])</f>
        <v>45346</v>
      </c>
      <c r="CW195" s="238">
        <f>_xlfn.MINIFS(Tabela510[Previsão de Colheita],Tabela510[[Fazenda ]],Tabela510[[#This Row],[Fazenda ]],Tabela510[Cultivar],Tabela510[[#This Row],[Cultivar]])</f>
        <v>45325</v>
      </c>
      <c r="CX195" s="244" t="str" cm="1">
        <f t="array" ref="CX195">IF(OR(Tabela510[[#This Row],[1ª avaliação]:[Inicio Colh.]]="Reprovado"),"Reprovado","Aprovado")</f>
        <v>Reprovado</v>
      </c>
      <c r="CY195" s="221"/>
    </row>
    <row r="196" spans="1:103" ht="15.6" x14ac:dyDescent="0.3">
      <c r="A196" s="226" t="s">
        <v>446</v>
      </c>
      <c r="B196" s="227" t="s">
        <v>693</v>
      </c>
      <c r="C196" s="227" t="s">
        <v>66</v>
      </c>
      <c r="D196" s="227" t="s">
        <v>811</v>
      </c>
      <c r="E196" s="227">
        <v>904</v>
      </c>
      <c r="F196" s="240" t="s">
        <v>537</v>
      </c>
      <c r="G196" s="227" t="s">
        <v>560</v>
      </c>
      <c r="H196" s="228">
        <v>41</v>
      </c>
      <c r="I196" s="228"/>
      <c r="J196" s="228">
        <v>30</v>
      </c>
      <c r="K196" s="228">
        <f>Tabela510[[#This Row],[Hectares semados]]-J196</f>
        <v>11</v>
      </c>
      <c r="L196" s="228">
        <f>Tabela510[[#This Row],[Hectares de aproveitamento de semente]]*20</f>
        <v>600</v>
      </c>
      <c r="M196" s="229">
        <v>45231</v>
      </c>
      <c r="N196" s="229">
        <f t="shared" ca="1" si="7"/>
        <v>45449</v>
      </c>
      <c r="O196" s="249">
        <f ca="1">Tabela510[[#This Row],[hoje]]-Tabela510[[#This Row],[Data da Semeadura ]]</f>
        <v>218</v>
      </c>
      <c r="P196" s="227">
        <v>115</v>
      </c>
      <c r="Q196" s="229">
        <f>Tabela510[[#This Row],[Data da Semeadura ]]+P196</f>
        <v>45346</v>
      </c>
      <c r="R196" s="230" t="s">
        <v>164</v>
      </c>
      <c r="S196" s="240"/>
      <c r="T196" s="227"/>
      <c r="U196" s="227"/>
      <c r="V196" s="227"/>
      <c r="W196" s="234"/>
      <c r="X196" s="234" t="s">
        <v>709</v>
      </c>
      <c r="Y196" s="231">
        <f>Tabela510[[#This Row],[Data da Semeadura ]]+10</f>
        <v>45241</v>
      </c>
      <c r="Z196" s="233">
        <v>45246</v>
      </c>
      <c r="AA196" s="227"/>
      <c r="AB196" s="232"/>
      <c r="AC196" s="227" t="s">
        <v>340</v>
      </c>
      <c r="AD196" s="234"/>
      <c r="AE196" s="234"/>
      <c r="AF196" s="234"/>
      <c r="AG196" s="234" t="s">
        <v>512</v>
      </c>
      <c r="AH196" s="229">
        <f>Tabela510[[#This Row],[Data da Semeadura ]]+35</f>
        <v>45266</v>
      </c>
      <c r="AI196" s="227"/>
      <c r="AJ196" s="227"/>
      <c r="AK196" s="234"/>
      <c r="AL196" s="234"/>
      <c r="AM196" s="234"/>
      <c r="AN196" s="234"/>
      <c r="AO196" s="234"/>
      <c r="AP196" s="234"/>
      <c r="AQ196" s="234"/>
      <c r="AR196" s="234"/>
      <c r="AS196" s="234"/>
      <c r="AT196" s="229">
        <f>Tabela510[[#This Row],[PREVISÃO   2ª Avaliação ]]+30</f>
        <v>45296</v>
      </c>
      <c r="AU196" s="229"/>
      <c r="AV196" s="229"/>
      <c r="AW196" s="234"/>
      <c r="AX196" s="234"/>
      <c r="AY196" s="234"/>
      <c r="AZ196" s="234"/>
      <c r="BA196" s="234"/>
      <c r="BB196" s="234"/>
      <c r="BC196" s="234"/>
      <c r="BD196" s="234"/>
      <c r="BE196" s="242"/>
      <c r="BF196" s="234"/>
      <c r="BG196" s="234"/>
      <c r="BH196" s="234"/>
      <c r="BI196" s="234"/>
      <c r="BJ196" s="234"/>
      <c r="BK196" s="229">
        <f>Tabela510[[#This Row],[PREVISÃO   3ª Avaliação ]]+20</f>
        <v>45316</v>
      </c>
      <c r="BL196" s="227"/>
      <c r="BM196" s="227"/>
      <c r="BN196" s="234"/>
      <c r="BO196" s="234"/>
      <c r="BP196" s="234"/>
      <c r="BQ196" s="234"/>
      <c r="BR196" s="234"/>
      <c r="BS196" s="234"/>
      <c r="BT196" s="234"/>
      <c r="BU196" s="231"/>
      <c r="BV196" s="227"/>
      <c r="BW196" s="227"/>
      <c r="BX196" s="227"/>
      <c r="BY196" s="227"/>
      <c r="BZ196" s="227"/>
      <c r="CA196" s="227"/>
      <c r="CB196" s="227"/>
      <c r="CC196" s="227"/>
      <c r="CD196" s="227"/>
      <c r="CE196" s="235" t="s">
        <v>795</v>
      </c>
      <c r="CF196" s="227"/>
      <c r="CG196" s="227"/>
      <c r="CH196" s="227"/>
      <c r="CI196" s="227"/>
      <c r="CJ196" s="227" t="s">
        <v>746</v>
      </c>
      <c r="CK196" s="227"/>
      <c r="CL196" s="227"/>
      <c r="CM196" s="227"/>
      <c r="CN196" s="227"/>
      <c r="CO196" s="234"/>
      <c r="CP196" s="243"/>
      <c r="CQ196" s="227" t="str">
        <f>PROPER(TEXT(Tabela510[[#This Row],[Previsão de Colheita]],"mmm"))</f>
        <v>Fev</v>
      </c>
      <c r="CR196" s="227">
        <f>WEEKDAY(Tabela510[[#This Row],[Previsão de Colheita]],1)</f>
        <v>7</v>
      </c>
      <c r="CS196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196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196" s="239" t="str">
        <f>TEXT(Tabela510[[#This Row],[Inicio Semana]],"dd/mm/aa") &amp; " - " &amp; TEXT(Tabela510[[#This Row],[Fim Semana]],"dd/mm/aa")</f>
        <v>11/02/24 - 17/02/24</v>
      </c>
      <c r="CV196" s="238">
        <f>_xlfn.MAXIFS(Tabela510[Previsão de Colheita],Tabela510[[Fazenda ]],Tabela510[[#This Row],[Fazenda ]],Tabela510[Cultivar],Tabela510[[#This Row],[Cultivar]])</f>
        <v>45346</v>
      </c>
      <c r="CW196" s="238">
        <f>_xlfn.MINIFS(Tabela510[Previsão de Colheita],Tabela510[[Fazenda ]],Tabela510[[#This Row],[Fazenda ]],Tabela510[Cultivar],Tabela510[[#This Row],[Cultivar]])</f>
        <v>45325</v>
      </c>
      <c r="CX196" s="244" t="str" cm="1">
        <f t="array" ref="CX196">IF(OR(Tabela510[[#This Row],[1ª avaliação]:[Inicio Colh.]]="Reprovado"),"Reprovado","Aprovado")</f>
        <v>Reprovado</v>
      </c>
      <c r="CY196" s="221"/>
    </row>
    <row r="197" spans="1:103" ht="15.6" x14ac:dyDescent="0.3">
      <c r="A197" s="226" t="s">
        <v>446</v>
      </c>
      <c r="B197" s="227" t="s">
        <v>693</v>
      </c>
      <c r="C197" s="227" t="s">
        <v>66</v>
      </c>
      <c r="D197" s="227" t="s">
        <v>811</v>
      </c>
      <c r="E197" s="227" t="s">
        <v>694</v>
      </c>
      <c r="F197" s="245" t="s">
        <v>537</v>
      </c>
      <c r="G197" s="227" t="s">
        <v>565</v>
      </c>
      <c r="H197" s="228">
        <v>182</v>
      </c>
      <c r="I197" s="228"/>
      <c r="J197" s="228">
        <v>60</v>
      </c>
      <c r="K197" s="228">
        <f>Tabela510[[#This Row],[Hectares semados]]-J197</f>
        <v>122</v>
      </c>
      <c r="L197" s="228">
        <f>Tabela510[[#This Row],[Hectares de aproveitamento de semente]]*20</f>
        <v>1200</v>
      </c>
      <c r="M197" s="229">
        <v>45231</v>
      </c>
      <c r="N197" s="229">
        <f t="shared" ca="1" si="7"/>
        <v>45449</v>
      </c>
      <c r="O197" s="249">
        <f ca="1">Tabela510[[#This Row],[hoje]]-Tabela510[[#This Row],[Data da Semeadura ]]</f>
        <v>218</v>
      </c>
      <c r="P197" s="227">
        <v>109</v>
      </c>
      <c r="Q197" s="229">
        <f>Tabela510[[#This Row],[Data da Semeadura ]]+P197</f>
        <v>45340</v>
      </c>
      <c r="R197" s="230" t="s">
        <v>164</v>
      </c>
      <c r="S197" s="240"/>
      <c r="T197" s="227"/>
      <c r="U197" s="227"/>
      <c r="V197" s="227"/>
      <c r="W197" s="234"/>
      <c r="X197" s="234" t="s">
        <v>718</v>
      </c>
      <c r="Y197" s="231">
        <f>Tabela510[[#This Row],[Data da Semeadura ]]+10</f>
        <v>45241</v>
      </c>
      <c r="Z197" s="233">
        <v>45246</v>
      </c>
      <c r="AA197" s="227"/>
      <c r="AB197" s="232"/>
      <c r="AC197" s="227" t="s">
        <v>340</v>
      </c>
      <c r="AD197" s="234"/>
      <c r="AE197" s="234"/>
      <c r="AF197" s="234"/>
      <c r="AG197" s="234" t="s">
        <v>512</v>
      </c>
      <c r="AH197" s="229">
        <f>Tabela510[[#This Row],[Data da Semeadura ]]+35</f>
        <v>45266</v>
      </c>
      <c r="AI197" s="227"/>
      <c r="AJ197" s="227"/>
      <c r="AK197" s="234"/>
      <c r="AL197" s="234"/>
      <c r="AM197" s="234"/>
      <c r="AN197" s="234"/>
      <c r="AO197" s="234"/>
      <c r="AP197" s="234"/>
      <c r="AQ197" s="234"/>
      <c r="AR197" s="234"/>
      <c r="AS197" s="234"/>
      <c r="AT197" s="229">
        <f>Tabela510[[#This Row],[PREVISÃO   2ª Avaliação ]]+30</f>
        <v>45296</v>
      </c>
      <c r="AU197" s="229"/>
      <c r="AV197" s="229"/>
      <c r="AW197" s="234"/>
      <c r="AX197" s="234"/>
      <c r="AY197" s="234"/>
      <c r="AZ197" s="234"/>
      <c r="BA197" s="234"/>
      <c r="BB197" s="234"/>
      <c r="BC197" s="234"/>
      <c r="BD197" s="234"/>
      <c r="BE197" s="242"/>
      <c r="BF197" s="234"/>
      <c r="BG197" s="234"/>
      <c r="BH197" s="234"/>
      <c r="BI197" s="234"/>
      <c r="BJ197" s="234"/>
      <c r="BK197" s="229">
        <f>Tabela510[[#This Row],[PREVISÃO   3ª Avaliação ]]+20</f>
        <v>45316</v>
      </c>
      <c r="BL197" s="227"/>
      <c r="BM197" s="227"/>
      <c r="BN197" s="234"/>
      <c r="BO197" s="234"/>
      <c r="BP197" s="234"/>
      <c r="BQ197" s="234"/>
      <c r="BR197" s="234"/>
      <c r="BS197" s="234"/>
      <c r="BT197" s="234"/>
      <c r="BU197" s="231"/>
      <c r="BV197" s="227"/>
      <c r="BW197" s="227"/>
      <c r="BX197" s="227"/>
      <c r="BY197" s="227"/>
      <c r="BZ197" s="227"/>
      <c r="CA197" s="227"/>
      <c r="CB197" s="227"/>
      <c r="CC197" s="227"/>
      <c r="CD197" s="227"/>
      <c r="CE197" s="235" t="s">
        <v>795</v>
      </c>
      <c r="CF197" s="227"/>
      <c r="CG197" s="227"/>
      <c r="CH197" s="227"/>
      <c r="CI197" s="227"/>
      <c r="CJ197" s="227" t="s">
        <v>746</v>
      </c>
      <c r="CK197" s="227"/>
      <c r="CL197" s="227"/>
      <c r="CM197" s="227"/>
      <c r="CN197" s="227"/>
      <c r="CO197" s="234"/>
      <c r="CP197" s="243"/>
      <c r="CQ197" s="227" t="str">
        <f>PROPER(TEXT(Tabela510[[#This Row],[Previsão de Colheita]],"mmm"))</f>
        <v>Fev</v>
      </c>
      <c r="CR197" s="227">
        <f>WEEKDAY(Tabela510[[#This Row],[Previsão de Colheita]],1)</f>
        <v>1</v>
      </c>
      <c r="CS197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197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197" s="239" t="str">
        <f>TEXT(Tabela510[[#This Row],[Inicio Semana]],"dd/mm/aa") &amp; " - " &amp; TEXT(Tabela510[[#This Row],[Fim Semana]],"dd/mm/aa")</f>
        <v>31/12/23 - 06/01/24</v>
      </c>
      <c r="CV197" s="238">
        <f>_xlfn.MAXIFS(Tabela510[Previsão de Colheita],Tabela510[[Fazenda ]],Tabela510[[#This Row],[Fazenda ]],Tabela510[Cultivar],Tabela510[[#This Row],[Cultivar]])</f>
        <v>45340</v>
      </c>
      <c r="CW197" s="238">
        <f>_xlfn.MINIFS(Tabela510[Previsão de Colheita],Tabela510[[Fazenda ]],Tabela510[[#This Row],[Fazenda ]],Tabela510[Cultivar],Tabela510[[#This Row],[Cultivar]])</f>
        <v>45340</v>
      </c>
      <c r="CX197" s="244" t="str" cm="1">
        <f t="array" ref="CX197">IF(OR(Tabela510[[#This Row],[1ª avaliação]:[Inicio Colh.]]="Reprovado"),"Reprovado","Aprovado")</f>
        <v>Reprovado</v>
      </c>
      <c r="CY197" s="221"/>
    </row>
    <row r="198" spans="1:103" ht="15.6" x14ac:dyDescent="0.3">
      <c r="A198" s="226" t="s">
        <v>39</v>
      </c>
      <c r="B198" s="227" t="s">
        <v>404</v>
      </c>
      <c r="C198" s="227" t="s">
        <v>48</v>
      </c>
      <c r="D198" s="227" t="s">
        <v>815</v>
      </c>
      <c r="E198" s="227" t="s">
        <v>739</v>
      </c>
      <c r="F198" s="246" t="s">
        <v>536</v>
      </c>
      <c r="G198" s="227" t="s">
        <v>177</v>
      </c>
      <c r="H198" s="228">
        <v>252</v>
      </c>
      <c r="I198" s="228">
        <v>250</v>
      </c>
      <c r="J198" s="228">
        <v>245</v>
      </c>
      <c r="K198" s="228">
        <f>Tabela510[[#This Row],[Hectares semados]]-J198</f>
        <v>7</v>
      </c>
      <c r="L198" s="228">
        <f>Tabela510[[#This Row],[Hectares de aproveitamento de semente]]*20</f>
        <v>4900</v>
      </c>
      <c r="M198" s="229">
        <v>45253</v>
      </c>
      <c r="N198" s="229">
        <f t="shared" ca="1" si="7"/>
        <v>45449</v>
      </c>
      <c r="O198" s="249">
        <f ca="1">Tabela510[[#This Row],[hoje]]-Tabela510[[#This Row],[Data da Semeadura ]]</f>
        <v>196</v>
      </c>
      <c r="P198" s="227">
        <v>118</v>
      </c>
      <c r="Q198" s="229">
        <f>Tabela510[[#This Row],[Data da Semeadura ]]+P198</f>
        <v>45371</v>
      </c>
      <c r="R198" s="230" t="s">
        <v>163</v>
      </c>
      <c r="S198" s="227"/>
      <c r="T198" s="231"/>
      <c r="U198" s="227"/>
      <c r="V198" s="233"/>
      <c r="W198" s="232"/>
      <c r="X198" s="234"/>
      <c r="Y198" s="231">
        <f>Tabela510[[#This Row],[Data da Semeadura ]]+10</f>
        <v>45263</v>
      </c>
      <c r="Z198" s="233"/>
      <c r="AA198" s="233"/>
      <c r="AB198" s="232"/>
      <c r="AC198" s="229"/>
      <c r="AD198" s="234"/>
      <c r="AE198" s="234"/>
      <c r="AF198" s="234"/>
      <c r="AG198" s="234"/>
      <c r="AH198" s="229">
        <f>Tabela510[[#This Row],[Data da Semeadura ]]+35</f>
        <v>45288</v>
      </c>
      <c r="AI198" s="227"/>
      <c r="AJ198" s="227"/>
      <c r="AK198" s="234"/>
      <c r="AL198" s="234"/>
      <c r="AM198" s="234"/>
      <c r="AN198" s="234"/>
      <c r="AO198" s="229"/>
      <c r="AP198" s="229"/>
      <c r="AQ198" s="229"/>
      <c r="AR198" s="234"/>
      <c r="AS198" s="234"/>
      <c r="AT198" s="229">
        <f>Tabela510[[#This Row],[PREVISÃO   2ª Avaliação ]]+30</f>
        <v>45318</v>
      </c>
      <c r="AU198" s="229"/>
      <c r="AV198" s="229"/>
      <c r="AW198" s="234"/>
      <c r="AX198" s="234"/>
      <c r="AY198" s="234"/>
      <c r="AZ198" s="242"/>
      <c r="BA198" s="234"/>
      <c r="BB198" s="234"/>
      <c r="BC198" s="234"/>
      <c r="BD198" s="234"/>
      <c r="BE198" s="234"/>
      <c r="BF198" s="229"/>
      <c r="BG198" s="234"/>
      <c r="BH198" s="234"/>
      <c r="BI198" s="234"/>
      <c r="BJ198" s="234"/>
      <c r="BK198" s="229">
        <f>Tabela510[[#This Row],[PREVISÃO   3ª Avaliação ]]+20</f>
        <v>45338</v>
      </c>
      <c r="BL198" s="227"/>
      <c r="BM198" s="227"/>
      <c r="BN198" s="234"/>
      <c r="BO198" s="234"/>
      <c r="BP198" s="234"/>
      <c r="BQ198" s="234"/>
      <c r="BR198" s="234"/>
      <c r="BS198" s="234"/>
      <c r="BT198" s="234"/>
      <c r="BU198" s="231"/>
      <c r="BV198" s="227"/>
      <c r="BW198" s="227"/>
      <c r="BX198" s="227"/>
      <c r="BY198" s="227"/>
      <c r="BZ198" s="235"/>
      <c r="CA198" s="227"/>
      <c r="CB198" s="227"/>
      <c r="CC198" s="227"/>
      <c r="CD198" s="227"/>
      <c r="CE198" s="235" t="s">
        <v>792</v>
      </c>
      <c r="CF198" s="227"/>
      <c r="CG198" s="227"/>
      <c r="CH198" s="227"/>
      <c r="CI198" s="227"/>
      <c r="CJ198" s="227" t="s">
        <v>746</v>
      </c>
      <c r="CK198" s="237"/>
      <c r="CL198" s="227"/>
      <c r="CM198" s="227"/>
      <c r="CN198" s="231"/>
      <c r="CO198" s="231"/>
      <c r="CP198" s="243"/>
      <c r="CQ198" s="227" t="str">
        <f>PROPER(TEXT(Tabela510[[#This Row],[Previsão de Colheita]],"mmm"))</f>
        <v>Mar</v>
      </c>
      <c r="CR198" s="227">
        <f>WEEKDAY(Tabela510[[#This Row],[Previsão de Colheita]],1)</f>
        <v>4</v>
      </c>
      <c r="CS198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98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98" s="239" t="str">
        <f>TEXT(Tabela510[[#This Row],[Inicio Semana]],"dd/mm/aa") &amp; " - " &amp; TEXT(Tabela510[[#This Row],[Fim Semana]],"dd/mm/aa")</f>
        <v>21/01/24 - 27/01/24</v>
      </c>
      <c r="CV198" s="238">
        <f>_xlfn.MAXIFS(Tabela510[Previsão de Colheita],Tabela510[[Fazenda ]],Tabela510[[#This Row],[Fazenda ]],Tabela510[Cultivar],Tabela510[[#This Row],[Cultivar]])</f>
        <v>45374</v>
      </c>
      <c r="CW198" s="238">
        <f>_xlfn.MINIFS(Tabela510[Previsão de Colheita],Tabela510[[Fazenda ]],Tabela510[[#This Row],[Fazenda ]],Tabela510[Cultivar],Tabela510[[#This Row],[Cultivar]])</f>
        <v>45371</v>
      </c>
      <c r="CX198" s="244" t="str" cm="1">
        <f t="array" ref="CX198">IF(OR(Tabela510[[#This Row],[1ª avaliação]:[Inicio Colh.]]="Reprovado"),"Reprovado","Aprovado")</f>
        <v>Reprovado</v>
      </c>
      <c r="CY198" s="221"/>
    </row>
    <row r="199" spans="1:103" ht="15.6" x14ac:dyDescent="0.3">
      <c r="A199" s="226" t="s">
        <v>39</v>
      </c>
      <c r="B199" s="227" t="s">
        <v>404</v>
      </c>
      <c r="C199" s="227" t="s">
        <v>48</v>
      </c>
      <c r="D199" s="227" t="s">
        <v>815</v>
      </c>
      <c r="E199" s="227" t="s">
        <v>740</v>
      </c>
      <c r="F199" s="240" t="s">
        <v>536</v>
      </c>
      <c r="G199" s="227" t="s">
        <v>177</v>
      </c>
      <c r="H199" s="228">
        <v>147</v>
      </c>
      <c r="I199" s="228"/>
      <c r="J199" s="228">
        <v>140</v>
      </c>
      <c r="K199" s="228">
        <f>Tabela510[[#This Row],[Hectares semados]]-J199</f>
        <v>7</v>
      </c>
      <c r="L199" s="228">
        <f>Tabela510[[#This Row],[Hectares de aproveitamento de semente]]*20</f>
        <v>2800</v>
      </c>
      <c r="M199" s="229">
        <v>45253</v>
      </c>
      <c r="N199" s="229">
        <f t="shared" ca="1" si="7"/>
        <v>45449</v>
      </c>
      <c r="O199" s="249">
        <f ca="1">Tabela510[[#This Row],[hoje]]-Tabela510[[#This Row],[Data da Semeadura ]]</f>
        <v>196</v>
      </c>
      <c r="P199" s="227">
        <v>118</v>
      </c>
      <c r="Q199" s="229">
        <f>Tabela510[[#This Row],[Data da Semeadura ]]+P199</f>
        <v>45371</v>
      </c>
      <c r="R199" s="230" t="s">
        <v>164</v>
      </c>
      <c r="S199" s="227"/>
      <c r="T199" s="231"/>
      <c r="U199" s="227"/>
      <c r="V199" s="233"/>
      <c r="W199" s="232"/>
      <c r="X199" s="234"/>
      <c r="Y199" s="231">
        <f>Tabela510[[#This Row],[Data da Semeadura ]]+10</f>
        <v>45263</v>
      </c>
      <c r="Z199" s="233"/>
      <c r="AA199" s="233"/>
      <c r="AB199" s="232"/>
      <c r="AC199" s="229"/>
      <c r="AD199" s="234"/>
      <c r="AE199" s="234"/>
      <c r="AF199" s="234"/>
      <c r="AG199" s="234"/>
      <c r="AH199" s="229">
        <f>Tabela510[[#This Row],[Data da Semeadura ]]+35</f>
        <v>45288</v>
      </c>
      <c r="AI199" s="227"/>
      <c r="AJ199" s="227"/>
      <c r="AK199" s="234"/>
      <c r="AL199" s="234"/>
      <c r="AM199" s="234"/>
      <c r="AN199" s="234"/>
      <c r="AO199" s="229"/>
      <c r="AP199" s="229"/>
      <c r="AQ199" s="229"/>
      <c r="AR199" s="234"/>
      <c r="AS199" s="234"/>
      <c r="AT199" s="229">
        <f>Tabela510[[#This Row],[PREVISÃO   2ª Avaliação ]]+30</f>
        <v>45318</v>
      </c>
      <c r="AU199" s="229"/>
      <c r="AV199" s="229"/>
      <c r="AW199" s="234"/>
      <c r="AX199" s="234"/>
      <c r="AY199" s="234"/>
      <c r="AZ199" s="242"/>
      <c r="BA199" s="234"/>
      <c r="BB199" s="234"/>
      <c r="BC199" s="234"/>
      <c r="BD199" s="234"/>
      <c r="BE199" s="234"/>
      <c r="BF199" s="229"/>
      <c r="BG199" s="234"/>
      <c r="BH199" s="234"/>
      <c r="BI199" s="234"/>
      <c r="BJ199" s="234"/>
      <c r="BK199" s="229">
        <f>Tabela510[[#This Row],[PREVISÃO   3ª Avaliação ]]+20</f>
        <v>45338</v>
      </c>
      <c r="BL199" s="227"/>
      <c r="BM199" s="227"/>
      <c r="BN199" s="234"/>
      <c r="BO199" s="234"/>
      <c r="BP199" s="234"/>
      <c r="BQ199" s="234"/>
      <c r="BR199" s="234"/>
      <c r="BS199" s="234"/>
      <c r="BT199" s="234"/>
      <c r="BU199" s="231"/>
      <c r="BV199" s="227"/>
      <c r="BW199" s="227"/>
      <c r="BX199" s="227"/>
      <c r="BY199" s="227"/>
      <c r="BZ199" s="235"/>
      <c r="CA199" s="227"/>
      <c r="CB199" s="227"/>
      <c r="CC199" s="227"/>
      <c r="CD199" s="227"/>
      <c r="CE199" s="235" t="s">
        <v>792</v>
      </c>
      <c r="CF199" s="227"/>
      <c r="CG199" s="227"/>
      <c r="CH199" s="227"/>
      <c r="CI199" s="227"/>
      <c r="CJ199" s="227" t="s">
        <v>746</v>
      </c>
      <c r="CK199" s="237"/>
      <c r="CL199" s="227"/>
      <c r="CM199" s="227"/>
      <c r="CN199" s="231"/>
      <c r="CO199" s="231"/>
      <c r="CP199" s="243"/>
      <c r="CQ199" s="227" t="str">
        <f>PROPER(TEXT(Tabela510[[#This Row],[Previsão de Colheita]],"mmm"))</f>
        <v>Mar</v>
      </c>
      <c r="CR199" s="227">
        <f>WEEKDAY(Tabela510[[#This Row],[Previsão de Colheita]],1)</f>
        <v>4</v>
      </c>
      <c r="CS199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199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199" s="239" t="str">
        <f>TEXT(Tabela510[[#This Row],[Inicio Semana]],"dd/mm/aa") &amp; " - " &amp; TEXT(Tabela510[[#This Row],[Fim Semana]],"dd/mm/aa")</f>
        <v>21/01/24 - 27/01/24</v>
      </c>
      <c r="CV199" s="238">
        <f>_xlfn.MAXIFS(Tabela510[Previsão de Colheita],Tabela510[[Fazenda ]],Tabela510[[#This Row],[Fazenda ]],Tabela510[Cultivar],Tabela510[[#This Row],[Cultivar]])</f>
        <v>45374</v>
      </c>
      <c r="CW199" s="238">
        <f>_xlfn.MINIFS(Tabela510[Previsão de Colheita],Tabela510[[Fazenda ]],Tabela510[[#This Row],[Fazenda ]],Tabela510[Cultivar],Tabela510[[#This Row],[Cultivar]])</f>
        <v>45371</v>
      </c>
      <c r="CX199" s="244" t="str" cm="1">
        <f t="array" ref="CX199">IF(OR(Tabela510[[#This Row],[1ª avaliação]:[Inicio Colh.]]="Reprovado"),"Reprovado","Aprovado")</f>
        <v>Reprovado</v>
      </c>
      <c r="CY199" s="221"/>
    </row>
    <row r="200" spans="1:103" ht="15.6" x14ac:dyDescent="0.3">
      <c r="A200" s="226" t="s">
        <v>39</v>
      </c>
      <c r="B200" s="227" t="s">
        <v>404</v>
      </c>
      <c r="C200" s="227" t="s">
        <v>48</v>
      </c>
      <c r="D200" s="227" t="s">
        <v>815</v>
      </c>
      <c r="E200" s="227" t="s">
        <v>741</v>
      </c>
      <c r="F200" s="240" t="s">
        <v>536</v>
      </c>
      <c r="G200" s="227" t="s">
        <v>177</v>
      </c>
      <c r="H200" s="228">
        <v>115</v>
      </c>
      <c r="I200" s="228"/>
      <c r="J200" s="228">
        <v>110</v>
      </c>
      <c r="K200" s="228">
        <f>Tabela510[[#This Row],[Hectares semados]]-J200</f>
        <v>5</v>
      </c>
      <c r="L200" s="228">
        <f>Tabela510[[#This Row],[Hectares de aproveitamento de semente]]*20</f>
        <v>2200</v>
      </c>
      <c r="M200" s="229">
        <v>45256</v>
      </c>
      <c r="N200" s="229">
        <f t="shared" ca="1" si="7"/>
        <v>45449</v>
      </c>
      <c r="O200" s="249">
        <f ca="1">Tabela510[[#This Row],[hoje]]-Tabela510[[#This Row],[Data da Semeadura ]]</f>
        <v>193</v>
      </c>
      <c r="P200" s="227">
        <v>118</v>
      </c>
      <c r="Q200" s="229">
        <f>Tabela510[[#This Row],[Data da Semeadura ]]+P200</f>
        <v>45374</v>
      </c>
      <c r="R200" s="230" t="s">
        <v>164</v>
      </c>
      <c r="S200" s="227"/>
      <c r="T200" s="231"/>
      <c r="U200" s="227"/>
      <c r="V200" s="233"/>
      <c r="W200" s="232"/>
      <c r="X200" s="234"/>
      <c r="Y200" s="231">
        <f>Tabela510[[#This Row],[Data da Semeadura ]]+10</f>
        <v>45266</v>
      </c>
      <c r="Z200" s="233"/>
      <c r="AA200" s="233"/>
      <c r="AB200" s="232"/>
      <c r="AC200" s="229"/>
      <c r="AD200" s="234"/>
      <c r="AE200" s="234"/>
      <c r="AF200" s="234"/>
      <c r="AG200" s="234"/>
      <c r="AH200" s="229">
        <f>Tabela510[[#This Row],[Data da Semeadura ]]+35</f>
        <v>45291</v>
      </c>
      <c r="AI200" s="227"/>
      <c r="AJ200" s="227"/>
      <c r="AK200" s="234"/>
      <c r="AL200" s="234"/>
      <c r="AM200" s="234"/>
      <c r="AN200" s="234"/>
      <c r="AO200" s="229"/>
      <c r="AP200" s="229"/>
      <c r="AQ200" s="229"/>
      <c r="AR200" s="234"/>
      <c r="AS200" s="234"/>
      <c r="AT200" s="229">
        <f>Tabela510[[#This Row],[PREVISÃO   2ª Avaliação ]]+30</f>
        <v>45321</v>
      </c>
      <c r="AU200" s="229"/>
      <c r="AV200" s="229"/>
      <c r="AW200" s="234"/>
      <c r="AX200" s="234"/>
      <c r="AY200" s="234"/>
      <c r="AZ200" s="242"/>
      <c r="BA200" s="234"/>
      <c r="BB200" s="234"/>
      <c r="BC200" s="234"/>
      <c r="BD200" s="234"/>
      <c r="BE200" s="234"/>
      <c r="BF200" s="229"/>
      <c r="BG200" s="234"/>
      <c r="BH200" s="234"/>
      <c r="BI200" s="234"/>
      <c r="BJ200" s="234"/>
      <c r="BK200" s="229">
        <f>Tabela510[[#This Row],[PREVISÃO   3ª Avaliação ]]+20</f>
        <v>45341</v>
      </c>
      <c r="BL200" s="227"/>
      <c r="BM200" s="227"/>
      <c r="BN200" s="234"/>
      <c r="BO200" s="234"/>
      <c r="BP200" s="234"/>
      <c r="BQ200" s="234"/>
      <c r="BR200" s="234"/>
      <c r="BS200" s="234"/>
      <c r="BT200" s="234"/>
      <c r="BU200" s="231"/>
      <c r="BV200" s="227"/>
      <c r="BW200" s="227"/>
      <c r="BX200" s="227"/>
      <c r="BY200" s="227"/>
      <c r="BZ200" s="235"/>
      <c r="CA200" s="227"/>
      <c r="CB200" s="227"/>
      <c r="CC200" s="227"/>
      <c r="CD200" s="227"/>
      <c r="CE200" s="235" t="s">
        <v>749</v>
      </c>
      <c r="CF200" s="227"/>
      <c r="CG200" s="227"/>
      <c r="CH200" s="227"/>
      <c r="CI200" s="227"/>
      <c r="CJ200" s="227"/>
      <c r="CK200" s="237"/>
      <c r="CL200" s="227"/>
      <c r="CM200" s="227"/>
      <c r="CN200" s="231"/>
      <c r="CO200" s="231"/>
      <c r="CP200" s="243"/>
      <c r="CQ200" s="227" t="str">
        <f>PROPER(TEXT(Tabela510[[#This Row],[Previsão de Colheita]],"mmm"))</f>
        <v>Mar</v>
      </c>
      <c r="CR200" s="227">
        <f>WEEKDAY(Tabela510[[#This Row],[Previsão de Colheita]],1)</f>
        <v>7</v>
      </c>
      <c r="CS200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00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00" s="239" t="str">
        <f>TEXT(Tabela510[[#This Row],[Inicio Semana]],"dd/mm/aa") &amp; " - " &amp; TEXT(Tabela510[[#This Row],[Fim Semana]],"dd/mm/aa")</f>
        <v>11/02/24 - 17/02/24</v>
      </c>
      <c r="CV200" s="238">
        <f>_xlfn.MAXIFS(Tabela510[Previsão de Colheita],Tabela510[[Fazenda ]],Tabela510[[#This Row],[Fazenda ]],Tabela510[Cultivar],Tabela510[[#This Row],[Cultivar]])</f>
        <v>45374</v>
      </c>
      <c r="CW200" s="238">
        <f>_xlfn.MINIFS(Tabela510[Previsão de Colheita],Tabela510[[Fazenda ]],Tabela510[[#This Row],[Fazenda ]],Tabela510[Cultivar],Tabela510[[#This Row],[Cultivar]])</f>
        <v>45371</v>
      </c>
      <c r="CX200" s="244" t="str" cm="1">
        <f t="array" ref="CX200">IF(OR(Tabela510[[#This Row],[1ª avaliação]:[Inicio Colh.]]="Reprovado"),"Reprovado","Aprovado")</f>
        <v>Aprovado</v>
      </c>
      <c r="CY200" s="221"/>
    </row>
    <row r="201" spans="1:103" ht="15.6" x14ac:dyDescent="0.3">
      <c r="A201" s="226" t="s">
        <v>39</v>
      </c>
      <c r="B201" s="227" t="s">
        <v>404</v>
      </c>
      <c r="C201" s="227" t="s">
        <v>48</v>
      </c>
      <c r="D201" s="227" t="s">
        <v>815</v>
      </c>
      <c r="E201" s="227" t="s">
        <v>742</v>
      </c>
      <c r="F201" s="240" t="s">
        <v>536</v>
      </c>
      <c r="G201" s="227" t="s">
        <v>177</v>
      </c>
      <c r="H201" s="228">
        <v>387</v>
      </c>
      <c r="I201" s="228">
        <v>390</v>
      </c>
      <c r="J201" s="228">
        <v>380</v>
      </c>
      <c r="K201" s="228">
        <f>Tabela510[[#This Row],[Hectares semados]]-J201</f>
        <v>7</v>
      </c>
      <c r="L201" s="228">
        <f>Tabela510[[#This Row],[Hectares de aproveitamento de semente]]*20</f>
        <v>7600</v>
      </c>
      <c r="M201" s="229">
        <v>45255</v>
      </c>
      <c r="N201" s="229">
        <f t="shared" ca="1" si="7"/>
        <v>45449</v>
      </c>
      <c r="O201" s="249">
        <f ca="1">Tabela510[[#This Row],[hoje]]-Tabela510[[#This Row],[Data da Semeadura ]]</f>
        <v>194</v>
      </c>
      <c r="P201" s="227">
        <v>118</v>
      </c>
      <c r="Q201" s="229">
        <f>Tabela510[[#This Row],[Data da Semeadura ]]+P201</f>
        <v>45373</v>
      </c>
      <c r="R201" s="230" t="s">
        <v>163</v>
      </c>
      <c r="S201" s="227"/>
      <c r="T201" s="231"/>
      <c r="U201" s="227"/>
      <c r="V201" s="233"/>
      <c r="W201" s="232"/>
      <c r="X201" s="234"/>
      <c r="Y201" s="231">
        <f>Tabela510[[#This Row],[Data da Semeadura ]]+10</f>
        <v>45265</v>
      </c>
      <c r="Z201" s="233"/>
      <c r="AA201" s="233"/>
      <c r="AB201" s="232"/>
      <c r="AC201" s="229"/>
      <c r="AD201" s="234"/>
      <c r="AE201" s="234"/>
      <c r="AF201" s="234"/>
      <c r="AG201" s="234"/>
      <c r="AH201" s="229">
        <f>Tabela510[[#This Row],[Data da Semeadura ]]+35</f>
        <v>45290</v>
      </c>
      <c r="AI201" s="227"/>
      <c r="AJ201" s="227"/>
      <c r="AK201" s="234"/>
      <c r="AL201" s="234"/>
      <c r="AM201" s="234"/>
      <c r="AN201" s="234"/>
      <c r="AO201" s="229"/>
      <c r="AP201" s="229"/>
      <c r="AQ201" s="229"/>
      <c r="AR201" s="234"/>
      <c r="AS201" s="234"/>
      <c r="AT201" s="229">
        <f>Tabela510[[#This Row],[PREVISÃO   2ª Avaliação ]]+30</f>
        <v>45320</v>
      </c>
      <c r="AU201" s="229"/>
      <c r="AV201" s="229"/>
      <c r="AW201" s="234"/>
      <c r="AX201" s="234"/>
      <c r="AY201" s="234"/>
      <c r="AZ201" s="242"/>
      <c r="BA201" s="234"/>
      <c r="BB201" s="234"/>
      <c r="BC201" s="234"/>
      <c r="BD201" s="234"/>
      <c r="BE201" s="234"/>
      <c r="BF201" s="229"/>
      <c r="BG201" s="234"/>
      <c r="BH201" s="234"/>
      <c r="BI201" s="234"/>
      <c r="BJ201" s="234"/>
      <c r="BK201" s="229">
        <f>Tabela510[[#This Row],[PREVISÃO   3ª Avaliação ]]+20</f>
        <v>45340</v>
      </c>
      <c r="BL201" s="227"/>
      <c r="BM201" s="227"/>
      <c r="BN201" s="234"/>
      <c r="BO201" s="234"/>
      <c r="BP201" s="234"/>
      <c r="BQ201" s="234"/>
      <c r="BR201" s="234"/>
      <c r="BS201" s="234"/>
      <c r="BT201" s="234"/>
      <c r="BU201" s="231"/>
      <c r="BV201" s="227"/>
      <c r="BW201" s="227"/>
      <c r="BX201" s="227"/>
      <c r="BY201" s="227"/>
      <c r="BZ201" s="235"/>
      <c r="CA201" s="227"/>
      <c r="CB201" s="227"/>
      <c r="CC201" s="227"/>
      <c r="CD201" s="227"/>
      <c r="CE201" s="235" t="s">
        <v>749</v>
      </c>
      <c r="CF201" s="227"/>
      <c r="CG201" s="227"/>
      <c r="CH201" s="227"/>
      <c r="CI201" s="227"/>
      <c r="CJ201" s="227"/>
      <c r="CK201" s="237"/>
      <c r="CL201" s="227"/>
      <c r="CM201" s="227"/>
      <c r="CN201" s="231"/>
      <c r="CO201" s="231"/>
      <c r="CP201" s="243"/>
      <c r="CQ201" s="227" t="str">
        <f>PROPER(TEXT(Tabela510[[#This Row],[Previsão de Colheita]],"mmm"))</f>
        <v>Mar</v>
      </c>
      <c r="CR201" s="227">
        <f>WEEKDAY(Tabela510[[#This Row],[Previsão de Colheita]],1)</f>
        <v>6</v>
      </c>
      <c r="CS201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01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01" s="239" t="str">
        <f>TEXT(Tabela510[[#This Row],[Inicio Semana]],"dd/mm/aa") &amp; " - " &amp; TEXT(Tabela510[[#This Row],[Fim Semana]],"dd/mm/aa")</f>
        <v>04/02/24 - 10/02/24</v>
      </c>
      <c r="CV201" s="238">
        <f>_xlfn.MAXIFS(Tabela510[Previsão de Colheita],Tabela510[[Fazenda ]],Tabela510[[#This Row],[Fazenda ]],Tabela510[Cultivar],Tabela510[[#This Row],[Cultivar]])</f>
        <v>45374</v>
      </c>
      <c r="CW201" s="238">
        <f>_xlfn.MINIFS(Tabela510[Previsão de Colheita],Tabela510[[Fazenda ]],Tabela510[[#This Row],[Fazenda ]],Tabela510[Cultivar],Tabela510[[#This Row],[Cultivar]])</f>
        <v>45371</v>
      </c>
      <c r="CX201" s="244" t="str" cm="1">
        <f t="array" ref="CX201">IF(OR(Tabela510[[#This Row],[1ª avaliação]:[Inicio Colh.]]="Reprovado"),"Reprovado","Aprovado")</f>
        <v>Aprovado</v>
      </c>
      <c r="CY201" s="221"/>
    </row>
    <row r="202" spans="1:103" ht="15.6" x14ac:dyDescent="0.3">
      <c r="A202" s="226" t="s">
        <v>39</v>
      </c>
      <c r="B202" s="227" t="s">
        <v>404</v>
      </c>
      <c r="C202" s="227" t="s">
        <v>48</v>
      </c>
      <c r="D202" s="227" t="s">
        <v>815</v>
      </c>
      <c r="E202" s="227" t="s">
        <v>743</v>
      </c>
      <c r="F202" s="240" t="s">
        <v>538</v>
      </c>
      <c r="G202" s="227" t="s">
        <v>541</v>
      </c>
      <c r="H202" s="228">
        <v>170</v>
      </c>
      <c r="I202" s="228">
        <v>100</v>
      </c>
      <c r="J202" s="228">
        <v>0</v>
      </c>
      <c r="K202" s="228">
        <f>Tabela510[[#This Row],[Hectares semados]]-J202</f>
        <v>170</v>
      </c>
      <c r="L202" s="228">
        <f>Tabela510[[#This Row],[Hectares de aproveitamento de semente]]*20</f>
        <v>0</v>
      </c>
      <c r="M202" s="229">
        <v>45231</v>
      </c>
      <c r="N202" s="229">
        <f t="shared" ref="N202:N233" ca="1" si="8">TODAY()</f>
        <v>45449</v>
      </c>
      <c r="O202" s="249">
        <f ca="1">Tabela510[[#This Row],[hoje]]-Tabela510[[#This Row],[Data da Semeadura ]]</f>
        <v>218</v>
      </c>
      <c r="P202" s="227">
        <v>125</v>
      </c>
      <c r="Q202" s="229">
        <f>Tabela510[[#This Row],[Data da Semeadura ]]+P202</f>
        <v>45356</v>
      </c>
      <c r="R202" s="230" t="s">
        <v>163</v>
      </c>
      <c r="S202" s="227"/>
      <c r="T202" s="231"/>
      <c r="U202" s="227"/>
      <c r="V202" s="233"/>
      <c r="W202" s="232"/>
      <c r="X202" s="234"/>
      <c r="Y202" s="231">
        <f>Tabela510[[#This Row],[Data da Semeadura ]]+10</f>
        <v>45241</v>
      </c>
      <c r="Z202" s="233"/>
      <c r="AA202" s="233"/>
      <c r="AB202" s="232"/>
      <c r="AC202" s="229"/>
      <c r="AD202" s="234"/>
      <c r="AE202" s="234"/>
      <c r="AF202" s="234"/>
      <c r="AG202" s="234"/>
      <c r="AH202" s="229">
        <f>Tabela510[[#This Row],[Data da Semeadura ]]+35</f>
        <v>45266</v>
      </c>
      <c r="AI202" s="227"/>
      <c r="AJ202" s="227"/>
      <c r="AK202" s="234"/>
      <c r="AL202" s="234"/>
      <c r="AM202" s="234"/>
      <c r="AN202" s="234"/>
      <c r="AO202" s="229"/>
      <c r="AP202" s="229"/>
      <c r="AQ202" s="229"/>
      <c r="AR202" s="234"/>
      <c r="AS202" s="234"/>
      <c r="AT202" s="229">
        <f>Tabela510[[#This Row],[PREVISÃO   2ª Avaliação ]]+30</f>
        <v>45296</v>
      </c>
      <c r="AU202" s="229"/>
      <c r="AV202" s="229"/>
      <c r="AW202" s="234"/>
      <c r="AX202" s="234"/>
      <c r="AY202" s="234"/>
      <c r="AZ202" s="242"/>
      <c r="BA202" s="234"/>
      <c r="BB202" s="234"/>
      <c r="BC202" s="234"/>
      <c r="BD202" s="234"/>
      <c r="BE202" s="234"/>
      <c r="BF202" s="229"/>
      <c r="BG202" s="234"/>
      <c r="BH202" s="234"/>
      <c r="BI202" s="234"/>
      <c r="BJ202" s="234"/>
      <c r="BK202" s="229">
        <f>Tabela510[[#This Row],[PREVISÃO   3ª Avaliação ]]+20</f>
        <v>45316</v>
      </c>
      <c r="BL202" s="227"/>
      <c r="BM202" s="227"/>
      <c r="BN202" s="234"/>
      <c r="BO202" s="234"/>
      <c r="BP202" s="234"/>
      <c r="BQ202" s="234"/>
      <c r="BR202" s="234"/>
      <c r="BS202" s="234"/>
      <c r="BT202" s="234"/>
      <c r="BU202" s="231"/>
      <c r="BV202" s="227"/>
      <c r="BW202" s="227"/>
      <c r="BX202" s="227"/>
      <c r="BY202" s="227"/>
      <c r="BZ202" s="235"/>
      <c r="CA202" s="227"/>
      <c r="CB202" s="227"/>
      <c r="CC202" s="227"/>
      <c r="CD202" s="227"/>
      <c r="CE202" s="235" t="s">
        <v>792</v>
      </c>
      <c r="CF202" s="227"/>
      <c r="CG202" s="227"/>
      <c r="CH202" s="227"/>
      <c r="CI202" s="227"/>
      <c r="CJ202" s="227" t="s">
        <v>746</v>
      </c>
      <c r="CK202" s="237"/>
      <c r="CL202" s="227"/>
      <c r="CM202" s="227"/>
      <c r="CN202" s="231"/>
      <c r="CO202" s="231"/>
      <c r="CP202" s="243"/>
      <c r="CQ202" s="227" t="str">
        <f>PROPER(TEXT(Tabela510[[#This Row],[Previsão de Colheita]],"mmm"))</f>
        <v>Mar</v>
      </c>
      <c r="CR202" s="227">
        <f>WEEKDAY(Tabela510[[#This Row],[Previsão de Colheita]],1)</f>
        <v>3</v>
      </c>
      <c r="CS202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02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02" s="239" t="str">
        <f>TEXT(Tabela510[[#This Row],[Inicio Semana]],"dd/mm/aa") &amp; " - " &amp; TEXT(Tabela510[[#This Row],[Fim Semana]],"dd/mm/aa")</f>
        <v>14/01/24 - 20/01/24</v>
      </c>
      <c r="CV202" s="238">
        <f>_xlfn.MAXIFS(Tabela510[Previsão de Colheita],Tabela510[[Fazenda ]],Tabela510[[#This Row],[Fazenda ]],Tabela510[Cultivar],Tabela510[[#This Row],[Cultivar]])</f>
        <v>45356</v>
      </c>
      <c r="CW202" s="238">
        <f>_xlfn.MINIFS(Tabela510[Previsão de Colheita],Tabela510[[Fazenda ]],Tabela510[[#This Row],[Fazenda ]],Tabela510[Cultivar],Tabela510[[#This Row],[Cultivar]])</f>
        <v>45347</v>
      </c>
      <c r="CX202" s="244" t="str" cm="1">
        <f t="array" ref="CX202">IF(OR(Tabela510[[#This Row],[1ª avaliação]:[Inicio Colh.]]="Reprovado"),"Reprovado","Aprovado")</f>
        <v>Reprovado</v>
      </c>
      <c r="CY202" s="221"/>
    </row>
    <row r="203" spans="1:103" ht="15.6" x14ac:dyDescent="0.3">
      <c r="A203" s="226" t="s">
        <v>39</v>
      </c>
      <c r="B203" s="227" t="s">
        <v>404</v>
      </c>
      <c r="C203" s="227" t="s">
        <v>48</v>
      </c>
      <c r="D203" s="227" t="s">
        <v>815</v>
      </c>
      <c r="E203" s="255" t="s">
        <v>744</v>
      </c>
      <c r="F203" s="256" t="s">
        <v>538</v>
      </c>
      <c r="G203" s="255" t="s">
        <v>541</v>
      </c>
      <c r="H203" s="257">
        <v>70</v>
      </c>
      <c r="I203" s="257"/>
      <c r="J203" s="228">
        <f>Tabela510[[#This Row],[Hectares semados]]</f>
        <v>70</v>
      </c>
      <c r="K203" s="257">
        <f>Tabela510[[#This Row],[Hectares semados]]-J203</f>
        <v>0</v>
      </c>
      <c r="L203" s="257">
        <f>Tabela510[[#This Row],[Hectares de aproveitamento de semente]]*20</f>
        <v>1400</v>
      </c>
      <c r="M203" s="258">
        <v>45232</v>
      </c>
      <c r="N203" s="229">
        <f t="shared" ca="1" si="8"/>
        <v>45449</v>
      </c>
      <c r="O203" s="249">
        <f ca="1">Tabela510[[#This Row],[hoje]]-Tabela510[[#This Row],[Data da Semeadura ]]</f>
        <v>217</v>
      </c>
      <c r="P203" s="255">
        <v>115</v>
      </c>
      <c r="Q203" s="229">
        <f>Tabela510[[#This Row],[Data da Semeadura ]]+P203</f>
        <v>45347</v>
      </c>
      <c r="R203" s="230" t="s">
        <v>164</v>
      </c>
      <c r="S203" s="227"/>
      <c r="T203" s="231"/>
      <c r="U203" s="227"/>
      <c r="V203" s="233"/>
      <c r="W203" s="232"/>
      <c r="X203" s="234"/>
      <c r="Y203" s="231">
        <f>Tabela510[[#This Row],[Data da Semeadura ]]+10</f>
        <v>45242</v>
      </c>
      <c r="Z203" s="233"/>
      <c r="AA203" s="233"/>
      <c r="AB203" s="232"/>
      <c r="AC203" s="229"/>
      <c r="AD203" s="234"/>
      <c r="AE203" s="234"/>
      <c r="AF203" s="234"/>
      <c r="AG203" s="234"/>
      <c r="AH203" s="229">
        <f>Tabela510[[#This Row],[Data da Semeadura ]]+35</f>
        <v>45267</v>
      </c>
      <c r="AI203" s="227"/>
      <c r="AJ203" s="227"/>
      <c r="AK203" s="234"/>
      <c r="AL203" s="234"/>
      <c r="AM203" s="234"/>
      <c r="AN203" s="234"/>
      <c r="AO203" s="229"/>
      <c r="AP203" s="229"/>
      <c r="AQ203" s="229"/>
      <c r="AR203" s="234"/>
      <c r="AS203" s="234"/>
      <c r="AT203" s="229">
        <f>Tabela510[[#This Row],[PREVISÃO   2ª Avaliação ]]+30</f>
        <v>45297</v>
      </c>
      <c r="AU203" s="229"/>
      <c r="AV203" s="229"/>
      <c r="AW203" s="234"/>
      <c r="AX203" s="234"/>
      <c r="AY203" s="234"/>
      <c r="AZ203" s="242"/>
      <c r="BA203" s="234"/>
      <c r="BB203" s="234"/>
      <c r="BC203" s="234"/>
      <c r="BD203" s="234"/>
      <c r="BE203" s="234"/>
      <c r="BF203" s="229"/>
      <c r="BG203" s="234"/>
      <c r="BH203" s="234"/>
      <c r="BI203" s="234"/>
      <c r="BJ203" s="234"/>
      <c r="BK203" s="229">
        <f>Tabela510[[#This Row],[PREVISÃO   3ª Avaliação ]]+20</f>
        <v>45317</v>
      </c>
      <c r="BL203" s="227"/>
      <c r="BM203" s="227"/>
      <c r="BN203" s="234"/>
      <c r="BO203" s="234"/>
      <c r="BP203" s="234"/>
      <c r="BQ203" s="234"/>
      <c r="BR203" s="234"/>
      <c r="BS203" s="234"/>
      <c r="BT203" s="234"/>
      <c r="BU203" s="231"/>
      <c r="BV203" s="227"/>
      <c r="BW203" s="227"/>
      <c r="BX203" s="227"/>
      <c r="BY203" s="227"/>
      <c r="BZ203" s="235"/>
      <c r="CA203" s="227"/>
      <c r="CB203" s="227"/>
      <c r="CC203" s="227"/>
      <c r="CD203" s="227"/>
      <c r="CE203" s="227" t="s">
        <v>794</v>
      </c>
      <c r="CF203" s="227"/>
      <c r="CG203" s="227"/>
      <c r="CH203" s="227"/>
      <c r="CI203" s="227"/>
      <c r="CJ203" s="227" t="s">
        <v>746</v>
      </c>
      <c r="CK203" s="237"/>
      <c r="CL203" s="227"/>
      <c r="CM203" s="227"/>
      <c r="CN203" s="231"/>
      <c r="CO203" s="231"/>
      <c r="CP203" s="243"/>
      <c r="CQ203" s="227" t="str">
        <f>PROPER(TEXT(Tabela510[[#This Row],[Previsão de Colheita]],"mmm"))</f>
        <v>Fev</v>
      </c>
      <c r="CR203" s="227">
        <f>WEEKDAY(Tabela510[[#This Row],[Previsão de Colheita]],1)</f>
        <v>1</v>
      </c>
      <c r="CS203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203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203" s="239" t="str">
        <f>TEXT(Tabela510[[#This Row],[Inicio Semana]],"dd/mm/aa") &amp; " - " &amp; TEXT(Tabela510[[#This Row],[Fim Semana]],"dd/mm/aa")</f>
        <v>31/12/23 - 06/01/24</v>
      </c>
      <c r="CV203" s="238">
        <f>_xlfn.MAXIFS(Tabela510[Previsão de Colheita],Tabela510[[Fazenda ]],Tabela510[[#This Row],[Fazenda ]],Tabela510[Cultivar],Tabela510[[#This Row],[Cultivar]])</f>
        <v>45356</v>
      </c>
      <c r="CW203" s="238">
        <f>_xlfn.MINIFS(Tabela510[Previsão de Colheita],Tabela510[[Fazenda ]],Tabela510[[#This Row],[Fazenda ]],Tabela510[Cultivar],Tabela510[[#This Row],[Cultivar]])</f>
        <v>45347</v>
      </c>
      <c r="CX203" s="244" t="str" cm="1">
        <f t="array" ref="CX203">IF(OR(Tabela510[[#This Row],[1ª avaliação]:[Inicio Colh.]]="Reprovado"),"Reprovado","Aprovado")</f>
        <v>Reprovado</v>
      </c>
      <c r="CY203" s="221"/>
    </row>
    <row r="204" spans="1:103" ht="15.6" x14ac:dyDescent="0.3">
      <c r="A204" s="226" t="s">
        <v>39</v>
      </c>
      <c r="B204" s="226" t="s">
        <v>404</v>
      </c>
      <c r="C204" s="227" t="s">
        <v>48</v>
      </c>
      <c r="D204" s="227" t="s">
        <v>815</v>
      </c>
      <c r="E204" s="255" t="s">
        <v>745</v>
      </c>
      <c r="F204" s="256" t="s">
        <v>538</v>
      </c>
      <c r="G204" s="255" t="s">
        <v>541</v>
      </c>
      <c r="H204" s="257">
        <v>116</v>
      </c>
      <c r="I204" s="257"/>
      <c r="J204" s="228">
        <f>Tabela510[[#This Row],[Hectares semados]]</f>
        <v>116</v>
      </c>
      <c r="K204" s="257">
        <f>Tabela510[[#This Row],[Hectares semados]]-J204</f>
        <v>0</v>
      </c>
      <c r="L204" s="257">
        <f>Tabela510[[#This Row],[Hectares de aproveitamento de semente]]*20</f>
        <v>2320</v>
      </c>
      <c r="M204" s="258">
        <v>45233</v>
      </c>
      <c r="N204" s="229">
        <f t="shared" ca="1" si="8"/>
        <v>45449</v>
      </c>
      <c r="O204" s="249">
        <f ca="1">Tabela510[[#This Row],[hoje]]-Tabela510[[#This Row],[Data da Semeadura ]]</f>
        <v>216</v>
      </c>
      <c r="P204" s="255">
        <v>115</v>
      </c>
      <c r="Q204" s="229">
        <f>Tabela510[[#This Row],[Data da Semeadura ]]+P204</f>
        <v>45348</v>
      </c>
      <c r="R204" s="230" t="s">
        <v>164</v>
      </c>
      <c r="S204" s="227"/>
      <c r="T204" s="231"/>
      <c r="U204" s="227"/>
      <c r="V204" s="233"/>
      <c r="W204" s="232"/>
      <c r="X204" s="234"/>
      <c r="Y204" s="231">
        <f>Tabela510[[#This Row],[Data da Semeadura ]]+10</f>
        <v>45243</v>
      </c>
      <c r="Z204" s="233"/>
      <c r="AA204" s="233"/>
      <c r="AB204" s="232"/>
      <c r="AC204" s="229"/>
      <c r="AD204" s="234"/>
      <c r="AE204" s="234"/>
      <c r="AF204" s="234"/>
      <c r="AG204" s="234"/>
      <c r="AH204" s="229">
        <f>Tabela510[[#This Row],[Data da Semeadura ]]+35</f>
        <v>45268</v>
      </c>
      <c r="AI204" s="227"/>
      <c r="AJ204" s="227"/>
      <c r="AK204" s="234"/>
      <c r="AL204" s="234"/>
      <c r="AM204" s="234"/>
      <c r="AN204" s="234"/>
      <c r="AO204" s="229"/>
      <c r="AP204" s="229"/>
      <c r="AQ204" s="229"/>
      <c r="AR204" s="234"/>
      <c r="AS204" s="234"/>
      <c r="AT204" s="229">
        <f>Tabela510[[#This Row],[PREVISÃO   2ª Avaliação ]]+30</f>
        <v>45298</v>
      </c>
      <c r="AU204" s="229"/>
      <c r="AV204" s="229"/>
      <c r="AW204" s="234"/>
      <c r="AX204" s="234"/>
      <c r="AY204" s="234"/>
      <c r="AZ204" s="242"/>
      <c r="BA204" s="234"/>
      <c r="BB204" s="234"/>
      <c r="BC204" s="234"/>
      <c r="BD204" s="234"/>
      <c r="BE204" s="234"/>
      <c r="BF204" s="229"/>
      <c r="BG204" s="234"/>
      <c r="BH204" s="234"/>
      <c r="BI204" s="234"/>
      <c r="BJ204" s="234"/>
      <c r="BK204" s="229">
        <f>Tabela510[[#This Row],[PREVISÃO   3ª Avaliação ]]+20</f>
        <v>45318</v>
      </c>
      <c r="BL204" s="227"/>
      <c r="BM204" s="227"/>
      <c r="BN204" s="234"/>
      <c r="BO204" s="234"/>
      <c r="BP204" s="234"/>
      <c r="BQ204" s="234"/>
      <c r="BR204" s="234"/>
      <c r="BS204" s="234"/>
      <c r="BT204" s="234"/>
      <c r="BU204" s="231"/>
      <c r="BV204" s="227"/>
      <c r="BW204" s="227"/>
      <c r="BX204" s="227"/>
      <c r="BY204" s="227"/>
      <c r="BZ204" s="235"/>
      <c r="CA204" s="227"/>
      <c r="CB204" s="227"/>
      <c r="CC204" s="227"/>
      <c r="CD204" s="227"/>
      <c r="CE204" s="227" t="s">
        <v>794</v>
      </c>
      <c r="CF204" s="227"/>
      <c r="CG204" s="227"/>
      <c r="CH204" s="227"/>
      <c r="CI204" s="227"/>
      <c r="CJ204" s="227" t="s">
        <v>746</v>
      </c>
      <c r="CK204" s="237"/>
      <c r="CL204" s="227"/>
      <c r="CM204" s="227"/>
      <c r="CN204" s="231"/>
      <c r="CO204" s="231"/>
      <c r="CP204" s="243"/>
      <c r="CQ204" s="227" t="str">
        <f>PROPER(TEXT(Tabela510[[#This Row],[Previsão de Colheita]],"mmm"))</f>
        <v>Fev</v>
      </c>
      <c r="CR204" s="227">
        <f>WEEKDAY(Tabela510[[#This Row],[Previsão de Colheita]],1)</f>
        <v>2</v>
      </c>
      <c r="CS204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204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204" s="239" t="str">
        <f>TEXT(Tabela510[[#This Row],[Inicio Semana]],"dd/mm/aa") &amp; " - " &amp; TEXT(Tabela510[[#This Row],[Fim Semana]],"dd/mm/aa")</f>
        <v>07/01/24 - 13/01/24</v>
      </c>
      <c r="CV204" s="238">
        <f>_xlfn.MAXIFS(Tabela510[Previsão de Colheita],Tabela510[[Fazenda ]],Tabela510[[#This Row],[Fazenda ]],Tabela510[Cultivar],Tabela510[[#This Row],[Cultivar]])</f>
        <v>45356</v>
      </c>
      <c r="CW204" s="238">
        <f>_xlfn.MINIFS(Tabela510[Previsão de Colheita],Tabela510[[Fazenda ]],Tabela510[[#This Row],[Fazenda ]],Tabela510[Cultivar],Tabela510[[#This Row],[Cultivar]])</f>
        <v>45347</v>
      </c>
      <c r="CX204" s="244" t="str" cm="1">
        <f t="array" ref="CX204">IF(OR(Tabela510[[#This Row],[1ª avaliação]:[Inicio Colh.]]="Reprovado"),"Reprovado","Aprovado")</f>
        <v>Reprovado</v>
      </c>
      <c r="CY204" s="221"/>
    </row>
    <row r="205" spans="1:103" ht="15.6" x14ac:dyDescent="0.3">
      <c r="A205" s="226" t="s">
        <v>39</v>
      </c>
      <c r="B205" s="227" t="s">
        <v>404</v>
      </c>
      <c r="C205" s="227" t="s">
        <v>48</v>
      </c>
      <c r="D205" s="227" t="s">
        <v>815</v>
      </c>
      <c r="E205" s="227" t="s">
        <v>719</v>
      </c>
      <c r="F205" s="246" t="s">
        <v>537</v>
      </c>
      <c r="G205" s="227" t="s">
        <v>176</v>
      </c>
      <c r="H205" s="228">
        <v>136.69999999999999</v>
      </c>
      <c r="I205" s="228"/>
      <c r="J205" s="228">
        <v>128</v>
      </c>
      <c r="K205" s="228">
        <f>Tabela510[[#This Row],[Hectares semados]]-J205</f>
        <v>8.6999999999999886</v>
      </c>
      <c r="L205" s="228">
        <f>Tabela510[[#This Row],[Hectares de aproveitamento de semente]]*20</f>
        <v>2560</v>
      </c>
      <c r="M205" s="229">
        <v>45231</v>
      </c>
      <c r="N205" s="229">
        <f t="shared" ca="1" si="8"/>
        <v>45449</v>
      </c>
      <c r="O205" s="249">
        <f ca="1">Tabela510[[#This Row],[hoje]]-Tabela510[[#This Row],[Data da Semeadura ]]</f>
        <v>218</v>
      </c>
      <c r="P205" s="227">
        <v>115</v>
      </c>
      <c r="Q205" s="229">
        <f>Tabela510[[#This Row],[Data da Semeadura ]]+P205</f>
        <v>45346</v>
      </c>
      <c r="R205" s="230" t="s">
        <v>164</v>
      </c>
      <c r="S205" s="240"/>
      <c r="T205" s="227"/>
      <c r="U205" s="227"/>
      <c r="V205" s="227"/>
      <c r="W205" s="234"/>
      <c r="X205" s="234" t="s">
        <v>708</v>
      </c>
      <c r="Y205" s="231">
        <f>Tabela510[[#This Row],[Data da Semeadura ]]+10</f>
        <v>45241</v>
      </c>
      <c r="Z205" s="233">
        <v>45243</v>
      </c>
      <c r="AA205" s="227" t="s">
        <v>695</v>
      </c>
      <c r="AB205" s="232">
        <v>9.1999999999999993</v>
      </c>
      <c r="AC205" s="227" t="s">
        <v>341</v>
      </c>
      <c r="AD205" s="234" t="s">
        <v>357</v>
      </c>
      <c r="AE205" s="234" t="s">
        <v>357</v>
      </c>
      <c r="AF205" s="234" t="s">
        <v>344</v>
      </c>
      <c r="AG205" s="234" t="s">
        <v>513</v>
      </c>
      <c r="AH205" s="229">
        <f>Tabela510[[#This Row],[Data da Semeadura ]]+35</f>
        <v>45266</v>
      </c>
      <c r="AI205" s="227"/>
      <c r="AJ205" s="227"/>
      <c r="AK205" s="234"/>
      <c r="AL205" s="234"/>
      <c r="AM205" s="234"/>
      <c r="AN205" s="234"/>
      <c r="AO205" s="234"/>
      <c r="AP205" s="234"/>
      <c r="AQ205" s="234"/>
      <c r="AR205" s="234"/>
      <c r="AS205" s="234"/>
      <c r="AT205" s="229">
        <f>Tabela510[[#This Row],[PREVISÃO   2ª Avaliação ]]+30</f>
        <v>45296</v>
      </c>
      <c r="AU205" s="229"/>
      <c r="AV205" s="229"/>
      <c r="AW205" s="234"/>
      <c r="AX205" s="234"/>
      <c r="AY205" s="234"/>
      <c r="AZ205" s="234"/>
      <c r="BA205" s="234"/>
      <c r="BB205" s="234"/>
      <c r="BC205" s="234"/>
      <c r="BD205" s="234"/>
      <c r="BE205" s="242"/>
      <c r="BF205" s="234"/>
      <c r="BG205" s="234"/>
      <c r="BH205" s="234"/>
      <c r="BI205" s="234"/>
      <c r="BJ205" s="234"/>
      <c r="BK205" s="229">
        <f>Tabela510[[#This Row],[PREVISÃO   3ª Avaliação ]]+20</f>
        <v>45316</v>
      </c>
      <c r="BL205" s="227"/>
      <c r="BM205" s="227"/>
      <c r="BN205" s="234"/>
      <c r="BO205" s="234"/>
      <c r="BP205" s="234"/>
      <c r="BQ205" s="234"/>
      <c r="BR205" s="234"/>
      <c r="BS205" s="234"/>
      <c r="BT205" s="234"/>
      <c r="BU205" s="231"/>
      <c r="BV205" s="227"/>
      <c r="BW205" s="227"/>
      <c r="BX205" s="227"/>
      <c r="BY205" s="227"/>
      <c r="BZ205" s="227"/>
      <c r="CA205" s="227"/>
      <c r="CB205" s="227"/>
      <c r="CC205" s="227"/>
      <c r="CD205" s="227"/>
      <c r="CE205" s="235" t="s">
        <v>792</v>
      </c>
      <c r="CF205" s="227"/>
      <c r="CG205" s="227"/>
      <c r="CH205" s="227"/>
      <c r="CI205" s="227"/>
      <c r="CJ205" s="227" t="s">
        <v>746</v>
      </c>
      <c r="CK205" s="227"/>
      <c r="CL205" s="227"/>
      <c r="CM205" s="227"/>
      <c r="CN205" s="227"/>
      <c r="CO205" s="234"/>
      <c r="CP205" s="243"/>
      <c r="CQ205" s="227" t="str">
        <f>PROPER(TEXT(Tabela510[[#This Row],[Previsão de Colheita]],"mmm"))</f>
        <v>Fev</v>
      </c>
      <c r="CR205" s="227">
        <f>WEEKDAY(Tabela510[[#This Row],[Previsão de Colheita]],1)</f>
        <v>7</v>
      </c>
      <c r="CS205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05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05" s="239" t="str">
        <f>TEXT(Tabela510[[#This Row],[Inicio Semana]],"dd/mm/aa") &amp; " - " &amp; TEXT(Tabela510[[#This Row],[Fim Semana]],"dd/mm/aa")</f>
        <v>11/02/24 - 17/02/24</v>
      </c>
      <c r="CV205" s="238">
        <f>_xlfn.MAXIFS(Tabela510[Previsão de Colheita],Tabela510[[Fazenda ]],Tabela510[[#This Row],[Fazenda ]],Tabela510[Cultivar],Tabela510[[#This Row],[Cultivar]])</f>
        <v>45349</v>
      </c>
      <c r="CW205" s="238">
        <f>_xlfn.MINIFS(Tabela510[Previsão de Colheita],Tabela510[[Fazenda ]],Tabela510[[#This Row],[Fazenda ]],Tabela510[Cultivar],Tabela510[[#This Row],[Cultivar]])</f>
        <v>45346</v>
      </c>
      <c r="CX205" s="244" t="str" cm="1">
        <f t="array" ref="CX205">IF(OR(Tabela510[[#This Row],[1ª avaliação]:[Inicio Colh.]]="Reprovado"),"Reprovado","Aprovado")</f>
        <v>Reprovado</v>
      </c>
      <c r="CY205" s="221"/>
    </row>
    <row r="206" spans="1:103" ht="15.6" x14ac:dyDescent="0.3">
      <c r="A206" s="226" t="s">
        <v>39</v>
      </c>
      <c r="B206" s="227" t="s">
        <v>404</v>
      </c>
      <c r="C206" s="227" t="s">
        <v>48</v>
      </c>
      <c r="D206" s="227" t="s">
        <v>815</v>
      </c>
      <c r="E206" s="227" t="s">
        <v>720</v>
      </c>
      <c r="F206" s="240" t="s">
        <v>537</v>
      </c>
      <c r="G206" s="227" t="s">
        <v>176</v>
      </c>
      <c r="H206" s="228">
        <v>290.89999999999998</v>
      </c>
      <c r="I206" s="228"/>
      <c r="J206" s="228">
        <v>280</v>
      </c>
      <c r="K206" s="228">
        <f>Tabela510[[#This Row],[Hectares semados]]-J206</f>
        <v>10.899999999999977</v>
      </c>
      <c r="L206" s="228">
        <f>Tabela510[[#This Row],[Hectares de aproveitamento de semente]]*20</f>
        <v>5600</v>
      </c>
      <c r="M206" s="229">
        <v>45231</v>
      </c>
      <c r="N206" s="229">
        <f t="shared" ca="1" si="8"/>
        <v>45449</v>
      </c>
      <c r="O206" s="249">
        <f ca="1">Tabela510[[#This Row],[hoje]]-Tabela510[[#This Row],[Data da Semeadura ]]</f>
        <v>218</v>
      </c>
      <c r="P206" s="227">
        <v>115</v>
      </c>
      <c r="Q206" s="229">
        <f>Tabela510[[#This Row],[Data da Semeadura ]]+P206</f>
        <v>45346</v>
      </c>
      <c r="R206" s="230" t="s">
        <v>164</v>
      </c>
      <c r="S206" s="240"/>
      <c r="T206" s="227"/>
      <c r="U206" s="227"/>
      <c r="V206" s="227"/>
      <c r="W206" s="234"/>
      <c r="X206" s="234" t="s">
        <v>708</v>
      </c>
      <c r="Y206" s="231">
        <f>Tabela510[[#This Row],[Data da Semeadura ]]+10</f>
        <v>45241</v>
      </c>
      <c r="Z206" s="233">
        <v>45243</v>
      </c>
      <c r="AA206" s="227" t="s">
        <v>695</v>
      </c>
      <c r="AB206" s="232">
        <v>10.3</v>
      </c>
      <c r="AC206" s="227" t="s">
        <v>341</v>
      </c>
      <c r="AD206" s="234" t="s">
        <v>357</v>
      </c>
      <c r="AE206" s="234" t="s">
        <v>357</v>
      </c>
      <c r="AF206" s="234" t="s">
        <v>344</v>
      </c>
      <c r="AG206" s="234" t="s">
        <v>513</v>
      </c>
      <c r="AH206" s="229">
        <f>Tabela510[[#This Row],[Data da Semeadura ]]+35</f>
        <v>45266</v>
      </c>
      <c r="AI206" s="233"/>
      <c r="AJ206" s="227"/>
      <c r="AK206" s="234"/>
      <c r="AL206" s="234"/>
      <c r="AM206" s="234"/>
      <c r="AN206" s="234"/>
      <c r="AO206" s="234"/>
      <c r="AP206" s="234"/>
      <c r="AQ206" s="234"/>
      <c r="AR206" s="234"/>
      <c r="AS206" s="234"/>
      <c r="AT206" s="229">
        <f>Tabela510[[#This Row],[PREVISÃO   2ª Avaliação ]]+30</f>
        <v>45296</v>
      </c>
      <c r="AU206" s="229"/>
      <c r="AV206" s="229"/>
      <c r="AW206" s="234"/>
      <c r="AX206" s="234"/>
      <c r="AY206" s="234"/>
      <c r="AZ206" s="234"/>
      <c r="BA206" s="234"/>
      <c r="BB206" s="234"/>
      <c r="BC206" s="234"/>
      <c r="BD206" s="234"/>
      <c r="BE206" s="242"/>
      <c r="BF206" s="234"/>
      <c r="BG206" s="234"/>
      <c r="BH206" s="234"/>
      <c r="BI206" s="234"/>
      <c r="BJ206" s="234"/>
      <c r="BK206" s="229">
        <f>Tabela510[[#This Row],[PREVISÃO   3ª Avaliação ]]+20</f>
        <v>45316</v>
      </c>
      <c r="BL206" s="227"/>
      <c r="BM206" s="227"/>
      <c r="BN206" s="234"/>
      <c r="BO206" s="234"/>
      <c r="BP206" s="234"/>
      <c r="BQ206" s="234"/>
      <c r="BR206" s="234"/>
      <c r="BS206" s="234"/>
      <c r="BT206" s="234"/>
      <c r="BU206" s="231"/>
      <c r="BV206" s="227"/>
      <c r="BW206" s="227"/>
      <c r="BX206" s="227"/>
      <c r="BY206" s="227"/>
      <c r="BZ206" s="227"/>
      <c r="CA206" s="227"/>
      <c r="CB206" s="227"/>
      <c r="CC206" s="227"/>
      <c r="CD206" s="227"/>
      <c r="CE206" s="235" t="s">
        <v>792</v>
      </c>
      <c r="CF206" s="227"/>
      <c r="CG206" s="227"/>
      <c r="CH206" s="227"/>
      <c r="CI206" s="227"/>
      <c r="CJ206" s="227" t="s">
        <v>746</v>
      </c>
      <c r="CK206" s="227"/>
      <c r="CL206" s="227"/>
      <c r="CM206" s="227"/>
      <c r="CN206" s="227"/>
      <c r="CO206" s="234"/>
      <c r="CP206" s="243"/>
      <c r="CQ206" s="227" t="str">
        <f>PROPER(TEXT(Tabela510[[#This Row],[Previsão de Colheita]],"mmm"))</f>
        <v>Fev</v>
      </c>
      <c r="CR206" s="227">
        <f>WEEKDAY(Tabela510[[#This Row],[Previsão de Colheita]],1)</f>
        <v>7</v>
      </c>
      <c r="CS206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06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06" s="239" t="str">
        <f>TEXT(Tabela510[[#This Row],[Inicio Semana]],"dd/mm/aa") &amp; " - " &amp; TEXT(Tabela510[[#This Row],[Fim Semana]],"dd/mm/aa")</f>
        <v>11/02/24 - 17/02/24</v>
      </c>
      <c r="CV206" s="238">
        <f>_xlfn.MAXIFS(Tabela510[Previsão de Colheita],Tabela510[[Fazenda ]],Tabela510[[#This Row],[Fazenda ]],Tabela510[Cultivar],Tabela510[[#This Row],[Cultivar]])</f>
        <v>45349</v>
      </c>
      <c r="CW206" s="238">
        <f>_xlfn.MINIFS(Tabela510[Previsão de Colheita],Tabela510[[Fazenda ]],Tabela510[[#This Row],[Fazenda ]],Tabela510[Cultivar],Tabela510[[#This Row],[Cultivar]])</f>
        <v>45346</v>
      </c>
      <c r="CX206" s="244" t="str" cm="1">
        <f t="array" ref="CX206">IF(OR(Tabela510[[#This Row],[1ª avaliação]:[Inicio Colh.]]="Reprovado"),"Reprovado","Aprovado")</f>
        <v>Reprovado</v>
      </c>
      <c r="CY206" s="221"/>
    </row>
    <row r="207" spans="1:103" ht="15.6" x14ac:dyDescent="0.3">
      <c r="A207" s="226" t="s">
        <v>39</v>
      </c>
      <c r="B207" s="227" t="s">
        <v>404</v>
      </c>
      <c r="C207" s="227" t="s">
        <v>48</v>
      </c>
      <c r="D207" s="227" t="s">
        <v>815</v>
      </c>
      <c r="E207" s="227" t="s">
        <v>721</v>
      </c>
      <c r="F207" s="240" t="s">
        <v>537</v>
      </c>
      <c r="G207" s="227" t="s">
        <v>176</v>
      </c>
      <c r="H207" s="228">
        <v>286.2</v>
      </c>
      <c r="I207" s="228">
        <v>100</v>
      </c>
      <c r="J207" s="228">
        <v>270</v>
      </c>
      <c r="K207" s="228">
        <f>Tabela510[[#This Row],[Hectares semados]]-J207</f>
        <v>16.199999999999989</v>
      </c>
      <c r="L207" s="228">
        <f>Tabela510[[#This Row],[Hectares de aproveitamento de semente]]*20</f>
        <v>5400</v>
      </c>
      <c r="M207" s="229">
        <v>45234</v>
      </c>
      <c r="N207" s="229">
        <f t="shared" ca="1" si="8"/>
        <v>45449</v>
      </c>
      <c r="O207" s="249">
        <f ca="1">Tabela510[[#This Row],[hoje]]-Tabela510[[#This Row],[Data da Semeadura ]]</f>
        <v>215</v>
      </c>
      <c r="P207" s="227">
        <v>115</v>
      </c>
      <c r="Q207" s="229">
        <f>Tabela510[[#This Row],[Data da Semeadura ]]+P207</f>
        <v>45349</v>
      </c>
      <c r="R207" s="230" t="s">
        <v>163</v>
      </c>
      <c r="S207" s="240"/>
      <c r="T207" s="227"/>
      <c r="U207" s="227"/>
      <c r="V207" s="227"/>
      <c r="W207" s="234"/>
      <c r="X207" s="234" t="s">
        <v>708</v>
      </c>
      <c r="Y207" s="231">
        <f>Tabela510[[#This Row],[Data da Semeadura ]]+10</f>
        <v>45244</v>
      </c>
      <c r="Z207" s="233">
        <v>45243</v>
      </c>
      <c r="AA207" s="227" t="s">
        <v>707</v>
      </c>
      <c r="AB207" s="232" t="s">
        <v>722</v>
      </c>
      <c r="AC207" s="227" t="s">
        <v>341</v>
      </c>
      <c r="AD207" s="234" t="s">
        <v>357</v>
      </c>
      <c r="AE207" s="234" t="s">
        <v>357</v>
      </c>
      <c r="AF207" s="234" t="s">
        <v>344</v>
      </c>
      <c r="AG207" s="234" t="s">
        <v>513</v>
      </c>
      <c r="AH207" s="229">
        <f>Tabela510[[#This Row],[Data da Semeadura ]]+35</f>
        <v>45269</v>
      </c>
      <c r="AI207" s="233"/>
      <c r="AJ207" s="227"/>
      <c r="AK207" s="234"/>
      <c r="AL207" s="234"/>
      <c r="AM207" s="234"/>
      <c r="AN207" s="234"/>
      <c r="AO207" s="234"/>
      <c r="AP207" s="234"/>
      <c r="AQ207" s="234"/>
      <c r="AR207" s="234"/>
      <c r="AS207" s="234"/>
      <c r="AT207" s="229">
        <f>Tabela510[[#This Row],[PREVISÃO   2ª Avaliação ]]+30</f>
        <v>45299</v>
      </c>
      <c r="AU207" s="229"/>
      <c r="AV207" s="229"/>
      <c r="AW207" s="234"/>
      <c r="AX207" s="234"/>
      <c r="AY207" s="234"/>
      <c r="AZ207" s="234"/>
      <c r="BA207" s="234"/>
      <c r="BB207" s="234"/>
      <c r="BC207" s="234"/>
      <c r="BD207" s="234"/>
      <c r="BE207" s="242"/>
      <c r="BF207" s="234"/>
      <c r="BG207" s="234"/>
      <c r="BH207" s="234"/>
      <c r="BI207" s="234"/>
      <c r="BJ207" s="234"/>
      <c r="BK207" s="229">
        <f>Tabela510[[#This Row],[PREVISÃO   3ª Avaliação ]]+20</f>
        <v>45319</v>
      </c>
      <c r="BL207" s="227"/>
      <c r="BM207" s="227"/>
      <c r="BN207" s="234"/>
      <c r="BO207" s="234"/>
      <c r="BP207" s="234"/>
      <c r="BQ207" s="234"/>
      <c r="BR207" s="234"/>
      <c r="BS207" s="234"/>
      <c r="BT207" s="234"/>
      <c r="BU207" s="231"/>
      <c r="BV207" s="227"/>
      <c r="BW207" s="227"/>
      <c r="BX207" s="227"/>
      <c r="BY207" s="227"/>
      <c r="BZ207" s="227"/>
      <c r="CA207" s="227"/>
      <c r="CB207" s="227"/>
      <c r="CC207" s="227"/>
      <c r="CD207" s="227"/>
      <c r="CE207" s="235" t="s">
        <v>792</v>
      </c>
      <c r="CF207" s="227"/>
      <c r="CG207" s="227"/>
      <c r="CH207" s="227"/>
      <c r="CI207" s="227"/>
      <c r="CJ207" s="227" t="s">
        <v>746</v>
      </c>
      <c r="CK207" s="227"/>
      <c r="CL207" s="227"/>
      <c r="CM207" s="227"/>
      <c r="CN207" s="227"/>
      <c r="CO207" s="234"/>
      <c r="CP207" s="243"/>
      <c r="CQ207" s="227" t="str">
        <f>PROPER(TEXT(Tabela510[[#This Row],[Previsão de Colheita]],"mmm"))</f>
        <v>Fev</v>
      </c>
      <c r="CR207" s="227">
        <f>WEEKDAY(Tabela510[[#This Row],[Previsão de Colheita]],1)</f>
        <v>3</v>
      </c>
      <c r="CS207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07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07" s="239" t="str">
        <f>TEXT(Tabela510[[#This Row],[Inicio Semana]],"dd/mm/aa") &amp; " - " &amp; TEXT(Tabela510[[#This Row],[Fim Semana]],"dd/mm/aa")</f>
        <v>14/01/24 - 20/01/24</v>
      </c>
      <c r="CV207" s="238">
        <f>_xlfn.MAXIFS(Tabela510[Previsão de Colheita],Tabela510[[Fazenda ]],Tabela510[[#This Row],[Fazenda ]],Tabela510[Cultivar],Tabela510[[#This Row],[Cultivar]])</f>
        <v>45349</v>
      </c>
      <c r="CW207" s="238">
        <f>_xlfn.MINIFS(Tabela510[Previsão de Colheita],Tabela510[[Fazenda ]],Tabela510[[#This Row],[Fazenda ]],Tabela510[Cultivar],Tabela510[[#This Row],[Cultivar]])</f>
        <v>45346</v>
      </c>
      <c r="CX207" s="244" t="str" cm="1">
        <f t="array" ref="CX207">IF(OR(Tabela510[[#This Row],[1ª avaliação]:[Inicio Colh.]]="Reprovado"),"Reprovado","Aprovado")</f>
        <v>Reprovado</v>
      </c>
      <c r="CY207" s="221"/>
    </row>
    <row r="208" spans="1:103" ht="15.6" x14ac:dyDescent="0.3">
      <c r="A208" s="226" t="s">
        <v>39</v>
      </c>
      <c r="B208" s="227" t="s">
        <v>404</v>
      </c>
      <c r="C208" s="227" t="s">
        <v>48</v>
      </c>
      <c r="D208" s="227" t="s">
        <v>815</v>
      </c>
      <c r="E208" s="227" t="s">
        <v>723</v>
      </c>
      <c r="F208" s="245" t="s">
        <v>537</v>
      </c>
      <c r="G208" s="227" t="s">
        <v>176</v>
      </c>
      <c r="H208" s="228">
        <v>216.7</v>
      </c>
      <c r="I208" s="228"/>
      <c r="J208" s="228">
        <v>180</v>
      </c>
      <c r="K208" s="228">
        <f>Tabela510[[#This Row],[Hectares semados]]-J208</f>
        <v>36.699999999999989</v>
      </c>
      <c r="L208" s="228">
        <f>Tabela510[[#This Row],[Hectares de aproveitamento de semente]]*20</f>
        <v>3600</v>
      </c>
      <c r="M208" s="229">
        <v>45234</v>
      </c>
      <c r="N208" s="229">
        <f t="shared" ca="1" si="8"/>
        <v>45449</v>
      </c>
      <c r="O208" s="249">
        <f ca="1">Tabela510[[#This Row],[hoje]]-Tabela510[[#This Row],[Data da Semeadura ]]</f>
        <v>215</v>
      </c>
      <c r="P208" s="227">
        <v>115</v>
      </c>
      <c r="Q208" s="229">
        <f>Tabela510[[#This Row],[Data da Semeadura ]]+P208</f>
        <v>45349</v>
      </c>
      <c r="R208" s="230" t="s">
        <v>164</v>
      </c>
      <c r="S208" s="240"/>
      <c r="T208" s="227"/>
      <c r="U208" s="227"/>
      <c r="V208" s="227"/>
      <c r="W208" s="234"/>
      <c r="X208" s="234" t="s">
        <v>708</v>
      </c>
      <c r="Y208" s="231">
        <f>Tabela510[[#This Row],[Data da Semeadura ]]+10</f>
        <v>45244</v>
      </c>
      <c r="Z208" s="233">
        <v>45243</v>
      </c>
      <c r="AA208" s="227" t="s">
        <v>707</v>
      </c>
      <c r="AB208" s="232">
        <v>9.6</v>
      </c>
      <c r="AC208" s="227" t="s">
        <v>341</v>
      </c>
      <c r="AD208" s="234" t="s">
        <v>357</v>
      </c>
      <c r="AE208" s="234" t="s">
        <v>357</v>
      </c>
      <c r="AF208" s="234" t="s">
        <v>346</v>
      </c>
      <c r="AG208" s="234" t="s">
        <v>513</v>
      </c>
      <c r="AH208" s="229">
        <f>Tabela510[[#This Row],[Data da Semeadura ]]+35</f>
        <v>45269</v>
      </c>
      <c r="AI208" s="233"/>
      <c r="AJ208" s="227"/>
      <c r="AK208" s="234"/>
      <c r="AL208" s="234"/>
      <c r="AM208" s="234"/>
      <c r="AN208" s="234"/>
      <c r="AO208" s="234"/>
      <c r="AP208" s="234"/>
      <c r="AQ208" s="234"/>
      <c r="AR208" s="234"/>
      <c r="AS208" s="234"/>
      <c r="AT208" s="229">
        <f>Tabela510[[#This Row],[PREVISÃO   2ª Avaliação ]]+30</f>
        <v>45299</v>
      </c>
      <c r="AU208" s="229"/>
      <c r="AV208" s="229"/>
      <c r="AW208" s="234"/>
      <c r="AX208" s="234"/>
      <c r="AY208" s="234"/>
      <c r="AZ208" s="234"/>
      <c r="BA208" s="234"/>
      <c r="BB208" s="234"/>
      <c r="BC208" s="234"/>
      <c r="BD208" s="234"/>
      <c r="BE208" s="242"/>
      <c r="BF208" s="234"/>
      <c r="BG208" s="234"/>
      <c r="BH208" s="234"/>
      <c r="BI208" s="234"/>
      <c r="BJ208" s="234"/>
      <c r="BK208" s="229">
        <f>Tabela510[[#This Row],[PREVISÃO   3ª Avaliação ]]+20</f>
        <v>45319</v>
      </c>
      <c r="BL208" s="227"/>
      <c r="BM208" s="227"/>
      <c r="BN208" s="234"/>
      <c r="BO208" s="234"/>
      <c r="BP208" s="234"/>
      <c r="BQ208" s="234"/>
      <c r="BR208" s="234"/>
      <c r="BS208" s="234"/>
      <c r="BT208" s="234"/>
      <c r="BU208" s="231"/>
      <c r="BV208" s="227"/>
      <c r="BW208" s="227"/>
      <c r="BX208" s="227"/>
      <c r="BY208" s="227"/>
      <c r="BZ208" s="227"/>
      <c r="CA208" s="227"/>
      <c r="CB208" s="227"/>
      <c r="CC208" s="227"/>
      <c r="CD208" s="227"/>
      <c r="CE208" s="235" t="s">
        <v>792</v>
      </c>
      <c r="CF208" s="227"/>
      <c r="CG208" s="227"/>
      <c r="CH208" s="227"/>
      <c r="CI208" s="227"/>
      <c r="CJ208" s="227" t="s">
        <v>746</v>
      </c>
      <c r="CK208" s="227"/>
      <c r="CL208" s="227"/>
      <c r="CM208" s="227"/>
      <c r="CN208" s="227"/>
      <c r="CO208" s="234"/>
      <c r="CP208" s="243"/>
      <c r="CQ208" s="227" t="str">
        <f>PROPER(TEXT(Tabela510[[#This Row],[Previsão de Colheita]],"mmm"))</f>
        <v>Fev</v>
      </c>
      <c r="CR208" s="227">
        <f>WEEKDAY(Tabela510[[#This Row],[Previsão de Colheita]],1)</f>
        <v>3</v>
      </c>
      <c r="CS208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08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08" s="239" t="str">
        <f>TEXT(Tabela510[[#This Row],[Inicio Semana]],"dd/mm/aa") &amp; " - " &amp; TEXT(Tabela510[[#This Row],[Fim Semana]],"dd/mm/aa")</f>
        <v>14/01/24 - 20/01/24</v>
      </c>
      <c r="CV208" s="238">
        <f>_xlfn.MAXIFS(Tabela510[Previsão de Colheita],Tabela510[[Fazenda ]],Tabela510[[#This Row],[Fazenda ]],Tabela510[Cultivar],Tabela510[[#This Row],[Cultivar]])</f>
        <v>45349</v>
      </c>
      <c r="CW208" s="238">
        <f>_xlfn.MINIFS(Tabela510[Previsão de Colheita],Tabela510[[Fazenda ]],Tabela510[[#This Row],[Fazenda ]],Tabela510[Cultivar],Tabela510[[#This Row],[Cultivar]])</f>
        <v>45346</v>
      </c>
      <c r="CX208" s="244" t="str" cm="1">
        <f t="array" ref="CX208">IF(OR(Tabela510[[#This Row],[1ª avaliação]:[Inicio Colh.]]="Reprovado"),"Reprovado","Aprovado")</f>
        <v>Reprovado</v>
      </c>
      <c r="CY208" s="221"/>
    </row>
    <row r="209" spans="1:103" ht="15.6" x14ac:dyDescent="0.3">
      <c r="A209" s="226" t="s">
        <v>38</v>
      </c>
      <c r="B209" s="227" t="s">
        <v>407</v>
      </c>
      <c r="C209" s="227" t="s">
        <v>48</v>
      </c>
      <c r="D209" s="227" t="s">
        <v>815</v>
      </c>
      <c r="E209" s="227" t="s">
        <v>569</v>
      </c>
      <c r="F209" s="227" t="s">
        <v>537</v>
      </c>
      <c r="G209" s="227" t="s">
        <v>176</v>
      </c>
      <c r="H209" s="227">
        <v>60.3</v>
      </c>
      <c r="I209" s="227"/>
      <c r="J209" s="228">
        <f>Tabela510[[#This Row],[Hectares semados]]</f>
        <v>60.3</v>
      </c>
      <c r="K209" s="266">
        <f>Tabela510[[#This Row],[Hectares semados]]-J209</f>
        <v>0</v>
      </c>
      <c r="L209" s="266">
        <f>Tabela510[[#This Row],[Hectares de aproveitamento de semente]]*20</f>
        <v>1206</v>
      </c>
      <c r="M209" s="258">
        <v>45204</v>
      </c>
      <c r="N209" s="229">
        <f t="shared" ca="1" si="8"/>
        <v>45449</v>
      </c>
      <c r="O209" s="249">
        <f ca="1">Tabela510[[#This Row],[hoje]]-Tabela510[[#This Row],[Data da Semeadura ]]</f>
        <v>245</v>
      </c>
      <c r="P209" s="227">
        <v>118</v>
      </c>
      <c r="Q209" s="229">
        <f>Tabela510[[#This Row],[Data da Semeadura ]]+P209</f>
        <v>45322</v>
      </c>
      <c r="R209" s="230" t="s">
        <v>164</v>
      </c>
      <c r="S209" s="227"/>
      <c r="T209" s="227"/>
      <c r="U209" s="227"/>
      <c r="V209" s="250"/>
      <c r="W209" s="227"/>
      <c r="X209" s="227" t="s">
        <v>633</v>
      </c>
      <c r="Y209" s="231">
        <f>Tabela510[[#This Row],[Data da Semeadura ]]+10</f>
        <v>45214</v>
      </c>
      <c r="Z209" s="233">
        <v>45216</v>
      </c>
      <c r="AA209" s="231" t="s">
        <v>601</v>
      </c>
      <c r="AB209" s="232">
        <v>13.4</v>
      </c>
      <c r="AC209" s="227" t="s">
        <v>339</v>
      </c>
      <c r="AD209" s="227" t="s">
        <v>357</v>
      </c>
      <c r="AE209" s="227" t="s">
        <v>357</v>
      </c>
      <c r="AF209" s="227" t="s">
        <v>345</v>
      </c>
      <c r="AG209" s="227" t="s">
        <v>513</v>
      </c>
      <c r="AH209" s="229">
        <f>Tabela510[[#This Row],[Data da Semeadura ]]+35</f>
        <v>45239</v>
      </c>
      <c r="AI209" s="231">
        <v>45246</v>
      </c>
      <c r="AJ209" s="231" t="s">
        <v>725</v>
      </c>
      <c r="AK209" s="227"/>
      <c r="AL209" s="227" t="s">
        <v>504</v>
      </c>
      <c r="AM209" s="227" t="s">
        <v>445</v>
      </c>
      <c r="AN209" s="227" t="s">
        <v>343</v>
      </c>
      <c r="AO209" s="227" t="s">
        <v>357</v>
      </c>
      <c r="AP209" s="227"/>
      <c r="AQ209" s="227"/>
      <c r="AR209" s="227"/>
      <c r="AS209" s="227" t="s">
        <v>513</v>
      </c>
      <c r="AT209" s="229">
        <f>Tabela510[[#This Row],[PREVISÃO   2ª Avaliação ]]+30</f>
        <v>45269</v>
      </c>
      <c r="AU209" s="229"/>
      <c r="AV209" s="229"/>
      <c r="AW209" s="227"/>
      <c r="AX209" s="227"/>
      <c r="AY209" s="227"/>
      <c r="AZ209" s="227"/>
      <c r="BA209" s="227"/>
      <c r="BB209" s="227"/>
      <c r="BC209" s="227"/>
      <c r="BD209" s="233"/>
      <c r="BE209" s="227"/>
      <c r="BF209" s="227"/>
      <c r="BG209" s="227"/>
      <c r="BH209" s="234"/>
      <c r="BI209" s="234"/>
      <c r="BJ209" s="234"/>
      <c r="BK209" s="229">
        <f>Tabela510[[#This Row],[PREVISÃO   3ª Avaliação ]]+20</f>
        <v>45289</v>
      </c>
      <c r="BL209" s="233"/>
      <c r="BM209" s="233"/>
      <c r="BN209" s="227"/>
      <c r="BO209" s="227"/>
      <c r="BP209" s="227"/>
      <c r="BQ209" s="227"/>
      <c r="BR209" s="227"/>
      <c r="BS209" s="227"/>
      <c r="BT209" s="227"/>
      <c r="BU209" s="233"/>
      <c r="BV209" s="227"/>
      <c r="BW209" s="227"/>
      <c r="BX209" s="227"/>
      <c r="BY209" s="227"/>
      <c r="BZ209" s="227"/>
      <c r="CA209" s="227"/>
      <c r="CB209" s="227"/>
      <c r="CC209" s="227"/>
      <c r="CD209" s="233"/>
      <c r="CE209" s="235" t="s">
        <v>794</v>
      </c>
      <c r="CF209" s="227"/>
      <c r="CG209" s="227"/>
      <c r="CH209" s="227"/>
      <c r="CI209" s="236"/>
      <c r="CJ209" s="227" t="s">
        <v>746</v>
      </c>
      <c r="CK209" s="233"/>
      <c r="CL209" s="227"/>
      <c r="CM209" s="227"/>
      <c r="CN209" s="227"/>
      <c r="CO209" s="227"/>
      <c r="CP209" s="237"/>
      <c r="CQ209" s="227" t="str">
        <f>PROPER(TEXT(Tabela510[[#This Row],[Previsão de Colheita]],"mmm"))</f>
        <v>Jan</v>
      </c>
      <c r="CR209" s="227">
        <f>WEEKDAY(Tabela510[[#This Row],[Previsão de Colheita]],1)</f>
        <v>4</v>
      </c>
      <c r="CS209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09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09" s="239" t="str">
        <f>TEXT(Tabela510[[#This Row],[Inicio Semana]],"dd/mm/aa") &amp; " - " &amp; TEXT(Tabela510[[#This Row],[Fim Semana]],"dd/mm/aa")</f>
        <v>21/01/24 - 27/01/24</v>
      </c>
      <c r="CV209" s="238">
        <f>_xlfn.MAXIFS(Tabela510[Previsão de Colheita],Tabela510[[Fazenda ]],Tabela510[[#This Row],[Fazenda ]],Tabela510[Cultivar],Tabela510[[#This Row],[Cultivar]])</f>
        <v>45326</v>
      </c>
      <c r="CW209" s="238">
        <f>_xlfn.MINIFS(Tabela510[Previsão de Colheita],Tabela510[[Fazenda ]],Tabela510[[#This Row],[Fazenda ]],Tabela510[Cultivar],Tabela510[[#This Row],[Cultivar]])</f>
        <v>45322</v>
      </c>
      <c r="CX209" s="238" t="str" cm="1">
        <f t="array" ref="CX209">IF(OR(Tabela510[[#This Row],[1ª avaliação]:[Inicio Colh.]]="Reprovado"),"Reprovado","Aprovado")</f>
        <v>Reprovado</v>
      </c>
      <c r="CY209" s="221"/>
    </row>
    <row r="210" spans="1:103" ht="15.6" x14ac:dyDescent="0.3">
      <c r="A210" s="226" t="s">
        <v>38</v>
      </c>
      <c r="B210" s="227" t="s">
        <v>407</v>
      </c>
      <c r="C210" s="227" t="s">
        <v>48</v>
      </c>
      <c r="D210" s="227" t="s">
        <v>815</v>
      </c>
      <c r="E210" s="251" t="s">
        <v>570</v>
      </c>
      <c r="F210" s="240" t="s">
        <v>537</v>
      </c>
      <c r="G210" s="227" t="s">
        <v>176</v>
      </c>
      <c r="H210" s="227">
        <v>227.53</v>
      </c>
      <c r="I210" s="227"/>
      <c r="J210" s="228">
        <v>30</v>
      </c>
      <c r="K210" s="266">
        <f>Tabela510[[#This Row],[Hectares semados]]-J210</f>
        <v>197.53</v>
      </c>
      <c r="L210" s="266">
        <f>Tabela510[[#This Row],[Hectares de aproveitamento de semente]]*20</f>
        <v>600</v>
      </c>
      <c r="M210" s="252">
        <v>45205</v>
      </c>
      <c r="N210" s="229">
        <f t="shared" ca="1" si="8"/>
        <v>45449</v>
      </c>
      <c r="O210" s="249">
        <f ca="1">Tabela510[[#This Row],[hoje]]-Tabela510[[#This Row],[Data da Semeadura ]]</f>
        <v>244</v>
      </c>
      <c r="P210" s="227">
        <v>121</v>
      </c>
      <c r="Q210" s="229">
        <f>Tabela510[[#This Row],[Data da Semeadura ]]+P210</f>
        <v>45326</v>
      </c>
      <c r="R210" s="230" t="s">
        <v>164</v>
      </c>
      <c r="S210" s="240"/>
      <c r="T210" s="227"/>
      <c r="U210" s="227"/>
      <c r="V210" s="227"/>
      <c r="W210" s="234"/>
      <c r="X210" s="234" t="s">
        <v>634</v>
      </c>
      <c r="Y210" s="231">
        <f>Tabela510[[#This Row],[Data da Semeadura ]]+10</f>
        <v>45215</v>
      </c>
      <c r="Z210" s="233">
        <v>45216</v>
      </c>
      <c r="AA210" s="231" t="s">
        <v>601</v>
      </c>
      <c r="AB210" s="232">
        <v>13.5</v>
      </c>
      <c r="AC210" s="227" t="s">
        <v>339</v>
      </c>
      <c r="AD210" s="234" t="s">
        <v>357</v>
      </c>
      <c r="AE210" s="234" t="s">
        <v>357</v>
      </c>
      <c r="AF210" s="234" t="s">
        <v>345</v>
      </c>
      <c r="AG210" s="234" t="s">
        <v>513</v>
      </c>
      <c r="AH210" s="229">
        <f>Tabela510[[#This Row],[Data da Semeadura ]]+35</f>
        <v>45240</v>
      </c>
      <c r="AI210" s="231">
        <v>45246</v>
      </c>
      <c r="AJ210" s="231" t="s">
        <v>725</v>
      </c>
      <c r="AK210" s="234"/>
      <c r="AL210" s="234" t="s">
        <v>504</v>
      </c>
      <c r="AM210" s="227" t="s">
        <v>445</v>
      </c>
      <c r="AN210" s="234" t="s">
        <v>343</v>
      </c>
      <c r="AO210" s="234" t="s">
        <v>357</v>
      </c>
      <c r="AP210" s="234"/>
      <c r="AQ210" s="227"/>
      <c r="AR210" s="234"/>
      <c r="AS210" s="227" t="s">
        <v>513</v>
      </c>
      <c r="AT210" s="229">
        <f>Tabela510[[#This Row],[PREVISÃO   2ª Avaliação ]]+30</f>
        <v>45270</v>
      </c>
      <c r="AU210" s="229"/>
      <c r="AV210" s="229"/>
      <c r="AW210" s="234"/>
      <c r="AX210" s="234"/>
      <c r="AY210" s="234"/>
      <c r="AZ210" s="234"/>
      <c r="BA210" s="227"/>
      <c r="BB210" s="234"/>
      <c r="BC210" s="234"/>
      <c r="BD210" s="233"/>
      <c r="BE210" s="242"/>
      <c r="BF210" s="234"/>
      <c r="BG210" s="234"/>
      <c r="BH210" s="234"/>
      <c r="BI210" s="234"/>
      <c r="BJ210" s="234"/>
      <c r="BK210" s="229">
        <f>Tabela510[[#This Row],[PREVISÃO   3ª Avaliação ]]+20</f>
        <v>45290</v>
      </c>
      <c r="BL210" s="233"/>
      <c r="BM210" s="233"/>
      <c r="BN210" s="227"/>
      <c r="BO210" s="227"/>
      <c r="BP210" s="227"/>
      <c r="BQ210" s="234"/>
      <c r="BR210" s="227"/>
      <c r="BS210" s="234"/>
      <c r="BT210" s="234"/>
      <c r="BU210" s="233"/>
      <c r="BV210" s="227"/>
      <c r="BW210" s="227"/>
      <c r="BX210" s="227"/>
      <c r="BY210" s="227"/>
      <c r="BZ210" s="227"/>
      <c r="CA210" s="227"/>
      <c r="CB210" s="227"/>
      <c r="CC210" s="227"/>
      <c r="CD210" s="233"/>
      <c r="CE210" s="235" t="s">
        <v>798</v>
      </c>
      <c r="CF210" s="227"/>
      <c r="CG210" s="227"/>
      <c r="CH210" s="227"/>
      <c r="CI210" s="231"/>
      <c r="CJ210" s="227" t="s">
        <v>747</v>
      </c>
      <c r="CK210" s="233"/>
      <c r="CL210" s="227"/>
      <c r="CM210" s="227"/>
      <c r="CN210" s="227"/>
      <c r="CO210" s="234"/>
      <c r="CP210" s="243"/>
      <c r="CQ210" s="227" t="str">
        <f>PROPER(TEXT(Tabela510[[#This Row],[Previsão de Colheita]],"mmm"))</f>
        <v>Fev</v>
      </c>
      <c r="CR210" s="227">
        <f>WEEKDAY(Tabela510[[#This Row],[Previsão de Colheita]],1)</f>
        <v>1</v>
      </c>
      <c r="CS210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210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210" s="239" t="str">
        <f>TEXT(Tabela510[[#This Row],[Inicio Semana]],"dd/mm/aa") &amp; " - " &amp; TEXT(Tabela510[[#This Row],[Fim Semana]],"dd/mm/aa")</f>
        <v>31/12/23 - 06/01/24</v>
      </c>
      <c r="CV210" s="238">
        <f>_xlfn.MAXIFS(Tabela510[Previsão de Colheita],Tabela510[[Fazenda ]],Tabela510[[#This Row],[Fazenda ]],Tabela510[Cultivar],Tabela510[[#This Row],[Cultivar]])</f>
        <v>45326</v>
      </c>
      <c r="CW210" s="238">
        <f>_xlfn.MINIFS(Tabela510[Previsão de Colheita],Tabela510[[Fazenda ]],Tabela510[[#This Row],[Fazenda ]],Tabela510[Cultivar],Tabela510[[#This Row],[Cultivar]])</f>
        <v>45322</v>
      </c>
      <c r="CX210" s="244" t="str" cm="1">
        <f t="array" ref="CX210">IF(OR(Tabela510[[#This Row],[1ª avaliação]:[Inicio Colh.]]="Reprovado"),"Reprovado","Aprovado")</f>
        <v>Aprovado</v>
      </c>
      <c r="CY210" s="221"/>
    </row>
    <row r="211" spans="1:103" ht="15.6" x14ac:dyDescent="0.3">
      <c r="A211" s="226" t="s">
        <v>38</v>
      </c>
      <c r="B211" s="227" t="s">
        <v>407</v>
      </c>
      <c r="C211" s="227" t="s">
        <v>48</v>
      </c>
      <c r="D211" s="227" t="s">
        <v>815</v>
      </c>
      <c r="E211" s="251" t="s">
        <v>571</v>
      </c>
      <c r="F211" s="240" t="s">
        <v>537</v>
      </c>
      <c r="G211" s="227" t="s">
        <v>176</v>
      </c>
      <c r="H211" s="227">
        <v>101.2</v>
      </c>
      <c r="I211" s="227"/>
      <c r="J211" s="228">
        <v>75</v>
      </c>
      <c r="K211" s="266">
        <f>Tabela510[[#This Row],[Hectares semados]]-J211</f>
        <v>26.200000000000003</v>
      </c>
      <c r="L211" s="266">
        <f>Tabela510[[#This Row],[Hectares de aproveitamento de semente]]*20</f>
        <v>1500</v>
      </c>
      <c r="M211" s="252">
        <v>45206</v>
      </c>
      <c r="N211" s="229">
        <f t="shared" ca="1" si="8"/>
        <v>45449</v>
      </c>
      <c r="O211" s="249">
        <f ca="1">Tabela510[[#This Row],[hoje]]-Tabela510[[#This Row],[Data da Semeadura ]]</f>
        <v>243</v>
      </c>
      <c r="P211" s="227">
        <v>120</v>
      </c>
      <c r="Q211" s="229">
        <f>Tabela510[[#This Row],[Data da Semeadura ]]+P211</f>
        <v>45326</v>
      </c>
      <c r="R211" s="230" t="s">
        <v>164</v>
      </c>
      <c r="S211" s="240"/>
      <c r="T211" s="227"/>
      <c r="U211" s="227"/>
      <c r="V211" s="227"/>
      <c r="W211" s="234"/>
      <c r="X211" s="234" t="s">
        <v>634</v>
      </c>
      <c r="Y211" s="231">
        <f>Tabela510[[#This Row],[Data da Semeadura ]]+10</f>
        <v>45216</v>
      </c>
      <c r="Z211" s="233">
        <v>45216</v>
      </c>
      <c r="AA211" s="231" t="s">
        <v>601</v>
      </c>
      <c r="AB211" s="232">
        <v>13.4</v>
      </c>
      <c r="AC211" s="227" t="s">
        <v>339</v>
      </c>
      <c r="AD211" s="234" t="s">
        <v>357</v>
      </c>
      <c r="AE211" s="234" t="s">
        <v>357</v>
      </c>
      <c r="AF211" s="234" t="s">
        <v>345</v>
      </c>
      <c r="AG211" s="234" t="s">
        <v>513</v>
      </c>
      <c r="AH211" s="229">
        <f>Tabela510[[#This Row],[Data da Semeadura ]]+35</f>
        <v>45241</v>
      </c>
      <c r="AI211" s="231">
        <v>45246</v>
      </c>
      <c r="AJ211" s="231" t="s">
        <v>725</v>
      </c>
      <c r="AK211" s="234"/>
      <c r="AL211" s="234" t="s">
        <v>504</v>
      </c>
      <c r="AM211" s="227" t="s">
        <v>445</v>
      </c>
      <c r="AN211" s="234" t="s">
        <v>343</v>
      </c>
      <c r="AO211" s="234" t="s">
        <v>357</v>
      </c>
      <c r="AP211" s="234"/>
      <c r="AQ211" s="227"/>
      <c r="AR211" s="234"/>
      <c r="AS211" s="227" t="s">
        <v>513</v>
      </c>
      <c r="AT211" s="229">
        <f>Tabela510[[#This Row],[PREVISÃO   2ª Avaliação ]]+30</f>
        <v>45271</v>
      </c>
      <c r="AU211" s="229"/>
      <c r="AV211" s="229"/>
      <c r="AW211" s="234"/>
      <c r="AX211" s="234"/>
      <c r="AY211" s="234"/>
      <c r="AZ211" s="234"/>
      <c r="BA211" s="234"/>
      <c r="BB211" s="234"/>
      <c r="BC211" s="234"/>
      <c r="BD211" s="233"/>
      <c r="BE211" s="242"/>
      <c r="BF211" s="234"/>
      <c r="BG211" s="234"/>
      <c r="BH211" s="234"/>
      <c r="BI211" s="234"/>
      <c r="BJ211" s="234"/>
      <c r="BK211" s="229">
        <f>Tabela510[[#This Row],[PREVISÃO   3ª Avaliação ]]+20</f>
        <v>45291</v>
      </c>
      <c r="BL211" s="233"/>
      <c r="BM211" s="227"/>
      <c r="BN211" s="234"/>
      <c r="BO211" s="234"/>
      <c r="BP211" s="234"/>
      <c r="BQ211" s="234"/>
      <c r="BR211" s="234"/>
      <c r="BS211" s="234"/>
      <c r="BT211" s="234"/>
      <c r="BU211" s="231"/>
      <c r="BV211" s="227"/>
      <c r="BW211" s="227"/>
      <c r="BX211" s="227"/>
      <c r="BY211" s="227"/>
      <c r="BZ211" s="227"/>
      <c r="CA211" s="227"/>
      <c r="CB211" s="227"/>
      <c r="CC211" s="227"/>
      <c r="CD211" s="233"/>
      <c r="CE211" s="235" t="s">
        <v>798</v>
      </c>
      <c r="CF211" s="227"/>
      <c r="CG211" s="227"/>
      <c r="CH211" s="227"/>
      <c r="CI211" s="227"/>
      <c r="CJ211" s="227" t="s">
        <v>747</v>
      </c>
      <c r="CK211" s="227"/>
      <c r="CL211" s="227"/>
      <c r="CM211" s="227"/>
      <c r="CN211" s="227"/>
      <c r="CO211" s="234"/>
      <c r="CP211" s="237"/>
      <c r="CQ211" s="227" t="str">
        <f>PROPER(TEXT(Tabela510[[#This Row],[Previsão de Colheita]],"mmm"))</f>
        <v>Fev</v>
      </c>
      <c r="CR211" s="227">
        <f>WEEKDAY(Tabela510[[#This Row],[Previsão de Colheita]],1)</f>
        <v>1</v>
      </c>
      <c r="CS211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211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211" s="239" t="str">
        <f>TEXT(Tabela510[[#This Row],[Inicio Semana]],"dd/mm/aa") &amp; " - " &amp; TEXT(Tabela510[[#This Row],[Fim Semana]],"dd/mm/aa")</f>
        <v>31/12/23 - 06/01/24</v>
      </c>
      <c r="CV211" s="238">
        <f>_xlfn.MAXIFS(Tabela510[Previsão de Colheita],Tabela510[[Fazenda ]],Tabela510[[#This Row],[Fazenda ]],Tabela510[Cultivar],Tabela510[[#This Row],[Cultivar]])</f>
        <v>45326</v>
      </c>
      <c r="CW211" s="238">
        <f>_xlfn.MINIFS(Tabela510[Previsão de Colheita],Tabela510[[Fazenda ]],Tabela510[[#This Row],[Fazenda ]],Tabela510[Cultivar],Tabela510[[#This Row],[Cultivar]])</f>
        <v>45322</v>
      </c>
      <c r="CX211" s="244" t="str" cm="1">
        <f t="array" ref="CX211">IF(OR(Tabela510[[#This Row],[1ª avaliação]:[Inicio Colh.]]="Reprovado"),"Reprovado","Aprovado")</f>
        <v>Aprovado</v>
      </c>
      <c r="CY211" s="221"/>
    </row>
    <row r="212" spans="1:103" ht="15.6" x14ac:dyDescent="0.3">
      <c r="A212" s="226" t="s">
        <v>38</v>
      </c>
      <c r="B212" s="227" t="s">
        <v>407</v>
      </c>
      <c r="C212" s="227" t="s">
        <v>48</v>
      </c>
      <c r="D212" s="227" t="s">
        <v>815</v>
      </c>
      <c r="E212" s="227" t="s">
        <v>572</v>
      </c>
      <c r="F212" s="240" t="s">
        <v>537</v>
      </c>
      <c r="G212" s="227" t="s">
        <v>176</v>
      </c>
      <c r="H212" s="227">
        <v>188.08</v>
      </c>
      <c r="I212" s="227"/>
      <c r="J212" s="228">
        <v>96</v>
      </c>
      <c r="K212" s="266">
        <f>Tabela510[[#This Row],[Hectares semados]]-J212</f>
        <v>92.080000000000013</v>
      </c>
      <c r="L212" s="266">
        <f>Tabela510[[#This Row],[Hectares de aproveitamento de semente]]*20</f>
        <v>1920</v>
      </c>
      <c r="M212" s="258">
        <v>45206</v>
      </c>
      <c r="N212" s="229">
        <f t="shared" ca="1" si="8"/>
        <v>45449</v>
      </c>
      <c r="O212" s="249">
        <f ca="1">Tabela510[[#This Row],[hoje]]-Tabela510[[#This Row],[Data da Semeadura ]]</f>
        <v>243</v>
      </c>
      <c r="P212" s="227">
        <v>118</v>
      </c>
      <c r="Q212" s="229">
        <f>Tabela510[[#This Row],[Data da Semeadura ]]+P212</f>
        <v>45324</v>
      </c>
      <c r="R212" s="230" t="s">
        <v>164</v>
      </c>
      <c r="S212" s="240"/>
      <c r="T212" s="227"/>
      <c r="U212" s="227"/>
      <c r="V212" s="227"/>
      <c r="W212" s="234"/>
      <c r="X212" s="234" t="s">
        <v>634</v>
      </c>
      <c r="Y212" s="231">
        <f>Tabela510[[#This Row],[Data da Semeadura ]]+10</f>
        <v>45216</v>
      </c>
      <c r="Z212" s="233">
        <v>45216</v>
      </c>
      <c r="AA212" s="231" t="s">
        <v>601</v>
      </c>
      <c r="AB212" s="232">
        <v>13.4</v>
      </c>
      <c r="AC212" s="227" t="s">
        <v>339</v>
      </c>
      <c r="AD212" s="234" t="s">
        <v>357</v>
      </c>
      <c r="AE212" s="234" t="s">
        <v>357</v>
      </c>
      <c r="AF212" s="234" t="s">
        <v>345</v>
      </c>
      <c r="AG212" s="234" t="s">
        <v>513</v>
      </c>
      <c r="AH212" s="229">
        <f>Tabela510[[#This Row],[Data da Semeadura ]]+35</f>
        <v>45241</v>
      </c>
      <c r="AI212" s="231">
        <v>45246</v>
      </c>
      <c r="AJ212" s="231" t="s">
        <v>725</v>
      </c>
      <c r="AK212" s="234"/>
      <c r="AL212" s="234" t="s">
        <v>504</v>
      </c>
      <c r="AM212" s="227" t="s">
        <v>445</v>
      </c>
      <c r="AN212" s="234" t="s">
        <v>343</v>
      </c>
      <c r="AO212" s="234" t="s">
        <v>357</v>
      </c>
      <c r="AP212" s="234"/>
      <c r="AQ212" s="227"/>
      <c r="AR212" s="234"/>
      <c r="AS212" s="227" t="s">
        <v>513</v>
      </c>
      <c r="AT212" s="229">
        <f>Tabela510[[#This Row],[PREVISÃO   2ª Avaliação ]]+30</f>
        <v>45271</v>
      </c>
      <c r="AU212" s="229"/>
      <c r="AV212" s="229"/>
      <c r="AW212" s="234"/>
      <c r="AX212" s="234"/>
      <c r="AY212" s="234"/>
      <c r="AZ212" s="234"/>
      <c r="BA212" s="234"/>
      <c r="BB212" s="234"/>
      <c r="BC212" s="234"/>
      <c r="BD212" s="233"/>
      <c r="BE212" s="242"/>
      <c r="BF212" s="234"/>
      <c r="BG212" s="234"/>
      <c r="BH212" s="234"/>
      <c r="BI212" s="234"/>
      <c r="BJ212" s="234"/>
      <c r="BK212" s="229">
        <f>Tabela510[[#This Row],[PREVISÃO   3ª Avaliação ]]+20</f>
        <v>45291</v>
      </c>
      <c r="BL212" s="233"/>
      <c r="BM212" s="227"/>
      <c r="BN212" s="234"/>
      <c r="BO212" s="234"/>
      <c r="BP212" s="234"/>
      <c r="BQ212" s="234"/>
      <c r="BR212" s="234"/>
      <c r="BS212" s="234"/>
      <c r="BT212" s="234"/>
      <c r="BU212" s="231"/>
      <c r="BV212" s="227"/>
      <c r="BW212" s="227"/>
      <c r="BX212" s="227"/>
      <c r="BY212" s="227"/>
      <c r="BZ212" s="227"/>
      <c r="CA212" s="227"/>
      <c r="CB212" s="227"/>
      <c r="CC212" s="227"/>
      <c r="CD212" s="233"/>
      <c r="CE212" s="235" t="s">
        <v>796</v>
      </c>
      <c r="CF212" s="227"/>
      <c r="CG212" s="227"/>
      <c r="CH212" s="227"/>
      <c r="CI212" s="227"/>
      <c r="CJ212" s="227" t="s">
        <v>746</v>
      </c>
      <c r="CK212" s="227"/>
      <c r="CL212" s="227"/>
      <c r="CM212" s="227"/>
      <c r="CN212" s="227"/>
      <c r="CO212" s="234"/>
      <c r="CP212" s="237"/>
      <c r="CQ212" s="227" t="str">
        <f>PROPER(TEXT(Tabela510[[#This Row],[Previsão de Colheita]],"mmm"))</f>
        <v>Fev</v>
      </c>
      <c r="CR212" s="227">
        <f>WEEKDAY(Tabela510[[#This Row],[Previsão de Colheita]],1)</f>
        <v>6</v>
      </c>
      <c r="CS212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12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12" s="239" t="str">
        <f>TEXT(Tabela510[[#This Row],[Inicio Semana]],"dd/mm/aa") &amp; " - " &amp; TEXT(Tabela510[[#This Row],[Fim Semana]],"dd/mm/aa")</f>
        <v>04/02/24 - 10/02/24</v>
      </c>
      <c r="CV212" s="238">
        <f>_xlfn.MAXIFS(Tabela510[Previsão de Colheita],Tabela510[[Fazenda ]],Tabela510[[#This Row],[Fazenda ]],Tabela510[Cultivar],Tabela510[[#This Row],[Cultivar]])</f>
        <v>45326</v>
      </c>
      <c r="CW212" s="238">
        <f>_xlfn.MINIFS(Tabela510[Previsão de Colheita],Tabela510[[Fazenda ]],Tabela510[[#This Row],[Fazenda ]],Tabela510[Cultivar],Tabela510[[#This Row],[Cultivar]])</f>
        <v>45322</v>
      </c>
      <c r="CX212" s="244" t="str" cm="1">
        <f t="array" ref="CX212">IF(OR(Tabela510[[#This Row],[1ª avaliação]:[Inicio Colh.]]="Reprovado"),"Reprovado","Aprovado")</f>
        <v>Reprovado</v>
      </c>
      <c r="CY212" s="221"/>
    </row>
    <row r="213" spans="1:103" ht="15.6" x14ac:dyDescent="0.3">
      <c r="A213" s="226" t="s">
        <v>38</v>
      </c>
      <c r="B213" s="227" t="s">
        <v>407</v>
      </c>
      <c r="C213" s="227" t="s">
        <v>48</v>
      </c>
      <c r="D213" s="227" t="s">
        <v>815</v>
      </c>
      <c r="E213" s="227" t="s">
        <v>573</v>
      </c>
      <c r="F213" s="240" t="s">
        <v>537</v>
      </c>
      <c r="G213" s="227" t="s">
        <v>176</v>
      </c>
      <c r="H213" s="227">
        <v>122.27</v>
      </c>
      <c r="I213" s="227"/>
      <c r="J213" s="228">
        <v>69</v>
      </c>
      <c r="K213" s="266">
        <f>Tabela510[[#This Row],[Hectares semados]]-J213</f>
        <v>53.269999999999996</v>
      </c>
      <c r="L213" s="266">
        <f>Tabela510[[#This Row],[Hectares de aproveitamento de semente]]*20</f>
        <v>1380</v>
      </c>
      <c r="M213" s="258">
        <v>45207</v>
      </c>
      <c r="N213" s="229">
        <f t="shared" ca="1" si="8"/>
        <v>45449</v>
      </c>
      <c r="O213" s="249">
        <f ca="1">Tabela510[[#This Row],[hoje]]-Tabela510[[#This Row],[Data da Semeadura ]]</f>
        <v>242</v>
      </c>
      <c r="P213" s="227">
        <v>118</v>
      </c>
      <c r="Q213" s="229">
        <f>Tabela510[[#This Row],[Data da Semeadura ]]+P213</f>
        <v>45325</v>
      </c>
      <c r="R213" s="230" t="s">
        <v>164</v>
      </c>
      <c r="S213" s="240"/>
      <c r="T213" s="227"/>
      <c r="U213" s="227"/>
      <c r="V213" s="227"/>
      <c r="W213" s="234"/>
      <c r="X213" s="234" t="s">
        <v>634</v>
      </c>
      <c r="Y213" s="231">
        <f>Tabela510[[#This Row],[Data da Semeadura ]]+10</f>
        <v>45217</v>
      </c>
      <c r="Z213" s="233">
        <v>45216</v>
      </c>
      <c r="AA213" s="231" t="s">
        <v>601</v>
      </c>
      <c r="AB213" s="232">
        <v>10.5</v>
      </c>
      <c r="AC213" s="227" t="s">
        <v>341</v>
      </c>
      <c r="AD213" s="234" t="s">
        <v>357</v>
      </c>
      <c r="AE213" s="234" t="s">
        <v>357</v>
      </c>
      <c r="AF213" s="234" t="s">
        <v>345</v>
      </c>
      <c r="AG213" s="234" t="s">
        <v>513</v>
      </c>
      <c r="AH213" s="229">
        <f>Tabela510[[#This Row],[Data da Semeadura ]]+35</f>
        <v>45242</v>
      </c>
      <c r="AI213" s="231">
        <v>45246</v>
      </c>
      <c r="AJ213" s="231" t="s">
        <v>725</v>
      </c>
      <c r="AK213" s="234"/>
      <c r="AL213" s="227" t="s">
        <v>505</v>
      </c>
      <c r="AM213" s="227" t="s">
        <v>445</v>
      </c>
      <c r="AN213" s="234" t="s">
        <v>343</v>
      </c>
      <c r="AO213" s="234" t="s">
        <v>357</v>
      </c>
      <c r="AP213" s="234"/>
      <c r="AQ213" s="234"/>
      <c r="AR213" s="234"/>
      <c r="AS213" s="227" t="s">
        <v>513</v>
      </c>
      <c r="AT213" s="229">
        <f>Tabela510[[#This Row],[PREVISÃO   2ª Avaliação ]]+30</f>
        <v>45272</v>
      </c>
      <c r="AU213" s="229"/>
      <c r="AV213" s="229"/>
      <c r="AW213" s="234"/>
      <c r="AX213" s="234"/>
      <c r="AY213" s="234"/>
      <c r="AZ213" s="234"/>
      <c r="BA213" s="234"/>
      <c r="BB213" s="234"/>
      <c r="BC213" s="234"/>
      <c r="BD213" s="234"/>
      <c r="BE213" s="242"/>
      <c r="BF213" s="234"/>
      <c r="BG213" s="234"/>
      <c r="BH213" s="234"/>
      <c r="BI213" s="234"/>
      <c r="BJ213" s="234"/>
      <c r="BK213" s="229">
        <f>Tabela510[[#This Row],[PREVISÃO   3ª Avaliação ]]+20</f>
        <v>45292</v>
      </c>
      <c r="BL213" s="227"/>
      <c r="BM213" s="227"/>
      <c r="BN213" s="234"/>
      <c r="BO213" s="234"/>
      <c r="BP213" s="234"/>
      <c r="BQ213" s="234"/>
      <c r="BR213" s="234"/>
      <c r="BS213" s="234"/>
      <c r="BT213" s="234"/>
      <c r="BU213" s="231"/>
      <c r="BV213" s="227"/>
      <c r="BW213" s="227"/>
      <c r="BX213" s="227"/>
      <c r="BY213" s="227"/>
      <c r="BZ213" s="227"/>
      <c r="CA213" s="227"/>
      <c r="CB213" s="227"/>
      <c r="CC213" s="227"/>
      <c r="CD213" s="227"/>
      <c r="CE213" s="235" t="s">
        <v>796</v>
      </c>
      <c r="CF213" s="227"/>
      <c r="CG213" s="227"/>
      <c r="CH213" s="227"/>
      <c r="CI213" s="227"/>
      <c r="CJ213" s="227" t="s">
        <v>746</v>
      </c>
      <c r="CK213" s="227"/>
      <c r="CL213" s="227"/>
      <c r="CM213" s="227"/>
      <c r="CN213" s="227"/>
      <c r="CO213" s="234"/>
      <c r="CP213" s="243"/>
      <c r="CQ213" s="227" t="str">
        <f>PROPER(TEXT(Tabela510[[#This Row],[Previsão de Colheita]],"mmm"))</f>
        <v>Fev</v>
      </c>
      <c r="CR213" s="227">
        <f>WEEKDAY(Tabela510[[#This Row],[Previsão de Colheita]],1)</f>
        <v>7</v>
      </c>
      <c r="CS213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13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13" s="239" t="str">
        <f>TEXT(Tabela510[[#This Row],[Inicio Semana]],"dd/mm/aa") &amp; " - " &amp; TEXT(Tabela510[[#This Row],[Fim Semana]],"dd/mm/aa")</f>
        <v>11/02/24 - 17/02/24</v>
      </c>
      <c r="CV213" s="238">
        <f>_xlfn.MAXIFS(Tabela510[Previsão de Colheita],Tabela510[[Fazenda ]],Tabela510[[#This Row],[Fazenda ]],Tabela510[Cultivar],Tabela510[[#This Row],[Cultivar]])</f>
        <v>45326</v>
      </c>
      <c r="CW213" s="238">
        <f>_xlfn.MINIFS(Tabela510[Previsão de Colheita],Tabela510[[Fazenda ]],Tabela510[[#This Row],[Fazenda ]],Tabela510[Cultivar],Tabela510[[#This Row],[Cultivar]])</f>
        <v>45322</v>
      </c>
      <c r="CX213" s="244" t="str" cm="1">
        <f t="array" ref="CX213">IF(OR(Tabela510[[#This Row],[1ª avaliação]:[Inicio Colh.]]="Reprovado"),"Reprovado","Aprovado")</f>
        <v>Reprovado</v>
      </c>
      <c r="CY213" s="221"/>
    </row>
    <row r="214" spans="1:103" ht="15.6" x14ac:dyDescent="0.3">
      <c r="A214" s="226" t="s">
        <v>38</v>
      </c>
      <c r="B214" s="227" t="s">
        <v>407</v>
      </c>
      <c r="C214" s="227" t="s">
        <v>48</v>
      </c>
      <c r="D214" s="227" t="s">
        <v>815</v>
      </c>
      <c r="E214" s="227" t="s">
        <v>573</v>
      </c>
      <c r="F214" s="240" t="s">
        <v>537</v>
      </c>
      <c r="G214" s="227" t="s">
        <v>541</v>
      </c>
      <c r="H214" s="227">
        <v>15</v>
      </c>
      <c r="I214" s="227"/>
      <c r="J214" s="228">
        <f>Tabela510[[#This Row],[Hectares semados]]</f>
        <v>15</v>
      </c>
      <c r="K214" s="228">
        <f>Tabela510[[#This Row],[Hectares semados]]-J214</f>
        <v>0</v>
      </c>
      <c r="L214" s="228">
        <f>Tabela510[[#This Row],[Hectares de aproveitamento de semente]]*20</f>
        <v>300</v>
      </c>
      <c r="M214" s="231">
        <v>45217</v>
      </c>
      <c r="N214" s="229">
        <f t="shared" ca="1" si="8"/>
        <v>45449</v>
      </c>
      <c r="O214" s="249">
        <f ca="1">Tabela510[[#This Row],[hoje]]-Tabela510[[#This Row],[Data da Semeadura ]]</f>
        <v>232</v>
      </c>
      <c r="P214" s="227">
        <v>123</v>
      </c>
      <c r="Q214" s="229">
        <f>Tabela510[[#This Row],[Data da Semeadura ]]+P214</f>
        <v>45340</v>
      </c>
      <c r="R214" s="230" t="s">
        <v>164</v>
      </c>
      <c r="S214" s="240"/>
      <c r="T214" s="227"/>
      <c r="U214" s="227"/>
      <c r="V214" s="227"/>
      <c r="W214" s="234"/>
      <c r="X214" s="234"/>
      <c r="Y214" s="231">
        <f>Tabela510[[#This Row],[Data da Semeadura ]]+10</f>
        <v>45227</v>
      </c>
      <c r="Z214" s="233"/>
      <c r="AA214" s="231" t="s">
        <v>601</v>
      </c>
      <c r="AB214" s="232">
        <v>12</v>
      </c>
      <c r="AC214" s="227" t="s">
        <v>341</v>
      </c>
      <c r="AD214" s="234" t="s">
        <v>357</v>
      </c>
      <c r="AE214" s="234" t="s">
        <v>357</v>
      </c>
      <c r="AF214" s="234" t="s">
        <v>345</v>
      </c>
      <c r="AG214" s="234" t="s">
        <v>513</v>
      </c>
      <c r="AH214" s="229">
        <f>Tabela510[[#This Row],[Data da Semeadura ]]+35</f>
        <v>45252</v>
      </c>
      <c r="AI214" s="231">
        <v>45246</v>
      </c>
      <c r="AJ214" s="227" t="s">
        <v>726</v>
      </c>
      <c r="AK214" s="234"/>
      <c r="AL214" s="227" t="s">
        <v>505</v>
      </c>
      <c r="AM214" s="227"/>
      <c r="AN214" s="234" t="s">
        <v>343</v>
      </c>
      <c r="AO214" s="234" t="s">
        <v>357</v>
      </c>
      <c r="AP214" s="234"/>
      <c r="AQ214" s="234"/>
      <c r="AR214" s="234"/>
      <c r="AS214" s="227" t="s">
        <v>793</v>
      </c>
      <c r="AT214" s="229">
        <f>Tabela510[[#This Row],[PREVISÃO   2ª Avaliação ]]+30</f>
        <v>45282</v>
      </c>
      <c r="AU214" s="229"/>
      <c r="AV214" s="229"/>
      <c r="AW214" s="234"/>
      <c r="AX214" s="234"/>
      <c r="AY214" s="234"/>
      <c r="AZ214" s="234"/>
      <c r="BA214" s="234"/>
      <c r="BB214" s="234"/>
      <c r="BC214" s="234"/>
      <c r="BD214" s="234"/>
      <c r="BE214" s="242"/>
      <c r="BF214" s="234"/>
      <c r="BG214" s="234"/>
      <c r="BH214" s="234"/>
      <c r="BI214" s="234"/>
      <c r="BJ214" s="234"/>
      <c r="BK214" s="229">
        <f>Tabela510[[#This Row],[PREVISÃO   3ª Avaliação ]]+20</f>
        <v>45302</v>
      </c>
      <c r="BL214" s="227"/>
      <c r="BM214" s="227"/>
      <c r="BN214" s="234"/>
      <c r="BO214" s="234"/>
      <c r="BP214" s="234"/>
      <c r="BQ214" s="234"/>
      <c r="BR214" s="234"/>
      <c r="BS214" s="234"/>
      <c r="BT214" s="234"/>
      <c r="BU214" s="231"/>
      <c r="BV214" s="227"/>
      <c r="BW214" s="227"/>
      <c r="BX214" s="227"/>
      <c r="BY214" s="227"/>
      <c r="BZ214" s="227"/>
      <c r="CA214" s="227"/>
      <c r="CB214" s="227"/>
      <c r="CC214" s="227"/>
      <c r="CD214" s="227"/>
      <c r="CE214" s="235" t="s">
        <v>794</v>
      </c>
      <c r="CF214" s="227"/>
      <c r="CG214" s="227"/>
      <c r="CH214" s="227"/>
      <c r="CI214" s="227"/>
      <c r="CJ214" s="227" t="s">
        <v>746</v>
      </c>
      <c r="CK214" s="227"/>
      <c r="CL214" s="227"/>
      <c r="CM214" s="227"/>
      <c r="CN214" s="227"/>
      <c r="CO214" s="234"/>
      <c r="CP214" s="243"/>
      <c r="CQ214" s="227" t="str">
        <f>PROPER(TEXT(Tabela510[[#This Row],[Previsão de Colheita]],"mmm"))</f>
        <v>Fev</v>
      </c>
      <c r="CR214" s="227">
        <f>WEEKDAY(Tabela510[[#This Row],[Previsão de Colheita]],1)</f>
        <v>1</v>
      </c>
      <c r="CS214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214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214" s="239" t="str">
        <f>TEXT(Tabela510[[#This Row],[Inicio Semana]],"dd/mm/aa") &amp; " - " &amp; TEXT(Tabela510[[#This Row],[Fim Semana]],"dd/mm/aa")</f>
        <v>31/12/23 - 06/01/24</v>
      </c>
      <c r="CV214" s="238">
        <f>_xlfn.MAXIFS(Tabela510[Previsão de Colheita],Tabela510[[Fazenda ]],Tabela510[[#This Row],[Fazenda ]],Tabela510[Cultivar],Tabela510[[#This Row],[Cultivar]])</f>
        <v>45348</v>
      </c>
      <c r="CW214" s="238">
        <f>_xlfn.MINIFS(Tabela510[Previsão de Colheita],Tabela510[[Fazenda ]],Tabela510[[#This Row],[Fazenda ]],Tabela510[Cultivar],Tabela510[[#This Row],[Cultivar]])</f>
        <v>45340</v>
      </c>
      <c r="CX214" s="244" t="str" cm="1">
        <f t="array" ref="CX214">IF(OR(Tabela510[[#This Row],[1ª avaliação]:[Inicio Colh.]]="Reprovado"),"Reprovado","Aprovado")</f>
        <v>Reprovado</v>
      </c>
      <c r="CY214" s="221"/>
    </row>
    <row r="215" spans="1:103" ht="15.6" x14ac:dyDescent="0.3">
      <c r="A215" s="226" t="s">
        <v>38</v>
      </c>
      <c r="B215" s="227" t="s">
        <v>407</v>
      </c>
      <c r="C215" s="227" t="s">
        <v>48</v>
      </c>
      <c r="D215" s="227" t="s">
        <v>815</v>
      </c>
      <c r="E215" s="227" t="s">
        <v>574</v>
      </c>
      <c r="F215" s="240" t="s">
        <v>537</v>
      </c>
      <c r="G215" s="227" t="s">
        <v>177</v>
      </c>
      <c r="H215" s="227">
        <v>65</v>
      </c>
      <c r="I215" s="227">
        <v>65</v>
      </c>
      <c r="J215" s="228">
        <v>65</v>
      </c>
      <c r="K215" s="266">
        <f>Tabela510[[#This Row],[Hectares semados]]-J215</f>
        <v>0</v>
      </c>
      <c r="L215" s="266">
        <f>Tabela510[[#This Row],[Hectares de aproveitamento de semente]]*20</f>
        <v>1300</v>
      </c>
      <c r="M215" s="252">
        <v>45211</v>
      </c>
      <c r="N215" s="229">
        <f t="shared" ca="1" si="8"/>
        <v>45449</v>
      </c>
      <c r="O215" s="249">
        <f ca="1">Tabela510[[#This Row],[hoje]]-Tabela510[[#This Row],[Data da Semeadura ]]</f>
        <v>238</v>
      </c>
      <c r="P215" s="251">
        <v>125</v>
      </c>
      <c r="Q215" s="229">
        <f>Tabela510[[#This Row],[Data da Semeadura ]]+P215</f>
        <v>45336</v>
      </c>
      <c r="R215" s="230" t="s">
        <v>163</v>
      </c>
      <c r="S215" s="240"/>
      <c r="T215" s="227"/>
      <c r="U215" s="227"/>
      <c r="V215" s="227"/>
      <c r="W215" s="234"/>
      <c r="X215" s="234" t="s">
        <v>634</v>
      </c>
      <c r="Y215" s="231">
        <f>Tabela510[[#This Row],[Data da Semeadura ]]+10</f>
        <v>45221</v>
      </c>
      <c r="Z215" s="233">
        <v>45219</v>
      </c>
      <c r="AA215" s="231" t="s">
        <v>601</v>
      </c>
      <c r="AB215" s="232">
        <v>12.88</v>
      </c>
      <c r="AC215" s="227" t="s">
        <v>341</v>
      </c>
      <c r="AD215" s="234" t="s">
        <v>357</v>
      </c>
      <c r="AE215" s="234" t="s">
        <v>357</v>
      </c>
      <c r="AF215" s="234" t="s">
        <v>345</v>
      </c>
      <c r="AG215" s="234" t="s">
        <v>513</v>
      </c>
      <c r="AH215" s="229">
        <f>Tabela510[[#This Row],[Data da Semeadura ]]+35</f>
        <v>45246</v>
      </c>
      <c r="AI215" s="231">
        <v>45247</v>
      </c>
      <c r="AJ215" s="227" t="s">
        <v>727</v>
      </c>
      <c r="AK215" s="234"/>
      <c r="AL215" s="227" t="s">
        <v>504</v>
      </c>
      <c r="AM215" s="227" t="s">
        <v>445</v>
      </c>
      <c r="AN215" s="234" t="s">
        <v>343</v>
      </c>
      <c r="AO215" s="234" t="s">
        <v>357</v>
      </c>
      <c r="AP215" s="234"/>
      <c r="AQ215" s="234"/>
      <c r="AR215" s="234"/>
      <c r="AS215" s="227" t="s">
        <v>513</v>
      </c>
      <c r="AT215" s="229">
        <f>Tabela510[[#This Row],[PREVISÃO   2ª Avaliação ]]+30</f>
        <v>45276</v>
      </c>
      <c r="AU215" s="229"/>
      <c r="AV215" s="229"/>
      <c r="AW215" s="234"/>
      <c r="AX215" s="234"/>
      <c r="AY215" s="234"/>
      <c r="AZ215" s="234"/>
      <c r="BA215" s="234"/>
      <c r="BB215" s="234"/>
      <c r="BC215" s="234"/>
      <c r="BD215" s="234"/>
      <c r="BE215" s="242"/>
      <c r="BF215" s="234"/>
      <c r="BG215" s="234"/>
      <c r="BH215" s="234"/>
      <c r="BI215" s="234"/>
      <c r="BJ215" s="234"/>
      <c r="BK215" s="229">
        <f>Tabela510[[#This Row],[PREVISÃO   3ª Avaliação ]]+20</f>
        <v>45296</v>
      </c>
      <c r="BL215" s="233"/>
      <c r="BM215" s="227"/>
      <c r="BN215" s="234"/>
      <c r="BO215" s="234"/>
      <c r="BP215" s="234"/>
      <c r="BQ215" s="234"/>
      <c r="BR215" s="234"/>
      <c r="BS215" s="234"/>
      <c r="BT215" s="234"/>
      <c r="BU215" s="231"/>
      <c r="BV215" s="227"/>
      <c r="BW215" s="227"/>
      <c r="BX215" s="227"/>
      <c r="BY215" s="227"/>
      <c r="BZ215" s="227"/>
      <c r="CA215" s="227"/>
      <c r="CB215" s="227"/>
      <c r="CC215" s="227"/>
      <c r="CD215" s="233"/>
      <c r="CE215" s="235" t="s">
        <v>798</v>
      </c>
      <c r="CF215" s="227"/>
      <c r="CG215" s="227"/>
      <c r="CH215" s="227"/>
      <c r="CI215" s="227"/>
      <c r="CJ215" s="227" t="s">
        <v>747</v>
      </c>
      <c r="CK215" s="227"/>
      <c r="CL215" s="227"/>
      <c r="CM215" s="227"/>
      <c r="CN215" s="227"/>
      <c r="CO215" s="234"/>
      <c r="CP215" s="243"/>
      <c r="CQ215" s="227" t="str">
        <f>PROPER(TEXT(Tabela510[[#This Row],[Previsão de Colheita]],"mmm"))</f>
        <v>Fev</v>
      </c>
      <c r="CR215" s="227">
        <f>WEEKDAY(Tabela510[[#This Row],[Previsão de Colheita]],1)</f>
        <v>4</v>
      </c>
      <c r="CS215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15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15" s="239" t="str">
        <f>TEXT(Tabela510[[#This Row],[Inicio Semana]],"dd/mm/aa") &amp; " - " &amp; TEXT(Tabela510[[#This Row],[Fim Semana]],"dd/mm/aa")</f>
        <v>21/01/24 - 27/01/24</v>
      </c>
      <c r="CV215" s="238">
        <f>_xlfn.MAXIFS(Tabela510[Previsão de Colheita],Tabela510[[Fazenda ]],Tabela510[[#This Row],[Fazenda ]],Tabela510[Cultivar],Tabela510[[#This Row],[Cultivar]])</f>
        <v>45338</v>
      </c>
      <c r="CW215" s="238">
        <f>_xlfn.MINIFS(Tabela510[Previsão de Colheita],Tabela510[[Fazenda ]],Tabela510[[#This Row],[Fazenda ]],Tabela510[Cultivar],Tabela510[[#This Row],[Cultivar]])</f>
        <v>45330</v>
      </c>
      <c r="CX215" s="244" t="str" cm="1">
        <f t="array" ref="CX215">IF(OR(Tabela510[[#This Row],[1ª avaliação]:[Inicio Colh.]]="Reprovado"),"Reprovado","Aprovado")</f>
        <v>Aprovado</v>
      </c>
      <c r="CY215" s="221"/>
    </row>
    <row r="216" spans="1:103" ht="15.6" x14ac:dyDescent="0.3">
      <c r="A216" s="226" t="s">
        <v>38</v>
      </c>
      <c r="B216" s="227" t="s">
        <v>407</v>
      </c>
      <c r="C216" s="227" t="s">
        <v>48</v>
      </c>
      <c r="D216" s="227" t="s">
        <v>815</v>
      </c>
      <c r="E216" s="227" t="s">
        <v>575</v>
      </c>
      <c r="F216" s="240" t="s">
        <v>537</v>
      </c>
      <c r="G216" s="227" t="s">
        <v>177</v>
      </c>
      <c r="H216" s="227">
        <v>36.4</v>
      </c>
      <c r="I216" s="227"/>
      <c r="J216" s="228">
        <v>36</v>
      </c>
      <c r="K216" s="266">
        <f>Tabela510[[#This Row],[Hectares semados]]-J216</f>
        <v>0.39999999999999858</v>
      </c>
      <c r="L216" s="266">
        <f>Tabela510[[#This Row],[Hectares de aproveitamento de semente]]*20</f>
        <v>720</v>
      </c>
      <c r="M216" s="252">
        <v>45211</v>
      </c>
      <c r="N216" s="229">
        <f t="shared" ca="1" si="8"/>
        <v>45449</v>
      </c>
      <c r="O216" s="249">
        <f ca="1">Tabela510[[#This Row],[hoje]]-Tabela510[[#This Row],[Data da Semeadura ]]</f>
        <v>238</v>
      </c>
      <c r="P216" s="251">
        <v>125</v>
      </c>
      <c r="Q216" s="229">
        <f>Tabela510[[#This Row],[Data da Semeadura ]]+P216</f>
        <v>45336</v>
      </c>
      <c r="R216" s="230" t="s">
        <v>164</v>
      </c>
      <c r="S216" s="240"/>
      <c r="T216" s="227"/>
      <c r="U216" s="227"/>
      <c r="V216" s="227"/>
      <c r="W216" s="234"/>
      <c r="X216" s="234" t="s">
        <v>634</v>
      </c>
      <c r="Y216" s="231">
        <f>Tabela510[[#This Row],[Data da Semeadura ]]+10</f>
        <v>45221</v>
      </c>
      <c r="Z216" s="233">
        <v>45219</v>
      </c>
      <c r="AA216" s="231" t="s">
        <v>601</v>
      </c>
      <c r="AB216" s="232">
        <v>12</v>
      </c>
      <c r="AC216" s="227" t="s">
        <v>339</v>
      </c>
      <c r="AD216" s="234" t="s">
        <v>357</v>
      </c>
      <c r="AE216" s="234" t="s">
        <v>357</v>
      </c>
      <c r="AF216" s="234" t="s">
        <v>345</v>
      </c>
      <c r="AG216" s="234" t="s">
        <v>513</v>
      </c>
      <c r="AH216" s="229">
        <f>Tabela510[[#This Row],[Data da Semeadura ]]+35</f>
        <v>45246</v>
      </c>
      <c r="AI216" s="231">
        <v>45247</v>
      </c>
      <c r="AJ216" s="227" t="s">
        <v>727</v>
      </c>
      <c r="AK216" s="234"/>
      <c r="AL216" s="227" t="s">
        <v>504</v>
      </c>
      <c r="AM216" s="227" t="s">
        <v>445</v>
      </c>
      <c r="AN216" s="234" t="s">
        <v>343</v>
      </c>
      <c r="AO216" s="234" t="s">
        <v>357</v>
      </c>
      <c r="AP216" s="234"/>
      <c r="AQ216" s="234"/>
      <c r="AR216" s="234"/>
      <c r="AS216" s="227" t="s">
        <v>513</v>
      </c>
      <c r="AT216" s="229">
        <f>Tabela510[[#This Row],[PREVISÃO   2ª Avaliação ]]+30</f>
        <v>45276</v>
      </c>
      <c r="AU216" s="229"/>
      <c r="AV216" s="229"/>
      <c r="AW216" s="234"/>
      <c r="AX216" s="234"/>
      <c r="AY216" s="234"/>
      <c r="AZ216" s="234"/>
      <c r="BA216" s="234"/>
      <c r="BB216" s="234"/>
      <c r="BC216" s="234"/>
      <c r="BD216" s="234"/>
      <c r="BE216" s="242"/>
      <c r="BF216" s="234"/>
      <c r="BG216" s="234"/>
      <c r="BH216" s="234"/>
      <c r="BI216" s="234"/>
      <c r="BJ216" s="234"/>
      <c r="BK216" s="229">
        <f>Tabela510[[#This Row],[PREVISÃO   3ª Avaliação ]]+20</f>
        <v>45296</v>
      </c>
      <c r="BL216" s="233"/>
      <c r="BM216" s="227"/>
      <c r="BN216" s="234"/>
      <c r="BO216" s="234"/>
      <c r="BP216" s="234"/>
      <c r="BQ216" s="234"/>
      <c r="BR216" s="234"/>
      <c r="BS216" s="234"/>
      <c r="BT216" s="234"/>
      <c r="BU216" s="231"/>
      <c r="BV216" s="227"/>
      <c r="BW216" s="227"/>
      <c r="BX216" s="227"/>
      <c r="BY216" s="227"/>
      <c r="BZ216" s="227"/>
      <c r="CA216" s="227"/>
      <c r="CB216" s="227"/>
      <c r="CC216" s="227"/>
      <c r="CD216" s="233"/>
      <c r="CE216" s="235" t="s">
        <v>798</v>
      </c>
      <c r="CF216" s="227"/>
      <c r="CG216" s="227"/>
      <c r="CH216" s="227"/>
      <c r="CI216" s="227"/>
      <c r="CJ216" s="227" t="s">
        <v>747</v>
      </c>
      <c r="CK216" s="227"/>
      <c r="CL216" s="227"/>
      <c r="CM216" s="227"/>
      <c r="CN216" s="227"/>
      <c r="CO216" s="234"/>
      <c r="CP216" s="243"/>
      <c r="CQ216" s="227" t="str">
        <f>PROPER(TEXT(Tabela510[[#This Row],[Previsão de Colheita]],"mmm"))</f>
        <v>Fev</v>
      </c>
      <c r="CR216" s="227">
        <f>WEEKDAY(Tabela510[[#This Row],[Previsão de Colheita]],1)</f>
        <v>4</v>
      </c>
      <c r="CS216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16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16" s="239" t="str">
        <f>TEXT(Tabela510[[#This Row],[Inicio Semana]],"dd/mm/aa") &amp; " - " &amp; TEXT(Tabela510[[#This Row],[Fim Semana]],"dd/mm/aa")</f>
        <v>21/01/24 - 27/01/24</v>
      </c>
      <c r="CV216" s="238">
        <f>_xlfn.MAXIFS(Tabela510[Previsão de Colheita],Tabela510[[Fazenda ]],Tabela510[[#This Row],[Fazenda ]],Tabela510[Cultivar],Tabela510[[#This Row],[Cultivar]])</f>
        <v>45338</v>
      </c>
      <c r="CW216" s="238">
        <f>_xlfn.MINIFS(Tabela510[Previsão de Colheita],Tabela510[[Fazenda ]],Tabela510[[#This Row],[Fazenda ]],Tabela510[Cultivar],Tabela510[[#This Row],[Cultivar]])</f>
        <v>45330</v>
      </c>
      <c r="CX216" s="244" t="str" cm="1">
        <f t="array" ref="CX216">IF(OR(Tabela510[[#This Row],[1ª avaliação]:[Inicio Colh.]]="Reprovado"),"Reprovado","Aprovado")</f>
        <v>Aprovado</v>
      </c>
      <c r="CY216" s="221"/>
    </row>
    <row r="217" spans="1:103" ht="15.6" x14ac:dyDescent="0.3">
      <c r="A217" s="226" t="s">
        <v>38</v>
      </c>
      <c r="B217" s="227" t="s">
        <v>407</v>
      </c>
      <c r="C217" s="227" t="s">
        <v>48</v>
      </c>
      <c r="D217" s="227" t="s">
        <v>815</v>
      </c>
      <c r="E217" s="227" t="s">
        <v>576</v>
      </c>
      <c r="F217" s="240" t="s">
        <v>537</v>
      </c>
      <c r="G217" s="227" t="s">
        <v>177</v>
      </c>
      <c r="H217" s="227">
        <v>22.9</v>
      </c>
      <c r="I217" s="227"/>
      <c r="J217" s="228">
        <v>17</v>
      </c>
      <c r="K217" s="266">
        <f>Tabela510[[#This Row],[Hectares semados]]-J217</f>
        <v>5.8999999999999986</v>
      </c>
      <c r="L217" s="266">
        <f>Tabela510[[#This Row],[Hectares de aproveitamento de semente]]*20</f>
        <v>340</v>
      </c>
      <c r="M217" s="252">
        <v>45211</v>
      </c>
      <c r="N217" s="229">
        <f t="shared" ca="1" si="8"/>
        <v>45449</v>
      </c>
      <c r="O217" s="249">
        <f ca="1">Tabela510[[#This Row],[hoje]]-Tabela510[[#This Row],[Data da Semeadura ]]</f>
        <v>238</v>
      </c>
      <c r="P217" s="251">
        <v>125</v>
      </c>
      <c r="Q217" s="229">
        <f>Tabela510[[#This Row],[Data da Semeadura ]]+P217</f>
        <v>45336</v>
      </c>
      <c r="R217" s="230" t="s">
        <v>164</v>
      </c>
      <c r="S217" s="240"/>
      <c r="T217" s="227"/>
      <c r="U217" s="227"/>
      <c r="V217" s="227"/>
      <c r="W217" s="234"/>
      <c r="X217" s="234" t="s">
        <v>634</v>
      </c>
      <c r="Y217" s="231">
        <f>Tabela510[[#This Row],[Data da Semeadura ]]+10</f>
        <v>45221</v>
      </c>
      <c r="Z217" s="233">
        <v>45219</v>
      </c>
      <c r="AA217" s="231" t="s">
        <v>601</v>
      </c>
      <c r="AB217" s="232">
        <v>11.44</v>
      </c>
      <c r="AC217" s="227" t="s">
        <v>339</v>
      </c>
      <c r="AD217" s="234" t="s">
        <v>357</v>
      </c>
      <c r="AE217" s="234" t="s">
        <v>357</v>
      </c>
      <c r="AF217" s="234" t="s">
        <v>345</v>
      </c>
      <c r="AG217" s="234" t="s">
        <v>513</v>
      </c>
      <c r="AH217" s="229">
        <f>Tabela510[[#This Row],[Data da Semeadura ]]+35</f>
        <v>45246</v>
      </c>
      <c r="AI217" s="231">
        <v>45247</v>
      </c>
      <c r="AJ217" s="227" t="s">
        <v>727</v>
      </c>
      <c r="AK217" s="234"/>
      <c r="AL217" s="227" t="s">
        <v>504</v>
      </c>
      <c r="AM217" s="227" t="s">
        <v>445</v>
      </c>
      <c r="AN217" s="234" t="s">
        <v>343</v>
      </c>
      <c r="AO217" s="234" t="s">
        <v>357</v>
      </c>
      <c r="AP217" s="234"/>
      <c r="AQ217" s="234"/>
      <c r="AR217" s="234"/>
      <c r="AS217" s="227" t="s">
        <v>513</v>
      </c>
      <c r="AT217" s="229">
        <f>Tabela510[[#This Row],[PREVISÃO   2ª Avaliação ]]+30</f>
        <v>45276</v>
      </c>
      <c r="AU217" s="229"/>
      <c r="AV217" s="229"/>
      <c r="AW217" s="234"/>
      <c r="AX217" s="234"/>
      <c r="AY217" s="234"/>
      <c r="AZ217" s="234"/>
      <c r="BA217" s="234"/>
      <c r="BB217" s="234"/>
      <c r="BC217" s="234"/>
      <c r="BD217" s="234"/>
      <c r="BE217" s="242"/>
      <c r="BF217" s="234"/>
      <c r="BG217" s="234"/>
      <c r="BH217" s="234"/>
      <c r="BI217" s="234"/>
      <c r="BJ217" s="234"/>
      <c r="BK217" s="229">
        <f>Tabela510[[#This Row],[PREVISÃO   3ª Avaliação ]]+20</f>
        <v>45296</v>
      </c>
      <c r="BL217" s="227"/>
      <c r="BM217" s="227"/>
      <c r="BN217" s="234"/>
      <c r="BO217" s="234"/>
      <c r="BP217" s="234"/>
      <c r="BQ217" s="234"/>
      <c r="BR217" s="234"/>
      <c r="BS217" s="234"/>
      <c r="BT217" s="234"/>
      <c r="BU217" s="231"/>
      <c r="BV217" s="227"/>
      <c r="BW217" s="227"/>
      <c r="BX217" s="227"/>
      <c r="BY217" s="227"/>
      <c r="BZ217" s="227"/>
      <c r="CA217" s="227"/>
      <c r="CB217" s="227"/>
      <c r="CC217" s="227"/>
      <c r="CD217" s="227"/>
      <c r="CE217" s="235" t="s">
        <v>792</v>
      </c>
      <c r="CF217" s="227"/>
      <c r="CG217" s="227"/>
      <c r="CH217" s="227"/>
      <c r="CI217" s="227"/>
      <c r="CJ217" s="227" t="s">
        <v>746</v>
      </c>
      <c r="CK217" s="227"/>
      <c r="CL217" s="227"/>
      <c r="CM217" s="227"/>
      <c r="CN217" s="227"/>
      <c r="CO217" s="234"/>
      <c r="CP217" s="243"/>
      <c r="CQ217" s="227" t="str">
        <f>PROPER(TEXT(Tabela510[[#This Row],[Previsão de Colheita]],"mmm"))</f>
        <v>Fev</v>
      </c>
      <c r="CR217" s="227">
        <f>WEEKDAY(Tabela510[[#This Row],[Previsão de Colheita]],1)</f>
        <v>4</v>
      </c>
      <c r="CS217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17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17" s="239" t="str">
        <f>TEXT(Tabela510[[#This Row],[Inicio Semana]],"dd/mm/aa") &amp; " - " &amp; TEXT(Tabela510[[#This Row],[Fim Semana]],"dd/mm/aa")</f>
        <v>21/01/24 - 27/01/24</v>
      </c>
      <c r="CV217" s="238">
        <f>_xlfn.MAXIFS(Tabela510[Previsão de Colheita],Tabela510[[Fazenda ]],Tabela510[[#This Row],[Fazenda ]],Tabela510[Cultivar],Tabela510[[#This Row],[Cultivar]])</f>
        <v>45338</v>
      </c>
      <c r="CW217" s="238">
        <f>_xlfn.MINIFS(Tabela510[Previsão de Colheita],Tabela510[[Fazenda ]],Tabela510[[#This Row],[Fazenda ]],Tabela510[Cultivar],Tabela510[[#This Row],[Cultivar]])</f>
        <v>45330</v>
      </c>
      <c r="CX217" s="244" t="str" cm="1">
        <f t="array" ref="CX217">IF(OR(Tabela510[[#This Row],[1ª avaliação]:[Inicio Colh.]]="Reprovado"),"Reprovado","Aprovado")</f>
        <v>Reprovado</v>
      </c>
      <c r="CY217" s="221"/>
    </row>
    <row r="218" spans="1:103" s="178" customFormat="1" ht="15.6" x14ac:dyDescent="0.3">
      <c r="A218" s="226" t="s">
        <v>38</v>
      </c>
      <c r="B218" s="227" t="s">
        <v>407</v>
      </c>
      <c r="C218" s="227" t="s">
        <v>48</v>
      </c>
      <c r="D218" s="227" t="s">
        <v>815</v>
      </c>
      <c r="E218" s="227" t="s">
        <v>577</v>
      </c>
      <c r="F218" s="240" t="s">
        <v>537</v>
      </c>
      <c r="G218" s="227" t="s">
        <v>177</v>
      </c>
      <c r="H218" s="227">
        <v>24</v>
      </c>
      <c r="I218" s="227"/>
      <c r="J218" s="228">
        <v>24</v>
      </c>
      <c r="K218" s="266">
        <f>Tabela510[[#This Row],[Hectares semados]]-J218</f>
        <v>0</v>
      </c>
      <c r="L218" s="266">
        <f>Tabela510[[#This Row],[Hectares de aproveitamento de semente]]*20</f>
        <v>480</v>
      </c>
      <c r="M218" s="252">
        <v>45211</v>
      </c>
      <c r="N218" s="229">
        <f t="shared" ca="1" si="8"/>
        <v>45449</v>
      </c>
      <c r="O218" s="249">
        <f ca="1">Tabela510[[#This Row],[hoje]]-Tabela510[[#This Row],[Data da Semeadura ]]</f>
        <v>238</v>
      </c>
      <c r="P218" s="251">
        <v>125</v>
      </c>
      <c r="Q218" s="229">
        <f>Tabela510[[#This Row],[Data da Semeadura ]]+P218</f>
        <v>45336</v>
      </c>
      <c r="R218" s="230" t="s">
        <v>164</v>
      </c>
      <c r="S218" s="240"/>
      <c r="T218" s="227"/>
      <c r="U218" s="227"/>
      <c r="V218" s="227"/>
      <c r="W218" s="234"/>
      <c r="X218" s="234" t="s">
        <v>634</v>
      </c>
      <c r="Y218" s="231">
        <f>Tabela510[[#This Row],[Data da Semeadura ]]+10</f>
        <v>45221</v>
      </c>
      <c r="Z218" s="233">
        <v>45219</v>
      </c>
      <c r="AA218" s="231" t="s">
        <v>601</v>
      </c>
      <c r="AB218" s="232">
        <v>11</v>
      </c>
      <c r="AC218" s="227" t="s">
        <v>339</v>
      </c>
      <c r="AD218" s="234" t="s">
        <v>357</v>
      </c>
      <c r="AE218" s="234" t="s">
        <v>357</v>
      </c>
      <c r="AF218" s="234" t="s">
        <v>345</v>
      </c>
      <c r="AG218" s="234" t="s">
        <v>513</v>
      </c>
      <c r="AH218" s="229">
        <f>Tabela510[[#This Row],[Data da Semeadura ]]+35</f>
        <v>45246</v>
      </c>
      <c r="AI218" s="231">
        <v>45247</v>
      </c>
      <c r="AJ218" s="227" t="s">
        <v>727</v>
      </c>
      <c r="AK218" s="234"/>
      <c r="AL218" s="227" t="s">
        <v>504</v>
      </c>
      <c r="AM218" s="227" t="s">
        <v>445</v>
      </c>
      <c r="AN218" s="234" t="s">
        <v>343</v>
      </c>
      <c r="AO218" s="234" t="s">
        <v>357</v>
      </c>
      <c r="AP218" s="234"/>
      <c r="AQ218" s="234"/>
      <c r="AR218" s="234"/>
      <c r="AS218" s="227" t="s">
        <v>513</v>
      </c>
      <c r="AT218" s="229">
        <f>Tabela510[[#This Row],[PREVISÃO   2ª Avaliação ]]+30</f>
        <v>45276</v>
      </c>
      <c r="AU218" s="229"/>
      <c r="AV218" s="229"/>
      <c r="AW218" s="234"/>
      <c r="AX218" s="234"/>
      <c r="AY218" s="234"/>
      <c r="AZ218" s="234"/>
      <c r="BA218" s="234"/>
      <c r="BB218" s="234"/>
      <c r="BC218" s="234"/>
      <c r="BD218" s="234"/>
      <c r="BE218" s="242"/>
      <c r="BF218" s="234"/>
      <c r="BG218" s="234"/>
      <c r="BH218" s="234"/>
      <c r="BI218" s="234"/>
      <c r="BJ218" s="234"/>
      <c r="BK218" s="229">
        <f>Tabela510[[#This Row],[PREVISÃO   3ª Avaliação ]]+20</f>
        <v>45296</v>
      </c>
      <c r="BL218" s="227"/>
      <c r="BM218" s="227"/>
      <c r="BN218" s="234"/>
      <c r="BO218" s="234"/>
      <c r="BP218" s="234"/>
      <c r="BQ218" s="234"/>
      <c r="BR218" s="234"/>
      <c r="BS218" s="234"/>
      <c r="BT218" s="234"/>
      <c r="BU218" s="231"/>
      <c r="BV218" s="227"/>
      <c r="BW218" s="227"/>
      <c r="BX218" s="227"/>
      <c r="BY218" s="227"/>
      <c r="BZ218" s="227"/>
      <c r="CA218" s="227"/>
      <c r="CB218" s="227"/>
      <c r="CC218" s="227"/>
      <c r="CD218" s="227"/>
      <c r="CE218" s="235" t="s">
        <v>798</v>
      </c>
      <c r="CF218" s="227"/>
      <c r="CG218" s="227"/>
      <c r="CH218" s="227"/>
      <c r="CI218" s="227"/>
      <c r="CJ218" s="227" t="s">
        <v>747</v>
      </c>
      <c r="CK218" s="227"/>
      <c r="CL218" s="227"/>
      <c r="CM218" s="227"/>
      <c r="CN218" s="227"/>
      <c r="CO218" s="234"/>
      <c r="CP218" s="243"/>
      <c r="CQ218" s="227" t="str">
        <f>PROPER(TEXT(Tabela510[[#This Row],[Previsão de Colheita]],"mmm"))</f>
        <v>Fev</v>
      </c>
      <c r="CR218" s="227">
        <f>WEEKDAY(Tabela510[[#This Row],[Previsão de Colheita]],1)</f>
        <v>4</v>
      </c>
      <c r="CS218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18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18" s="239" t="str">
        <f>TEXT(Tabela510[[#This Row],[Inicio Semana]],"dd/mm/aa") &amp; " - " &amp; TEXT(Tabela510[[#This Row],[Fim Semana]],"dd/mm/aa")</f>
        <v>21/01/24 - 27/01/24</v>
      </c>
      <c r="CV218" s="238">
        <f>_xlfn.MAXIFS(Tabela510[Previsão de Colheita],Tabela510[[Fazenda ]],Tabela510[[#This Row],[Fazenda ]],Tabela510[Cultivar],Tabela510[[#This Row],[Cultivar]])</f>
        <v>45338</v>
      </c>
      <c r="CW218" s="238">
        <f>_xlfn.MINIFS(Tabela510[Previsão de Colheita],Tabela510[[Fazenda ]],Tabela510[[#This Row],[Fazenda ]],Tabela510[Cultivar],Tabela510[[#This Row],[Cultivar]])</f>
        <v>45330</v>
      </c>
      <c r="CX218" s="244" t="str" cm="1">
        <f t="array" ref="CX218">IF(OR(Tabela510[[#This Row],[1ª avaliação]:[Inicio Colh.]]="Reprovado"),"Reprovado","Aprovado")</f>
        <v>Aprovado</v>
      </c>
      <c r="CY218" s="221"/>
    </row>
    <row r="219" spans="1:103" ht="15.6" x14ac:dyDescent="0.3">
      <c r="A219" s="226" t="s">
        <v>38</v>
      </c>
      <c r="B219" s="227" t="s">
        <v>407</v>
      </c>
      <c r="C219" s="227" t="s">
        <v>48</v>
      </c>
      <c r="D219" s="227" t="s">
        <v>815</v>
      </c>
      <c r="E219" s="227" t="s">
        <v>578</v>
      </c>
      <c r="F219" s="240" t="s">
        <v>538</v>
      </c>
      <c r="G219" s="227" t="s">
        <v>177</v>
      </c>
      <c r="H219" s="227">
        <v>217.55</v>
      </c>
      <c r="I219" s="227"/>
      <c r="J219" s="228">
        <v>80</v>
      </c>
      <c r="K219" s="266">
        <f>Tabela510[[#This Row],[Hectares semados]]-J219</f>
        <v>137.55000000000001</v>
      </c>
      <c r="L219" s="266">
        <f>Tabela510[[#This Row],[Hectares de aproveitamento de semente]]*20</f>
        <v>1600</v>
      </c>
      <c r="M219" s="252">
        <v>45212</v>
      </c>
      <c r="N219" s="229">
        <f t="shared" ca="1" si="8"/>
        <v>45449</v>
      </c>
      <c r="O219" s="249">
        <f ca="1">Tabela510[[#This Row],[hoje]]-Tabela510[[#This Row],[Data da Semeadura ]]</f>
        <v>237</v>
      </c>
      <c r="P219" s="251">
        <v>125</v>
      </c>
      <c r="Q219" s="229">
        <f>Tabela510[[#This Row],[Data da Semeadura ]]+P219</f>
        <v>45337</v>
      </c>
      <c r="R219" s="230" t="s">
        <v>164</v>
      </c>
      <c r="S219" s="240"/>
      <c r="T219" s="227"/>
      <c r="U219" s="227"/>
      <c r="V219" s="227"/>
      <c r="W219" s="234"/>
      <c r="X219" s="234" t="s">
        <v>630</v>
      </c>
      <c r="Y219" s="231">
        <f>Tabela510[[#This Row],[Data da Semeadura ]]+10</f>
        <v>45222</v>
      </c>
      <c r="Z219" s="233">
        <v>45223</v>
      </c>
      <c r="AA219" s="231" t="s">
        <v>601</v>
      </c>
      <c r="AB219" s="232">
        <v>12.85</v>
      </c>
      <c r="AC219" s="227" t="s">
        <v>341</v>
      </c>
      <c r="AD219" s="234" t="s">
        <v>342</v>
      </c>
      <c r="AE219" s="234" t="s">
        <v>357</v>
      </c>
      <c r="AF219" s="234" t="s">
        <v>345</v>
      </c>
      <c r="AG219" s="234" t="s">
        <v>492</v>
      </c>
      <c r="AH219" s="229">
        <f>Tabela510[[#This Row],[Data da Semeadura ]]+35</f>
        <v>45247</v>
      </c>
      <c r="AI219" s="231">
        <v>45247</v>
      </c>
      <c r="AJ219" s="227" t="s">
        <v>727</v>
      </c>
      <c r="AK219" s="234"/>
      <c r="AL219" s="227" t="s">
        <v>504</v>
      </c>
      <c r="AM219" s="227" t="s">
        <v>445</v>
      </c>
      <c r="AN219" s="234" t="s">
        <v>452</v>
      </c>
      <c r="AO219" s="234" t="s">
        <v>357</v>
      </c>
      <c r="AP219" s="234"/>
      <c r="AQ219" s="234"/>
      <c r="AR219" s="234"/>
      <c r="AS219" s="227" t="s">
        <v>513</v>
      </c>
      <c r="AT219" s="229">
        <f>Tabela510[[#This Row],[PREVISÃO   2ª Avaliação ]]+30</f>
        <v>45277</v>
      </c>
      <c r="AU219" s="229"/>
      <c r="AV219" s="229"/>
      <c r="AW219" s="234"/>
      <c r="AX219" s="234"/>
      <c r="AY219" s="234"/>
      <c r="AZ219" s="234"/>
      <c r="BA219" s="234"/>
      <c r="BB219" s="234"/>
      <c r="BC219" s="234"/>
      <c r="BD219" s="234"/>
      <c r="BE219" s="242"/>
      <c r="BF219" s="234"/>
      <c r="BG219" s="234"/>
      <c r="BH219" s="234"/>
      <c r="BI219" s="234"/>
      <c r="BJ219" s="234"/>
      <c r="BK219" s="229">
        <f>Tabela510[[#This Row],[PREVISÃO   3ª Avaliação ]]+20</f>
        <v>45297</v>
      </c>
      <c r="BL219" s="233"/>
      <c r="BM219" s="227"/>
      <c r="BN219" s="234"/>
      <c r="BO219" s="234"/>
      <c r="BP219" s="234"/>
      <c r="BQ219" s="234"/>
      <c r="BR219" s="234"/>
      <c r="BS219" s="234"/>
      <c r="BT219" s="234"/>
      <c r="BU219" s="231"/>
      <c r="BV219" s="227"/>
      <c r="BW219" s="227"/>
      <c r="BX219" s="227"/>
      <c r="BY219" s="227"/>
      <c r="BZ219" s="227"/>
      <c r="CA219" s="227"/>
      <c r="CB219" s="227"/>
      <c r="CC219" s="227"/>
      <c r="CD219" s="233"/>
      <c r="CE219" s="235" t="s">
        <v>798</v>
      </c>
      <c r="CF219" s="227"/>
      <c r="CG219" s="227"/>
      <c r="CH219" s="227"/>
      <c r="CI219" s="227"/>
      <c r="CJ219" s="227" t="s">
        <v>747</v>
      </c>
      <c r="CK219" s="227"/>
      <c r="CL219" s="227"/>
      <c r="CM219" s="227"/>
      <c r="CN219" s="227"/>
      <c r="CO219" s="234"/>
      <c r="CP219" s="243"/>
      <c r="CQ219" s="227" t="str">
        <f>PROPER(TEXT(Tabela510[[#This Row],[Previsão de Colheita]],"mmm"))</f>
        <v>Fev</v>
      </c>
      <c r="CR219" s="227">
        <f>WEEKDAY(Tabela510[[#This Row],[Previsão de Colheita]],1)</f>
        <v>5</v>
      </c>
      <c r="CS219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219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219" s="239" t="str">
        <f>TEXT(Tabela510[[#This Row],[Inicio Semana]],"dd/mm/aa") &amp; " - " &amp; TEXT(Tabela510[[#This Row],[Fim Semana]],"dd/mm/aa")</f>
        <v>28/01/24 - 03/02/24</v>
      </c>
      <c r="CV219" s="238">
        <f>_xlfn.MAXIFS(Tabela510[Previsão de Colheita],Tabela510[[Fazenda ]],Tabela510[[#This Row],[Fazenda ]],Tabela510[Cultivar],Tabela510[[#This Row],[Cultivar]])</f>
        <v>45338</v>
      </c>
      <c r="CW219" s="238">
        <f>_xlfn.MINIFS(Tabela510[Previsão de Colheita],Tabela510[[Fazenda ]],Tabela510[[#This Row],[Fazenda ]],Tabela510[Cultivar],Tabela510[[#This Row],[Cultivar]])</f>
        <v>45330</v>
      </c>
      <c r="CX219" s="244" t="str" cm="1">
        <f t="array" ref="CX219">IF(OR(Tabela510[[#This Row],[1ª avaliação]:[Inicio Colh.]]="Reprovado"),"Reprovado","Aprovado")</f>
        <v>Aprovado</v>
      </c>
      <c r="CY219" s="221"/>
    </row>
    <row r="220" spans="1:103" ht="15.6" x14ac:dyDescent="0.3">
      <c r="A220" s="226" t="s">
        <v>38</v>
      </c>
      <c r="B220" s="227" t="s">
        <v>407</v>
      </c>
      <c r="C220" s="227" t="s">
        <v>48</v>
      </c>
      <c r="D220" s="227" t="s">
        <v>815</v>
      </c>
      <c r="E220" s="227" t="s">
        <v>579</v>
      </c>
      <c r="F220" s="240" t="s">
        <v>538</v>
      </c>
      <c r="G220" s="227" t="s">
        <v>177</v>
      </c>
      <c r="H220" s="227">
        <v>99.59</v>
      </c>
      <c r="I220" s="227"/>
      <c r="J220" s="228">
        <v>50</v>
      </c>
      <c r="K220" s="228">
        <f>Tabela510[[#This Row],[Hectares semados]]-J220</f>
        <v>49.59</v>
      </c>
      <c r="L220" s="228">
        <f>Tabela510[[#This Row],[Hectares de aproveitamento de semente]]*20</f>
        <v>1000</v>
      </c>
      <c r="M220" s="229">
        <v>45212</v>
      </c>
      <c r="N220" s="229">
        <f t="shared" ca="1" si="8"/>
        <v>45449</v>
      </c>
      <c r="O220" s="249">
        <f ca="1">Tabela510[[#This Row],[hoje]]-Tabela510[[#This Row],[Data da Semeadura ]]</f>
        <v>237</v>
      </c>
      <c r="P220" s="227">
        <v>118</v>
      </c>
      <c r="Q220" s="229">
        <f>Tabela510[[#This Row],[Data da Semeadura ]]+P220</f>
        <v>45330</v>
      </c>
      <c r="R220" s="230" t="s">
        <v>164</v>
      </c>
      <c r="S220" s="240"/>
      <c r="T220" s="227"/>
      <c r="U220" s="227"/>
      <c r="V220" s="227"/>
      <c r="W220" s="234"/>
      <c r="X220" s="234" t="s">
        <v>630</v>
      </c>
      <c r="Y220" s="231">
        <f>Tabela510[[#This Row],[Data da Semeadura ]]+10</f>
        <v>45222</v>
      </c>
      <c r="Z220" s="233">
        <v>45223</v>
      </c>
      <c r="AA220" s="231" t="s">
        <v>601</v>
      </c>
      <c r="AB220" s="232">
        <v>12.22</v>
      </c>
      <c r="AC220" s="227" t="s">
        <v>341</v>
      </c>
      <c r="AD220" s="234" t="s">
        <v>342</v>
      </c>
      <c r="AE220" s="234" t="s">
        <v>342</v>
      </c>
      <c r="AF220" s="234" t="s">
        <v>345</v>
      </c>
      <c r="AG220" s="234" t="s">
        <v>801</v>
      </c>
      <c r="AH220" s="229">
        <f>Tabela510[[#This Row],[Data da Semeadura ]]+35</f>
        <v>45247</v>
      </c>
      <c r="AI220" s="231">
        <v>45247</v>
      </c>
      <c r="AJ220" s="227" t="s">
        <v>727</v>
      </c>
      <c r="AK220" s="234"/>
      <c r="AL220" s="227" t="s">
        <v>504</v>
      </c>
      <c r="AM220" s="227" t="s">
        <v>445</v>
      </c>
      <c r="AN220" s="234" t="s">
        <v>452</v>
      </c>
      <c r="AO220" s="234" t="s">
        <v>357</v>
      </c>
      <c r="AP220" s="234"/>
      <c r="AQ220" s="234"/>
      <c r="AR220" s="234"/>
      <c r="AS220" s="227" t="s">
        <v>513</v>
      </c>
      <c r="AT220" s="229">
        <f>Tabela510[[#This Row],[PREVISÃO   2ª Avaliação ]]+30</f>
        <v>45277</v>
      </c>
      <c r="AU220" s="229"/>
      <c r="AV220" s="229"/>
      <c r="AW220" s="234"/>
      <c r="AX220" s="234"/>
      <c r="AY220" s="234"/>
      <c r="AZ220" s="234"/>
      <c r="BA220" s="234"/>
      <c r="BB220" s="234"/>
      <c r="BC220" s="234"/>
      <c r="BD220" s="234"/>
      <c r="BE220" s="242"/>
      <c r="BF220" s="234"/>
      <c r="BG220" s="234"/>
      <c r="BH220" s="234"/>
      <c r="BI220" s="234"/>
      <c r="BJ220" s="234"/>
      <c r="BK220" s="229">
        <f>Tabela510[[#This Row],[PREVISÃO   3ª Avaliação ]]+20</f>
        <v>45297</v>
      </c>
      <c r="BL220" s="233"/>
      <c r="BM220" s="227"/>
      <c r="BN220" s="234"/>
      <c r="BO220" s="234"/>
      <c r="BP220" s="234"/>
      <c r="BQ220" s="234"/>
      <c r="BR220" s="234"/>
      <c r="BS220" s="234"/>
      <c r="BT220" s="234"/>
      <c r="BU220" s="231"/>
      <c r="BV220" s="227"/>
      <c r="BW220" s="227"/>
      <c r="BX220" s="227"/>
      <c r="BY220" s="227"/>
      <c r="BZ220" s="227"/>
      <c r="CA220" s="227"/>
      <c r="CB220" s="227"/>
      <c r="CC220" s="227"/>
      <c r="CD220" s="233"/>
      <c r="CE220" s="235" t="s">
        <v>798</v>
      </c>
      <c r="CF220" s="227"/>
      <c r="CG220" s="227"/>
      <c r="CH220" s="227"/>
      <c r="CI220" s="227"/>
      <c r="CJ220" s="227" t="s">
        <v>747</v>
      </c>
      <c r="CK220" s="227"/>
      <c r="CL220" s="227"/>
      <c r="CM220" s="227"/>
      <c r="CN220" s="227"/>
      <c r="CO220" s="234"/>
      <c r="CP220" s="243"/>
      <c r="CQ220" s="227" t="str">
        <f>PROPER(TEXT(Tabela510[[#This Row],[Previsão de Colheita]],"mmm"))</f>
        <v>Fev</v>
      </c>
      <c r="CR220" s="227">
        <f>WEEKDAY(Tabela510[[#This Row],[Previsão de Colheita]],1)</f>
        <v>5</v>
      </c>
      <c r="CS220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220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220" s="239" t="str">
        <f>TEXT(Tabela510[[#This Row],[Inicio Semana]],"dd/mm/aa") &amp; " - " &amp; TEXT(Tabela510[[#This Row],[Fim Semana]],"dd/mm/aa")</f>
        <v>28/01/24 - 03/02/24</v>
      </c>
      <c r="CV220" s="238">
        <f>_xlfn.MAXIFS(Tabela510[Previsão de Colheita],Tabela510[[Fazenda ]],Tabela510[[#This Row],[Fazenda ]],Tabela510[Cultivar],Tabela510[[#This Row],[Cultivar]])</f>
        <v>45338</v>
      </c>
      <c r="CW220" s="238">
        <f>_xlfn.MINIFS(Tabela510[Previsão de Colheita],Tabela510[[Fazenda ]],Tabela510[[#This Row],[Fazenda ]],Tabela510[Cultivar],Tabela510[[#This Row],[Cultivar]])</f>
        <v>45330</v>
      </c>
      <c r="CX220" s="244" t="str" cm="1">
        <f t="array" ref="CX220">IF(OR(Tabela510[[#This Row],[1ª avaliação]:[Inicio Colh.]]="Reprovado"),"Reprovado","Aprovado")</f>
        <v>Aprovado</v>
      </c>
      <c r="CY220" s="221"/>
    </row>
    <row r="221" spans="1:103" ht="15.6" x14ac:dyDescent="0.3">
      <c r="A221" s="226" t="s">
        <v>38</v>
      </c>
      <c r="B221" s="227" t="s">
        <v>407</v>
      </c>
      <c r="C221" s="227" t="s">
        <v>48</v>
      </c>
      <c r="D221" s="227" t="s">
        <v>815</v>
      </c>
      <c r="E221" s="227" t="s">
        <v>580</v>
      </c>
      <c r="F221" s="240" t="s">
        <v>538</v>
      </c>
      <c r="G221" s="227" t="s">
        <v>177</v>
      </c>
      <c r="H221" s="227">
        <v>97.19</v>
      </c>
      <c r="I221" s="227">
        <v>50</v>
      </c>
      <c r="J221" s="228">
        <f>Tabela510[[#This Row],[Hectares semados]]</f>
        <v>97.19</v>
      </c>
      <c r="K221" s="228">
        <f>Tabela510[[#This Row],[Hectares semados]]-J221</f>
        <v>0</v>
      </c>
      <c r="L221" s="228">
        <f>Tabela510[[#This Row],[Hectares de aproveitamento de semente]]*20</f>
        <v>1943.8</v>
      </c>
      <c r="M221" s="229">
        <v>45212</v>
      </c>
      <c r="N221" s="229">
        <f t="shared" ca="1" si="8"/>
        <v>45449</v>
      </c>
      <c r="O221" s="249">
        <f ca="1">Tabela510[[#This Row],[hoje]]-Tabela510[[#This Row],[Data da Semeadura ]]</f>
        <v>237</v>
      </c>
      <c r="P221" s="227">
        <v>118</v>
      </c>
      <c r="Q221" s="229">
        <f>Tabela510[[#This Row],[Data da Semeadura ]]+P221</f>
        <v>45330</v>
      </c>
      <c r="R221" s="230" t="s">
        <v>163</v>
      </c>
      <c r="S221" s="240"/>
      <c r="T221" s="227"/>
      <c r="U221" s="227"/>
      <c r="V221" s="227"/>
      <c r="W221" s="234"/>
      <c r="X221" s="234" t="s">
        <v>630</v>
      </c>
      <c r="Y221" s="231">
        <f>Tabela510[[#This Row],[Data da Semeadura ]]+10</f>
        <v>45222</v>
      </c>
      <c r="Z221" s="233">
        <v>45223</v>
      </c>
      <c r="AA221" s="231" t="s">
        <v>601</v>
      </c>
      <c r="AB221" s="232">
        <v>12.5</v>
      </c>
      <c r="AC221" s="227" t="s">
        <v>341</v>
      </c>
      <c r="AD221" s="234" t="s">
        <v>357</v>
      </c>
      <c r="AE221" s="234" t="s">
        <v>357</v>
      </c>
      <c r="AF221" s="234" t="s">
        <v>345</v>
      </c>
      <c r="AG221" s="234" t="s">
        <v>512</v>
      </c>
      <c r="AH221" s="229">
        <f>Tabela510[[#This Row],[Data da Semeadura ]]+35</f>
        <v>45247</v>
      </c>
      <c r="AI221" s="231">
        <v>45247</v>
      </c>
      <c r="AJ221" s="227" t="s">
        <v>727</v>
      </c>
      <c r="AK221" s="234"/>
      <c r="AL221" s="227" t="s">
        <v>504</v>
      </c>
      <c r="AM221" s="227" t="s">
        <v>445</v>
      </c>
      <c r="AN221" s="234" t="s">
        <v>452</v>
      </c>
      <c r="AO221" s="234" t="s">
        <v>357</v>
      </c>
      <c r="AP221" s="234"/>
      <c r="AQ221" s="234"/>
      <c r="AR221" s="234"/>
      <c r="AS221" s="227" t="s">
        <v>513</v>
      </c>
      <c r="AT221" s="229">
        <f>Tabela510[[#This Row],[PREVISÃO   2ª Avaliação ]]+30</f>
        <v>45277</v>
      </c>
      <c r="AU221" s="229"/>
      <c r="AV221" s="229"/>
      <c r="AW221" s="234"/>
      <c r="AX221" s="234"/>
      <c r="AY221" s="234"/>
      <c r="AZ221" s="234"/>
      <c r="BA221" s="234"/>
      <c r="BB221" s="234"/>
      <c r="BC221" s="234"/>
      <c r="BD221" s="234"/>
      <c r="BE221" s="242"/>
      <c r="BF221" s="234"/>
      <c r="BG221" s="234"/>
      <c r="BH221" s="234"/>
      <c r="BI221" s="234"/>
      <c r="BJ221" s="234"/>
      <c r="BK221" s="229">
        <f>Tabela510[[#This Row],[PREVISÃO   3ª Avaliação ]]+20</f>
        <v>45297</v>
      </c>
      <c r="BL221" s="233"/>
      <c r="BM221" s="227"/>
      <c r="BN221" s="234"/>
      <c r="BO221" s="234"/>
      <c r="BP221" s="234"/>
      <c r="BQ221" s="234"/>
      <c r="BR221" s="234"/>
      <c r="BS221" s="234"/>
      <c r="BT221" s="234"/>
      <c r="BU221" s="231"/>
      <c r="BV221" s="227"/>
      <c r="BW221" s="227"/>
      <c r="BX221" s="227"/>
      <c r="BY221" s="227"/>
      <c r="BZ221" s="227"/>
      <c r="CA221" s="227"/>
      <c r="CB221" s="227"/>
      <c r="CC221" s="227"/>
      <c r="CD221" s="233"/>
      <c r="CE221" s="235" t="s">
        <v>794</v>
      </c>
      <c r="CF221" s="227"/>
      <c r="CG221" s="227"/>
      <c r="CH221" s="227"/>
      <c r="CI221" s="227"/>
      <c r="CJ221" s="227" t="s">
        <v>746</v>
      </c>
      <c r="CK221" s="227"/>
      <c r="CL221" s="227"/>
      <c r="CM221" s="227"/>
      <c r="CN221" s="227"/>
      <c r="CO221" s="234"/>
      <c r="CP221" s="243"/>
      <c r="CQ221" s="227" t="str">
        <f>PROPER(TEXT(Tabela510[[#This Row],[Previsão de Colheita]],"mmm"))</f>
        <v>Fev</v>
      </c>
      <c r="CR221" s="227">
        <f>WEEKDAY(Tabela510[[#This Row],[Previsão de Colheita]],1)</f>
        <v>5</v>
      </c>
      <c r="CS221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221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221" s="239" t="str">
        <f>TEXT(Tabela510[[#This Row],[Inicio Semana]],"dd/mm/aa") &amp; " - " &amp; TEXT(Tabela510[[#This Row],[Fim Semana]],"dd/mm/aa")</f>
        <v>28/01/24 - 03/02/24</v>
      </c>
      <c r="CV221" s="238">
        <f>_xlfn.MAXIFS(Tabela510[Previsão de Colheita],Tabela510[[Fazenda ]],Tabela510[[#This Row],[Fazenda ]],Tabela510[Cultivar],Tabela510[[#This Row],[Cultivar]])</f>
        <v>45338</v>
      </c>
      <c r="CW221" s="238">
        <f>_xlfn.MINIFS(Tabela510[Previsão de Colheita],Tabela510[[Fazenda ]],Tabela510[[#This Row],[Fazenda ]],Tabela510[Cultivar],Tabela510[[#This Row],[Cultivar]])</f>
        <v>45330</v>
      </c>
      <c r="CX221" s="244" t="str" cm="1">
        <f t="array" ref="CX221">IF(OR(Tabela510[[#This Row],[1ª avaliação]:[Inicio Colh.]]="Reprovado"),"Reprovado","Aprovado")</f>
        <v>Reprovado</v>
      </c>
      <c r="CY221" s="221"/>
    </row>
    <row r="222" spans="1:103" ht="19.95" customHeight="1" x14ac:dyDescent="0.3">
      <c r="A222" s="226" t="s">
        <v>38</v>
      </c>
      <c r="B222" s="227" t="s">
        <v>407</v>
      </c>
      <c r="C222" s="227" t="s">
        <v>48</v>
      </c>
      <c r="D222" s="227" t="s">
        <v>815</v>
      </c>
      <c r="E222" s="227" t="s">
        <v>581</v>
      </c>
      <c r="F222" s="240" t="s">
        <v>537</v>
      </c>
      <c r="G222" s="227" t="s">
        <v>177</v>
      </c>
      <c r="H222" s="227">
        <v>99.72</v>
      </c>
      <c r="I222" s="227"/>
      <c r="J222" s="228">
        <f>Tabela510[[#This Row],[Hectares semados]]</f>
        <v>99.72</v>
      </c>
      <c r="K222" s="266">
        <f>Tabela510[[#This Row],[Hectares semados]]-J222</f>
        <v>0</v>
      </c>
      <c r="L222" s="266">
        <f>Tabela510[[#This Row],[Hectares de aproveitamento de semente]]*20</f>
        <v>1994.4</v>
      </c>
      <c r="M222" s="252">
        <v>45212</v>
      </c>
      <c r="N222" s="229">
        <f t="shared" ca="1" si="8"/>
        <v>45449</v>
      </c>
      <c r="O222" s="249">
        <f ca="1">Tabela510[[#This Row],[hoje]]-Tabela510[[#This Row],[Data da Semeadura ]]</f>
        <v>237</v>
      </c>
      <c r="P222" s="251">
        <v>125</v>
      </c>
      <c r="Q222" s="229">
        <f>Tabela510[[#This Row],[Data da Semeadura ]]+P222</f>
        <v>45337</v>
      </c>
      <c r="R222" s="230" t="s">
        <v>164</v>
      </c>
      <c r="S222" s="240"/>
      <c r="T222" s="227"/>
      <c r="U222" s="227"/>
      <c r="V222" s="227"/>
      <c r="W222" s="234"/>
      <c r="X222" s="234" t="s">
        <v>634</v>
      </c>
      <c r="Y222" s="231">
        <f>Tabela510[[#This Row],[Data da Semeadura ]]+10</f>
        <v>45222</v>
      </c>
      <c r="Z222" s="233">
        <v>45223</v>
      </c>
      <c r="AA222" s="231" t="s">
        <v>601</v>
      </c>
      <c r="AB222" s="232">
        <v>12.1</v>
      </c>
      <c r="AC222" s="227" t="s">
        <v>341</v>
      </c>
      <c r="AD222" s="234" t="s">
        <v>357</v>
      </c>
      <c r="AE222" s="234" t="s">
        <v>342</v>
      </c>
      <c r="AF222" s="234" t="s">
        <v>345</v>
      </c>
      <c r="AG222" s="234" t="s">
        <v>492</v>
      </c>
      <c r="AH222" s="229">
        <f>Tabela510[[#This Row],[Data da Semeadura ]]+35</f>
        <v>45247</v>
      </c>
      <c r="AI222" s="231">
        <v>45247</v>
      </c>
      <c r="AJ222" s="227" t="s">
        <v>727</v>
      </c>
      <c r="AK222" s="234"/>
      <c r="AL222" s="227" t="s">
        <v>504</v>
      </c>
      <c r="AM222" s="227" t="s">
        <v>445</v>
      </c>
      <c r="AN222" s="234" t="s">
        <v>454</v>
      </c>
      <c r="AO222" s="234" t="s">
        <v>357</v>
      </c>
      <c r="AP222" s="234"/>
      <c r="AQ222" s="234"/>
      <c r="AR222" s="234"/>
      <c r="AS222" s="227" t="s">
        <v>513</v>
      </c>
      <c r="AT222" s="229">
        <f>Tabela510[[#This Row],[PREVISÃO   2ª Avaliação ]]+30</f>
        <v>45277</v>
      </c>
      <c r="AU222" s="229"/>
      <c r="AV222" s="229"/>
      <c r="AW222" s="234"/>
      <c r="AX222" s="234"/>
      <c r="AY222" s="234"/>
      <c r="AZ222" s="234"/>
      <c r="BA222" s="234"/>
      <c r="BB222" s="234"/>
      <c r="BC222" s="234"/>
      <c r="BD222" s="234"/>
      <c r="BE222" s="242"/>
      <c r="BF222" s="234"/>
      <c r="BG222" s="234"/>
      <c r="BH222" s="234"/>
      <c r="BI222" s="234"/>
      <c r="BJ222" s="234"/>
      <c r="BK222" s="229">
        <f>Tabela510[[#This Row],[PREVISÃO   3ª Avaliação ]]+20</f>
        <v>45297</v>
      </c>
      <c r="BL222" s="233"/>
      <c r="BM222" s="227"/>
      <c r="BN222" s="234"/>
      <c r="BO222" s="234"/>
      <c r="BP222" s="234"/>
      <c r="BQ222" s="234"/>
      <c r="BR222" s="234"/>
      <c r="BS222" s="234"/>
      <c r="BT222" s="234"/>
      <c r="BU222" s="231"/>
      <c r="BV222" s="227"/>
      <c r="BW222" s="227"/>
      <c r="BX222" s="227"/>
      <c r="BY222" s="227"/>
      <c r="BZ222" s="227"/>
      <c r="CA222" s="227"/>
      <c r="CB222" s="227"/>
      <c r="CC222" s="227"/>
      <c r="CD222" s="233"/>
      <c r="CE222" s="235" t="s">
        <v>794</v>
      </c>
      <c r="CF222" s="227"/>
      <c r="CG222" s="227"/>
      <c r="CH222" s="227"/>
      <c r="CI222" s="227"/>
      <c r="CJ222" s="227" t="s">
        <v>746</v>
      </c>
      <c r="CK222" s="227"/>
      <c r="CL222" s="227"/>
      <c r="CM222" s="227"/>
      <c r="CN222" s="227"/>
      <c r="CO222" s="234"/>
      <c r="CP222" s="243"/>
      <c r="CQ222" s="227" t="str">
        <f>PROPER(TEXT(Tabela510[[#This Row],[Previsão de Colheita]],"mmm"))</f>
        <v>Fev</v>
      </c>
      <c r="CR222" s="227">
        <f>WEEKDAY(Tabela510[[#This Row],[Previsão de Colheita]],1)</f>
        <v>5</v>
      </c>
      <c r="CS222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222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222" s="239" t="str">
        <f>TEXT(Tabela510[[#This Row],[Inicio Semana]],"dd/mm/aa") &amp; " - " &amp; TEXT(Tabela510[[#This Row],[Fim Semana]],"dd/mm/aa")</f>
        <v>28/01/24 - 03/02/24</v>
      </c>
      <c r="CV222" s="238">
        <f>_xlfn.MAXIFS(Tabela510[Previsão de Colheita],Tabela510[[Fazenda ]],Tabela510[[#This Row],[Fazenda ]],Tabela510[Cultivar],Tabela510[[#This Row],[Cultivar]])</f>
        <v>45338</v>
      </c>
      <c r="CW222" s="238">
        <f>_xlfn.MINIFS(Tabela510[Previsão de Colheita],Tabela510[[Fazenda ]],Tabela510[[#This Row],[Fazenda ]],Tabela510[Cultivar],Tabela510[[#This Row],[Cultivar]])</f>
        <v>45330</v>
      </c>
      <c r="CX222" s="244" t="str" cm="1">
        <f t="array" ref="CX222">IF(OR(Tabela510[[#This Row],[1ª avaliação]:[Inicio Colh.]]="Reprovado"),"Reprovado","Aprovado")</f>
        <v>Reprovado</v>
      </c>
      <c r="CY222" s="221"/>
    </row>
    <row r="223" spans="1:103" ht="19.95" customHeight="1" x14ac:dyDescent="0.3">
      <c r="A223" s="226" t="s">
        <v>38</v>
      </c>
      <c r="B223" s="227" t="s">
        <v>407</v>
      </c>
      <c r="C223" s="227" t="s">
        <v>48</v>
      </c>
      <c r="D223" s="227" t="s">
        <v>815</v>
      </c>
      <c r="E223" s="227" t="s">
        <v>582</v>
      </c>
      <c r="F223" s="240" t="s">
        <v>538</v>
      </c>
      <c r="G223" s="227" t="s">
        <v>177</v>
      </c>
      <c r="H223" s="227">
        <v>93.39</v>
      </c>
      <c r="I223" s="227">
        <v>90</v>
      </c>
      <c r="J223" s="228">
        <v>48</v>
      </c>
      <c r="K223" s="266">
        <f>Tabela510[[#This Row],[Hectares semados]]-J223</f>
        <v>45.39</v>
      </c>
      <c r="L223" s="266">
        <f>Tabela510[[#This Row],[Hectares de aproveitamento de semente]]*20</f>
        <v>960</v>
      </c>
      <c r="M223" s="252">
        <v>45213</v>
      </c>
      <c r="N223" s="229">
        <f t="shared" ca="1" si="8"/>
        <v>45449</v>
      </c>
      <c r="O223" s="249">
        <f ca="1">Tabela510[[#This Row],[hoje]]-Tabela510[[#This Row],[Data da Semeadura ]]</f>
        <v>236</v>
      </c>
      <c r="P223" s="251">
        <v>125</v>
      </c>
      <c r="Q223" s="229">
        <f>Tabela510[[#This Row],[Data da Semeadura ]]+P223</f>
        <v>45338</v>
      </c>
      <c r="R223" s="230" t="s">
        <v>163</v>
      </c>
      <c r="S223" s="240"/>
      <c r="T223" s="227"/>
      <c r="U223" s="227"/>
      <c r="V223" s="227"/>
      <c r="W223" s="234"/>
      <c r="X223" s="234" t="s">
        <v>630</v>
      </c>
      <c r="Y223" s="231">
        <f>Tabela510[[#This Row],[Data da Semeadura ]]+10</f>
        <v>45223</v>
      </c>
      <c r="Z223" s="233">
        <v>45224</v>
      </c>
      <c r="AA223" s="231" t="s">
        <v>601</v>
      </c>
      <c r="AB223" s="232">
        <v>12.5</v>
      </c>
      <c r="AC223" s="227" t="s">
        <v>341</v>
      </c>
      <c r="AD223" s="234" t="s">
        <v>357</v>
      </c>
      <c r="AE223" s="234" t="s">
        <v>342</v>
      </c>
      <c r="AF223" s="234" t="s">
        <v>345</v>
      </c>
      <c r="AG223" s="234" t="s">
        <v>492</v>
      </c>
      <c r="AH223" s="229">
        <f>Tabela510[[#This Row],[Data da Semeadura ]]+35</f>
        <v>45248</v>
      </c>
      <c r="AI223" s="231">
        <v>45247</v>
      </c>
      <c r="AJ223" s="227" t="s">
        <v>727</v>
      </c>
      <c r="AK223" s="234"/>
      <c r="AL223" s="227" t="s">
        <v>504</v>
      </c>
      <c r="AM223" s="227" t="s">
        <v>445</v>
      </c>
      <c r="AN223" s="234" t="s">
        <v>454</v>
      </c>
      <c r="AO223" s="234" t="s">
        <v>357</v>
      </c>
      <c r="AP223" s="234"/>
      <c r="AQ223" s="234"/>
      <c r="AR223" s="234"/>
      <c r="AS223" s="227" t="s">
        <v>513</v>
      </c>
      <c r="AT223" s="229">
        <f>Tabela510[[#This Row],[PREVISÃO   2ª Avaliação ]]+30</f>
        <v>45278</v>
      </c>
      <c r="AU223" s="229"/>
      <c r="AV223" s="229"/>
      <c r="AW223" s="234"/>
      <c r="AX223" s="234"/>
      <c r="AY223" s="234"/>
      <c r="AZ223" s="234"/>
      <c r="BA223" s="234"/>
      <c r="BB223" s="234"/>
      <c r="BC223" s="234"/>
      <c r="BD223" s="234"/>
      <c r="BE223" s="242"/>
      <c r="BF223" s="234"/>
      <c r="BG223" s="234"/>
      <c r="BH223" s="234"/>
      <c r="BI223" s="234"/>
      <c r="BJ223" s="234"/>
      <c r="BK223" s="229">
        <f>Tabela510[[#This Row],[PREVISÃO   3ª Avaliação ]]+20</f>
        <v>45298</v>
      </c>
      <c r="BL223" s="233"/>
      <c r="BM223" s="227"/>
      <c r="BN223" s="234"/>
      <c r="BO223" s="234"/>
      <c r="BP223" s="234"/>
      <c r="BQ223" s="234"/>
      <c r="BR223" s="234"/>
      <c r="BS223" s="234"/>
      <c r="BT223" s="234"/>
      <c r="BU223" s="231"/>
      <c r="BV223" s="227"/>
      <c r="BW223" s="227"/>
      <c r="BX223" s="227"/>
      <c r="BY223" s="227"/>
      <c r="BZ223" s="227"/>
      <c r="CA223" s="227"/>
      <c r="CB223" s="227"/>
      <c r="CC223" s="227"/>
      <c r="CD223" s="227"/>
      <c r="CE223" s="235" t="s">
        <v>792</v>
      </c>
      <c r="CF223" s="227"/>
      <c r="CG223" s="227"/>
      <c r="CH223" s="227"/>
      <c r="CI223" s="227"/>
      <c r="CJ223" s="227" t="s">
        <v>746</v>
      </c>
      <c r="CK223" s="227"/>
      <c r="CL223" s="227"/>
      <c r="CM223" s="227"/>
      <c r="CN223" s="227"/>
      <c r="CO223" s="234"/>
      <c r="CP223" s="243"/>
      <c r="CQ223" s="227" t="str">
        <f>PROPER(TEXT(Tabela510[[#This Row],[Previsão de Colheita]],"mmm"))</f>
        <v>Fev</v>
      </c>
      <c r="CR223" s="227">
        <f>WEEKDAY(Tabela510[[#This Row],[Previsão de Colheita]],1)</f>
        <v>6</v>
      </c>
      <c r="CS223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23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23" s="239" t="str">
        <f>TEXT(Tabela510[[#This Row],[Inicio Semana]],"dd/mm/aa") &amp; " - " &amp; TEXT(Tabela510[[#This Row],[Fim Semana]],"dd/mm/aa")</f>
        <v>04/02/24 - 10/02/24</v>
      </c>
      <c r="CV223" s="238">
        <f>_xlfn.MAXIFS(Tabela510[Previsão de Colheita],Tabela510[[Fazenda ]],Tabela510[[#This Row],[Fazenda ]],Tabela510[Cultivar],Tabela510[[#This Row],[Cultivar]])</f>
        <v>45338</v>
      </c>
      <c r="CW223" s="238">
        <f>_xlfn.MINIFS(Tabela510[Previsão de Colheita],Tabela510[[Fazenda ]],Tabela510[[#This Row],[Fazenda ]],Tabela510[Cultivar],Tabela510[[#This Row],[Cultivar]])</f>
        <v>45330</v>
      </c>
      <c r="CX223" s="244" t="str" cm="1">
        <f t="array" ref="CX223">IF(OR(Tabela510[[#This Row],[1ª avaliação]:[Inicio Colh.]]="Reprovado"),"Reprovado","Aprovado")</f>
        <v>Reprovado</v>
      </c>
      <c r="CY223" s="221"/>
    </row>
    <row r="224" spans="1:103" ht="19.95" customHeight="1" x14ac:dyDescent="0.3">
      <c r="A224" s="226" t="s">
        <v>38</v>
      </c>
      <c r="B224" s="227" t="s">
        <v>407</v>
      </c>
      <c r="C224" s="227" t="s">
        <v>48</v>
      </c>
      <c r="D224" s="227" t="s">
        <v>815</v>
      </c>
      <c r="E224" s="227" t="s">
        <v>583</v>
      </c>
      <c r="F224" s="240" t="s">
        <v>537</v>
      </c>
      <c r="G224" s="227" t="s">
        <v>560</v>
      </c>
      <c r="H224" s="227">
        <v>152.80000000000001</v>
      </c>
      <c r="I224" s="227"/>
      <c r="J224" s="228">
        <v>120</v>
      </c>
      <c r="K224" s="266">
        <f>Tabela510[[#This Row],[Hectares semados]]-J224</f>
        <v>32.800000000000011</v>
      </c>
      <c r="L224" s="266">
        <f>Tabela510[[#This Row],[Hectares de aproveitamento de semente]]*20</f>
        <v>2400</v>
      </c>
      <c r="M224" s="252">
        <v>45214</v>
      </c>
      <c r="N224" s="229">
        <f t="shared" ca="1" si="8"/>
        <v>45449</v>
      </c>
      <c r="O224" s="249">
        <f ca="1">Tabela510[[#This Row],[hoje]]-Tabela510[[#This Row],[Data da Semeadura ]]</f>
        <v>235</v>
      </c>
      <c r="P224" s="227">
        <v>115</v>
      </c>
      <c r="Q224" s="229">
        <f>Tabela510[[#This Row],[Data da Semeadura ]]+P224</f>
        <v>45329</v>
      </c>
      <c r="R224" s="230" t="s">
        <v>164</v>
      </c>
      <c r="S224" s="240"/>
      <c r="T224" s="227"/>
      <c r="U224" s="227"/>
      <c r="V224" s="227"/>
      <c r="W224" s="234"/>
      <c r="X224" s="234" t="s">
        <v>634</v>
      </c>
      <c r="Y224" s="231">
        <f>Tabela510[[#This Row],[Data da Semeadura ]]+10</f>
        <v>45224</v>
      </c>
      <c r="Z224" s="233">
        <v>45224</v>
      </c>
      <c r="AA224" s="231" t="s">
        <v>601</v>
      </c>
      <c r="AB224" s="232">
        <v>12.66</v>
      </c>
      <c r="AC224" s="227" t="s">
        <v>341</v>
      </c>
      <c r="AD224" s="234" t="s">
        <v>357</v>
      </c>
      <c r="AE224" s="234" t="s">
        <v>357</v>
      </c>
      <c r="AF224" s="234" t="s">
        <v>343</v>
      </c>
      <c r="AG224" s="234" t="s">
        <v>513</v>
      </c>
      <c r="AH224" s="229">
        <f>Tabela510[[#This Row],[Data da Semeadura ]]+35</f>
        <v>45249</v>
      </c>
      <c r="AI224" s="231">
        <v>45247</v>
      </c>
      <c r="AJ224" s="227" t="s">
        <v>725</v>
      </c>
      <c r="AK224" s="234"/>
      <c r="AL224" s="227" t="s">
        <v>504</v>
      </c>
      <c r="AM224" s="227" t="s">
        <v>445</v>
      </c>
      <c r="AN224" s="234" t="s">
        <v>343</v>
      </c>
      <c r="AO224" s="234" t="s">
        <v>357</v>
      </c>
      <c r="AP224" s="234"/>
      <c r="AQ224" s="234"/>
      <c r="AR224" s="234"/>
      <c r="AS224" s="227" t="s">
        <v>513</v>
      </c>
      <c r="AT224" s="229">
        <f>Tabela510[[#This Row],[PREVISÃO   2ª Avaliação ]]+30</f>
        <v>45279</v>
      </c>
      <c r="AU224" s="229"/>
      <c r="AV224" s="229"/>
      <c r="AW224" s="234"/>
      <c r="AX224" s="234"/>
      <c r="AY224" s="234"/>
      <c r="AZ224" s="234"/>
      <c r="BA224" s="234"/>
      <c r="BB224" s="234"/>
      <c r="BC224" s="234"/>
      <c r="BD224" s="234"/>
      <c r="BE224" s="242"/>
      <c r="BF224" s="234"/>
      <c r="BG224" s="234"/>
      <c r="BH224" s="234"/>
      <c r="BI224" s="234"/>
      <c r="BJ224" s="234"/>
      <c r="BK224" s="229">
        <f>Tabela510[[#This Row],[PREVISÃO   3ª Avaliação ]]+20</f>
        <v>45299</v>
      </c>
      <c r="BL224" s="227"/>
      <c r="BM224" s="227"/>
      <c r="BN224" s="234"/>
      <c r="BO224" s="234"/>
      <c r="BP224" s="234"/>
      <c r="BQ224" s="234"/>
      <c r="BR224" s="234"/>
      <c r="BS224" s="234"/>
      <c r="BT224" s="234"/>
      <c r="BU224" s="231"/>
      <c r="BV224" s="227"/>
      <c r="BW224" s="227"/>
      <c r="BX224" s="227"/>
      <c r="BY224" s="227"/>
      <c r="BZ224" s="227"/>
      <c r="CA224" s="227"/>
      <c r="CB224" s="227"/>
      <c r="CC224" s="227"/>
      <c r="CD224" s="227"/>
      <c r="CE224" s="235" t="s">
        <v>798</v>
      </c>
      <c r="CF224" s="227"/>
      <c r="CG224" s="227"/>
      <c r="CH224" s="227"/>
      <c r="CI224" s="227"/>
      <c r="CJ224" s="227" t="s">
        <v>747</v>
      </c>
      <c r="CK224" s="227"/>
      <c r="CL224" s="227"/>
      <c r="CM224" s="227"/>
      <c r="CN224" s="227"/>
      <c r="CO224" s="234"/>
      <c r="CP224" s="243"/>
      <c r="CQ224" s="227" t="str">
        <f>PROPER(TEXT(Tabela510[[#This Row],[Previsão de Colheita]],"mmm"))</f>
        <v>Fev</v>
      </c>
      <c r="CR224" s="227">
        <f>WEEKDAY(Tabela510[[#This Row],[Previsão de Colheita]],1)</f>
        <v>4</v>
      </c>
      <c r="CS224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24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24" s="239" t="str">
        <f>TEXT(Tabela510[[#This Row],[Inicio Semana]],"dd/mm/aa") &amp; " - " &amp; TEXT(Tabela510[[#This Row],[Fim Semana]],"dd/mm/aa")</f>
        <v>21/01/24 - 27/01/24</v>
      </c>
      <c r="CV224" s="238">
        <f>_xlfn.MAXIFS(Tabela510[Previsão de Colheita],Tabela510[[Fazenda ]],Tabela510[[#This Row],[Fazenda ]],Tabela510[Cultivar],Tabela510[[#This Row],[Cultivar]])</f>
        <v>45329</v>
      </c>
      <c r="CW224" s="238">
        <f>_xlfn.MINIFS(Tabela510[Previsão de Colheita],Tabela510[[Fazenda ]],Tabela510[[#This Row],[Fazenda ]],Tabela510[Cultivar],Tabela510[[#This Row],[Cultivar]])</f>
        <v>45329</v>
      </c>
      <c r="CX224" s="244" t="str" cm="1">
        <f t="array" ref="CX224">IF(OR(Tabela510[[#This Row],[1ª avaliação]:[Inicio Colh.]]="Reprovado"),"Reprovado","Aprovado")</f>
        <v>Aprovado</v>
      </c>
      <c r="CY224" s="221"/>
    </row>
    <row r="225" spans="1:103" ht="19.95" customHeight="1" x14ac:dyDescent="0.3">
      <c r="A225" s="226" t="s">
        <v>38</v>
      </c>
      <c r="B225" s="227" t="s">
        <v>407</v>
      </c>
      <c r="C225" s="227" t="s">
        <v>48</v>
      </c>
      <c r="D225" s="227" t="s">
        <v>815</v>
      </c>
      <c r="E225" s="227" t="s">
        <v>584</v>
      </c>
      <c r="F225" s="240" t="s">
        <v>537</v>
      </c>
      <c r="G225" s="227" t="s">
        <v>560</v>
      </c>
      <c r="H225" s="227">
        <v>124.7</v>
      </c>
      <c r="I225" s="227"/>
      <c r="J225" s="228">
        <v>15</v>
      </c>
      <c r="K225" s="266">
        <f>Tabela510[[#This Row],[Hectares semados]]-J225</f>
        <v>109.7</v>
      </c>
      <c r="L225" s="266">
        <f>Tabela510[[#This Row],[Hectares de aproveitamento de semente]]*20</f>
        <v>300</v>
      </c>
      <c r="M225" s="252">
        <v>45214</v>
      </c>
      <c r="N225" s="229">
        <f t="shared" ca="1" si="8"/>
        <v>45449</v>
      </c>
      <c r="O225" s="249">
        <f ca="1">Tabela510[[#This Row],[hoje]]-Tabela510[[#This Row],[Data da Semeadura ]]</f>
        <v>235</v>
      </c>
      <c r="P225" s="227">
        <v>115</v>
      </c>
      <c r="Q225" s="229">
        <f>Tabela510[[#This Row],[Data da Semeadura ]]+P225</f>
        <v>45329</v>
      </c>
      <c r="R225" s="230" t="s">
        <v>164</v>
      </c>
      <c r="S225" s="240"/>
      <c r="T225" s="227"/>
      <c r="U225" s="227"/>
      <c r="V225" s="227"/>
      <c r="W225" s="234"/>
      <c r="X225" s="234" t="s">
        <v>634</v>
      </c>
      <c r="Y225" s="231">
        <f>Tabela510[[#This Row],[Data da Semeadura ]]+10</f>
        <v>45224</v>
      </c>
      <c r="Z225" s="233">
        <v>45224</v>
      </c>
      <c r="AA225" s="231" t="s">
        <v>601</v>
      </c>
      <c r="AB225" s="232">
        <v>12.8</v>
      </c>
      <c r="AC225" s="227" t="s">
        <v>341</v>
      </c>
      <c r="AD225" s="234" t="s">
        <v>357</v>
      </c>
      <c r="AE225" s="234" t="s">
        <v>357</v>
      </c>
      <c r="AF225" s="234" t="s">
        <v>343</v>
      </c>
      <c r="AG225" s="234" t="s">
        <v>513</v>
      </c>
      <c r="AH225" s="229">
        <f>Tabela510[[#This Row],[Data da Semeadura ]]+35</f>
        <v>45249</v>
      </c>
      <c r="AI225" s="231">
        <v>45247</v>
      </c>
      <c r="AJ225" s="227" t="s">
        <v>725</v>
      </c>
      <c r="AK225" s="234"/>
      <c r="AL225" s="227" t="s">
        <v>504</v>
      </c>
      <c r="AM225" s="227" t="s">
        <v>445</v>
      </c>
      <c r="AN225" s="234" t="s">
        <v>343</v>
      </c>
      <c r="AO225" s="234" t="s">
        <v>357</v>
      </c>
      <c r="AP225" s="234"/>
      <c r="AQ225" s="234"/>
      <c r="AR225" s="234"/>
      <c r="AS225" s="227" t="s">
        <v>513</v>
      </c>
      <c r="AT225" s="229">
        <f>Tabela510[[#This Row],[PREVISÃO   2ª Avaliação ]]+30</f>
        <v>45279</v>
      </c>
      <c r="AU225" s="229"/>
      <c r="AV225" s="229"/>
      <c r="AW225" s="234"/>
      <c r="AX225" s="234"/>
      <c r="AY225" s="234"/>
      <c r="AZ225" s="234"/>
      <c r="BA225" s="234"/>
      <c r="BB225" s="234"/>
      <c r="BC225" s="234"/>
      <c r="BD225" s="234"/>
      <c r="BE225" s="242"/>
      <c r="BF225" s="234"/>
      <c r="BG225" s="234"/>
      <c r="BH225" s="234"/>
      <c r="BI225" s="234"/>
      <c r="BJ225" s="234"/>
      <c r="BK225" s="229">
        <f>Tabela510[[#This Row],[PREVISÃO   3ª Avaliação ]]+20</f>
        <v>45299</v>
      </c>
      <c r="BL225" s="233"/>
      <c r="BM225" s="227"/>
      <c r="BN225" s="234"/>
      <c r="BO225" s="234"/>
      <c r="BP225" s="234"/>
      <c r="BQ225" s="234"/>
      <c r="BR225" s="234"/>
      <c r="BS225" s="234"/>
      <c r="BT225" s="234"/>
      <c r="BU225" s="231"/>
      <c r="BV225" s="227"/>
      <c r="BW225" s="227"/>
      <c r="BX225" s="227"/>
      <c r="BY225" s="227"/>
      <c r="BZ225" s="227"/>
      <c r="CA225" s="227"/>
      <c r="CB225" s="227"/>
      <c r="CC225" s="227"/>
      <c r="CD225" s="233"/>
      <c r="CE225" s="235" t="s">
        <v>798</v>
      </c>
      <c r="CF225" s="227"/>
      <c r="CG225" s="227"/>
      <c r="CH225" s="227"/>
      <c r="CI225" s="227"/>
      <c r="CJ225" s="227" t="s">
        <v>747</v>
      </c>
      <c r="CK225" s="227"/>
      <c r="CL225" s="227"/>
      <c r="CM225" s="227"/>
      <c r="CN225" s="227"/>
      <c r="CO225" s="234"/>
      <c r="CP225" s="243"/>
      <c r="CQ225" s="227" t="str">
        <f>PROPER(TEXT(Tabela510[[#This Row],[Previsão de Colheita]],"mmm"))</f>
        <v>Fev</v>
      </c>
      <c r="CR225" s="227">
        <f>WEEKDAY(Tabela510[[#This Row],[Previsão de Colheita]],1)</f>
        <v>4</v>
      </c>
      <c r="CS225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25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25" s="239" t="str">
        <f>TEXT(Tabela510[[#This Row],[Inicio Semana]],"dd/mm/aa") &amp; " - " &amp; TEXT(Tabela510[[#This Row],[Fim Semana]],"dd/mm/aa")</f>
        <v>21/01/24 - 27/01/24</v>
      </c>
      <c r="CV225" s="238">
        <f>_xlfn.MAXIFS(Tabela510[Previsão de Colheita],Tabela510[[Fazenda ]],Tabela510[[#This Row],[Fazenda ]],Tabela510[Cultivar],Tabela510[[#This Row],[Cultivar]])</f>
        <v>45329</v>
      </c>
      <c r="CW225" s="238">
        <f>_xlfn.MINIFS(Tabela510[Previsão de Colheita],Tabela510[[Fazenda ]],Tabela510[[#This Row],[Fazenda ]],Tabela510[Cultivar],Tabela510[[#This Row],[Cultivar]])</f>
        <v>45329</v>
      </c>
      <c r="CX225" s="244" t="str" cm="1">
        <f t="array" ref="CX225">IF(OR(Tabela510[[#This Row],[1ª avaliação]:[Inicio Colh.]]="Reprovado"),"Reprovado","Aprovado")</f>
        <v>Aprovado</v>
      </c>
      <c r="CY225" s="221"/>
    </row>
    <row r="226" spans="1:103" ht="19.95" customHeight="1" x14ac:dyDescent="0.3">
      <c r="A226" s="226" t="s">
        <v>38</v>
      </c>
      <c r="B226" s="227" t="s">
        <v>407</v>
      </c>
      <c r="C226" s="227" t="s">
        <v>48</v>
      </c>
      <c r="D226" s="227" t="s">
        <v>815</v>
      </c>
      <c r="E226" s="227" t="s">
        <v>585</v>
      </c>
      <c r="F226" s="240" t="s">
        <v>537</v>
      </c>
      <c r="G226" s="227" t="s">
        <v>564</v>
      </c>
      <c r="H226" s="227">
        <v>105.1</v>
      </c>
      <c r="I226" s="227"/>
      <c r="J226" s="228">
        <v>63.059999999999995</v>
      </c>
      <c r="K226" s="266">
        <f>Tabela510[[#This Row],[Hectares semados]]-J226</f>
        <v>42.04</v>
      </c>
      <c r="L226" s="266">
        <f>Tabela510[[#This Row],[Hectares de aproveitamento de semente]]*20</f>
        <v>1261.1999999999998</v>
      </c>
      <c r="M226" s="258">
        <v>45216</v>
      </c>
      <c r="N226" s="229">
        <f t="shared" ca="1" si="8"/>
        <v>45449</v>
      </c>
      <c r="O226" s="249">
        <f ca="1">Tabela510[[#This Row],[hoje]]-Tabela510[[#This Row],[Data da Semeadura ]]</f>
        <v>233</v>
      </c>
      <c r="P226" s="227">
        <v>112</v>
      </c>
      <c r="Q226" s="229">
        <f>Tabela510[[#This Row],[Data da Semeadura ]]+P226</f>
        <v>45328</v>
      </c>
      <c r="R226" s="230" t="s">
        <v>164</v>
      </c>
      <c r="S226" s="240"/>
      <c r="T226" s="227"/>
      <c r="U226" s="227"/>
      <c r="V226" s="227"/>
      <c r="W226" s="234"/>
      <c r="X226" s="234" t="s">
        <v>634</v>
      </c>
      <c r="Y226" s="231">
        <f>Tabela510[[#This Row],[Data da Semeadura ]]+10</f>
        <v>45226</v>
      </c>
      <c r="Z226" s="233">
        <v>31</v>
      </c>
      <c r="AA226" s="233" t="s">
        <v>631</v>
      </c>
      <c r="AB226" s="232">
        <v>13</v>
      </c>
      <c r="AC226" s="227" t="s">
        <v>341</v>
      </c>
      <c r="AD226" s="234" t="s">
        <v>357</v>
      </c>
      <c r="AE226" s="234" t="s">
        <v>357</v>
      </c>
      <c r="AF226" s="234" t="s">
        <v>343</v>
      </c>
      <c r="AG226" s="234" t="s">
        <v>513</v>
      </c>
      <c r="AH226" s="229">
        <f>Tabela510[[#This Row],[Data da Semeadura ]]+35</f>
        <v>45251</v>
      </c>
      <c r="AI226" s="231">
        <v>45247</v>
      </c>
      <c r="AJ226" s="227" t="s">
        <v>728</v>
      </c>
      <c r="AK226" s="234"/>
      <c r="AL226" s="227" t="s">
        <v>505</v>
      </c>
      <c r="AM226" s="227" t="s">
        <v>445</v>
      </c>
      <c r="AN226" s="234" t="s">
        <v>343</v>
      </c>
      <c r="AO226" s="234" t="s">
        <v>357</v>
      </c>
      <c r="AP226" s="234"/>
      <c r="AQ226" s="234" t="s">
        <v>729</v>
      </c>
      <c r="AR226" s="234"/>
      <c r="AS226" s="227" t="s">
        <v>513</v>
      </c>
      <c r="AT226" s="229">
        <f>Tabela510[[#This Row],[PREVISÃO   2ª Avaliação ]]+30</f>
        <v>45281</v>
      </c>
      <c r="AU226" s="229"/>
      <c r="AV226" s="229"/>
      <c r="AW226" s="234"/>
      <c r="AX226" s="234"/>
      <c r="AY226" s="234"/>
      <c r="AZ226" s="234"/>
      <c r="BA226" s="234"/>
      <c r="BB226" s="234"/>
      <c r="BC226" s="234"/>
      <c r="BD226" s="234"/>
      <c r="BE226" s="242"/>
      <c r="BF226" s="234"/>
      <c r="BG226" s="234"/>
      <c r="BH226" s="234"/>
      <c r="BI226" s="234"/>
      <c r="BJ226" s="234"/>
      <c r="BK226" s="229">
        <f>Tabela510[[#This Row],[PREVISÃO   3ª Avaliação ]]+20</f>
        <v>45301</v>
      </c>
      <c r="BL226" s="233"/>
      <c r="BM226" s="227"/>
      <c r="BN226" s="234"/>
      <c r="BO226" s="234"/>
      <c r="BP226" s="234"/>
      <c r="BQ226" s="234"/>
      <c r="BR226" s="234"/>
      <c r="BS226" s="234"/>
      <c r="BT226" s="234"/>
      <c r="BU226" s="231"/>
      <c r="BV226" s="227"/>
      <c r="BW226" s="227"/>
      <c r="BX226" s="227"/>
      <c r="BY226" s="227"/>
      <c r="BZ226" s="227"/>
      <c r="CA226" s="227"/>
      <c r="CB226" s="227"/>
      <c r="CC226" s="227"/>
      <c r="CD226" s="233"/>
      <c r="CE226" s="235" t="s">
        <v>749</v>
      </c>
      <c r="CF226" s="227"/>
      <c r="CG226" s="227"/>
      <c r="CH226" s="227"/>
      <c r="CI226" s="227"/>
      <c r="CJ226" s="227" t="s">
        <v>746</v>
      </c>
      <c r="CK226" s="227"/>
      <c r="CL226" s="227"/>
      <c r="CM226" s="227"/>
      <c r="CN226" s="227"/>
      <c r="CO226" s="234"/>
      <c r="CP226" s="243"/>
      <c r="CQ226" s="227" t="str">
        <f>PROPER(TEXT(Tabela510[[#This Row],[Previsão de Colheita]],"mmm"))</f>
        <v>Fev</v>
      </c>
      <c r="CR226" s="227">
        <f>WEEKDAY(Tabela510[[#This Row],[Previsão de Colheita]],1)</f>
        <v>3</v>
      </c>
      <c r="CS226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26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26" s="239" t="str">
        <f>TEXT(Tabela510[[#This Row],[Inicio Semana]],"dd/mm/aa") &amp; " - " &amp; TEXT(Tabela510[[#This Row],[Fim Semana]],"dd/mm/aa")</f>
        <v>14/01/24 - 20/01/24</v>
      </c>
      <c r="CV226" s="238">
        <f>_xlfn.MAXIFS(Tabela510[Previsão de Colheita],Tabela510[[Fazenda ]],Tabela510[[#This Row],[Fazenda ]],Tabela510[Cultivar],Tabela510[[#This Row],[Cultivar]])</f>
        <v>45328</v>
      </c>
      <c r="CW226" s="238">
        <f>_xlfn.MINIFS(Tabela510[Previsão de Colheita],Tabela510[[Fazenda ]],Tabela510[[#This Row],[Fazenda ]],Tabela510[Cultivar],Tabela510[[#This Row],[Cultivar]])</f>
        <v>45328</v>
      </c>
      <c r="CX226" s="244" t="str" cm="1">
        <f t="array" ref="CX226">IF(OR(Tabela510[[#This Row],[1ª avaliação]:[Inicio Colh.]]="Reprovado"),"Reprovado","Aprovado")</f>
        <v>Reprovado</v>
      </c>
      <c r="CY226" s="221"/>
    </row>
    <row r="227" spans="1:103" ht="19.95" customHeight="1" x14ac:dyDescent="0.3">
      <c r="A227" s="226" t="s">
        <v>38</v>
      </c>
      <c r="B227" s="227" t="s">
        <v>407</v>
      </c>
      <c r="C227" s="227" t="s">
        <v>48</v>
      </c>
      <c r="D227" s="227" t="s">
        <v>815</v>
      </c>
      <c r="E227" s="227" t="s">
        <v>586</v>
      </c>
      <c r="F227" s="235" t="s">
        <v>537</v>
      </c>
      <c r="G227" s="235" t="s">
        <v>565</v>
      </c>
      <c r="H227" s="227">
        <v>157.30000000000001</v>
      </c>
      <c r="I227" s="227"/>
      <c r="J227" s="228">
        <v>94.38000000000001</v>
      </c>
      <c r="K227" s="266">
        <f>Tabela510[[#This Row],[Hectares semados]]-J227</f>
        <v>62.92</v>
      </c>
      <c r="L227" s="266">
        <f>Tabela510[[#This Row],[Hectares de aproveitamento de semente]]*20</f>
        <v>1887.6000000000001</v>
      </c>
      <c r="M227" s="258">
        <v>45216</v>
      </c>
      <c r="N227" s="229">
        <f t="shared" ca="1" si="8"/>
        <v>45449</v>
      </c>
      <c r="O227" s="249">
        <f ca="1">Tabela510[[#This Row],[hoje]]-Tabela510[[#This Row],[Data da Semeadura ]]</f>
        <v>233</v>
      </c>
      <c r="P227" s="227">
        <v>118</v>
      </c>
      <c r="Q227" s="229">
        <f>Tabela510[[#This Row],[Data da Semeadura ]]+P227</f>
        <v>45334</v>
      </c>
      <c r="R227" s="230" t="s">
        <v>164</v>
      </c>
      <c r="S227" s="240"/>
      <c r="T227" s="227"/>
      <c r="U227" s="227"/>
      <c r="V227" s="227"/>
      <c r="W227" s="234"/>
      <c r="X227" s="234" t="s">
        <v>634</v>
      </c>
      <c r="Y227" s="231">
        <f>Tabela510[[#This Row],[Data da Semeadura ]]+10</f>
        <v>45226</v>
      </c>
      <c r="Z227" s="233">
        <v>31</v>
      </c>
      <c r="AA227" s="233" t="s">
        <v>631</v>
      </c>
      <c r="AB227" s="232">
        <v>12.8</v>
      </c>
      <c r="AC227" s="227" t="s">
        <v>341</v>
      </c>
      <c r="AD227" s="234" t="s">
        <v>357</v>
      </c>
      <c r="AE227" s="234" t="s">
        <v>357</v>
      </c>
      <c r="AF227" s="234" t="s">
        <v>343</v>
      </c>
      <c r="AG227" s="234" t="s">
        <v>513</v>
      </c>
      <c r="AH227" s="229">
        <f>Tabela510[[#This Row],[Data da Semeadura ]]+35</f>
        <v>45251</v>
      </c>
      <c r="AI227" s="231">
        <v>45247</v>
      </c>
      <c r="AJ227" s="227" t="s">
        <v>728</v>
      </c>
      <c r="AK227" s="234"/>
      <c r="AL227" s="227" t="s">
        <v>505</v>
      </c>
      <c r="AM227" s="227" t="s">
        <v>445</v>
      </c>
      <c r="AN227" s="234" t="s">
        <v>343</v>
      </c>
      <c r="AO227" s="234" t="s">
        <v>357</v>
      </c>
      <c r="AP227" s="234"/>
      <c r="AQ227" s="234"/>
      <c r="AR227" s="234"/>
      <c r="AS227" s="227" t="s">
        <v>513</v>
      </c>
      <c r="AT227" s="229">
        <f>Tabela510[[#This Row],[PREVISÃO   2ª Avaliação ]]+30</f>
        <v>45281</v>
      </c>
      <c r="AU227" s="229"/>
      <c r="AV227" s="229"/>
      <c r="AW227" s="234"/>
      <c r="AX227" s="234"/>
      <c r="AY227" s="234"/>
      <c r="AZ227" s="234"/>
      <c r="BA227" s="234"/>
      <c r="BB227" s="234"/>
      <c r="BC227" s="234"/>
      <c r="BD227" s="234"/>
      <c r="BE227" s="242"/>
      <c r="BF227" s="234"/>
      <c r="BG227" s="234"/>
      <c r="BH227" s="234"/>
      <c r="BI227" s="234"/>
      <c r="BJ227" s="234"/>
      <c r="BK227" s="229">
        <f>Tabela510[[#This Row],[PREVISÃO   3ª Avaliação ]]+20</f>
        <v>45301</v>
      </c>
      <c r="BL227" s="233"/>
      <c r="BM227" s="227"/>
      <c r="BN227" s="234"/>
      <c r="BO227" s="234"/>
      <c r="BP227" s="234"/>
      <c r="BQ227" s="234"/>
      <c r="BR227" s="234"/>
      <c r="BS227" s="234"/>
      <c r="BT227" s="234"/>
      <c r="BU227" s="231"/>
      <c r="BV227" s="227"/>
      <c r="BW227" s="227"/>
      <c r="BX227" s="227"/>
      <c r="BY227" s="227"/>
      <c r="BZ227" s="227"/>
      <c r="CA227" s="227"/>
      <c r="CB227" s="227"/>
      <c r="CC227" s="227"/>
      <c r="CD227" s="233"/>
      <c r="CE227" s="235" t="s">
        <v>796</v>
      </c>
      <c r="CF227" s="227"/>
      <c r="CG227" s="227"/>
      <c r="CH227" s="227"/>
      <c r="CI227" s="227"/>
      <c r="CJ227" s="227" t="s">
        <v>746</v>
      </c>
      <c r="CK227" s="227"/>
      <c r="CL227" s="227"/>
      <c r="CM227" s="227"/>
      <c r="CN227" s="227"/>
      <c r="CO227" s="234"/>
      <c r="CP227" s="243"/>
      <c r="CQ227" s="227" t="str">
        <f>PROPER(TEXT(Tabela510[[#This Row],[Previsão de Colheita]],"mmm"))</f>
        <v>Fev</v>
      </c>
      <c r="CR227" s="227">
        <f>WEEKDAY(Tabela510[[#This Row],[Previsão de Colheita]],1)</f>
        <v>2</v>
      </c>
      <c r="CS227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227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227" s="239" t="str">
        <f>TEXT(Tabela510[[#This Row],[Inicio Semana]],"dd/mm/aa") &amp; " - " &amp; TEXT(Tabela510[[#This Row],[Fim Semana]],"dd/mm/aa")</f>
        <v>07/01/24 - 13/01/24</v>
      </c>
      <c r="CV227" s="238">
        <f>_xlfn.MAXIFS(Tabela510[Previsão de Colheita],Tabela510[[Fazenda ]],Tabela510[[#This Row],[Fazenda ]],Tabela510[Cultivar],Tabela510[[#This Row],[Cultivar]])</f>
        <v>45335</v>
      </c>
      <c r="CW227" s="238">
        <f>_xlfn.MINIFS(Tabela510[Previsão de Colheita],Tabela510[[Fazenda ]],Tabela510[[#This Row],[Fazenda ]],Tabela510[Cultivar],Tabela510[[#This Row],[Cultivar]])</f>
        <v>45334</v>
      </c>
      <c r="CX227" s="244" t="str" cm="1">
        <f t="array" ref="CX227">IF(OR(Tabela510[[#This Row],[1ª avaliação]:[Inicio Colh.]]="Reprovado"),"Reprovado","Aprovado")</f>
        <v>Reprovado</v>
      </c>
      <c r="CY227" s="221"/>
    </row>
    <row r="228" spans="1:103" ht="19.95" customHeight="1" x14ac:dyDescent="0.3">
      <c r="A228" s="226" t="s">
        <v>38</v>
      </c>
      <c r="B228" s="227" t="s">
        <v>407</v>
      </c>
      <c r="C228" s="227" t="s">
        <v>48</v>
      </c>
      <c r="D228" s="227" t="s">
        <v>815</v>
      </c>
      <c r="E228" s="227" t="s">
        <v>587</v>
      </c>
      <c r="F228" s="235" t="s">
        <v>537</v>
      </c>
      <c r="G228" s="235" t="s">
        <v>565</v>
      </c>
      <c r="H228" s="227">
        <v>64.5</v>
      </c>
      <c r="I228" s="227"/>
      <c r="J228" s="228">
        <v>38.699999999999996</v>
      </c>
      <c r="K228" s="266">
        <f>Tabela510[[#This Row],[Hectares semados]]-J228</f>
        <v>25.800000000000004</v>
      </c>
      <c r="L228" s="266">
        <f>Tabela510[[#This Row],[Hectares de aproveitamento de semente]]*20</f>
        <v>773.99999999999989</v>
      </c>
      <c r="M228" s="258">
        <v>45217</v>
      </c>
      <c r="N228" s="229">
        <f t="shared" ca="1" si="8"/>
        <v>45449</v>
      </c>
      <c r="O228" s="249">
        <f ca="1">Tabela510[[#This Row],[hoje]]-Tabela510[[#This Row],[Data da Semeadura ]]</f>
        <v>232</v>
      </c>
      <c r="P228" s="227">
        <v>118</v>
      </c>
      <c r="Q228" s="229">
        <f>Tabela510[[#This Row],[Data da Semeadura ]]+P228</f>
        <v>45335</v>
      </c>
      <c r="R228" s="230" t="s">
        <v>164</v>
      </c>
      <c r="S228" s="240"/>
      <c r="T228" s="227"/>
      <c r="U228" s="227"/>
      <c r="V228" s="227"/>
      <c r="W228" s="234"/>
      <c r="X228" s="234" t="s">
        <v>634</v>
      </c>
      <c r="Y228" s="231">
        <f>Tabela510[[#This Row],[Data da Semeadura ]]+10</f>
        <v>45227</v>
      </c>
      <c r="Z228" s="233">
        <v>31</v>
      </c>
      <c r="AA228" s="233" t="s">
        <v>631</v>
      </c>
      <c r="AB228" s="232">
        <v>12.9</v>
      </c>
      <c r="AC228" s="227" t="s">
        <v>341</v>
      </c>
      <c r="AD228" s="234" t="s">
        <v>357</v>
      </c>
      <c r="AE228" s="234" t="s">
        <v>357</v>
      </c>
      <c r="AF228" s="234" t="s">
        <v>343</v>
      </c>
      <c r="AG228" s="234" t="s">
        <v>513</v>
      </c>
      <c r="AH228" s="229">
        <f>Tabela510[[#This Row],[Data da Semeadura ]]+35</f>
        <v>45252</v>
      </c>
      <c r="AI228" s="231">
        <v>45247</v>
      </c>
      <c r="AJ228" s="227" t="s">
        <v>728</v>
      </c>
      <c r="AK228" s="234"/>
      <c r="AL228" s="227" t="s">
        <v>505</v>
      </c>
      <c r="AM228" s="227" t="s">
        <v>445</v>
      </c>
      <c r="AN228" s="234" t="s">
        <v>343</v>
      </c>
      <c r="AO228" s="234" t="s">
        <v>357</v>
      </c>
      <c r="AP228" s="234"/>
      <c r="AQ228" s="234"/>
      <c r="AR228" s="234"/>
      <c r="AS228" s="227" t="s">
        <v>513</v>
      </c>
      <c r="AT228" s="229">
        <f>Tabela510[[#This Row],[PREVISÃO   2ª Avaliação ]]+30</f>
        <v>45282</v>
      </c>
      <c r="AU228" s="229"/>
      <c r="AV228" s="229"/>
      <c r="AW228" s="234"/>
      <c r="AX228" s="234"/>
      <c r="AY228" s="234"/>
      <c r="AZ228" s="234"/>
      <c r="BA228" s="234"/>
      <c r="BB228" s="234"/>
      <c r="BC228" s="234"/>
      <c r="BD228" s="234"/>
      <c r="BE228" s="242"/>
      <c r="BF228" s="234"/>
      <c r="BG228" s="234"/>
      <c r="BH228" s="234"/>
      <c r="BI228" s="234"/>
      <c r="BJ228" s="234"/>
      <c r="BK228" s="229">
        <f>Tabela510[[#This Row],[PREVISÃO   3ª Avaliação ]]+20</f>
        <v>45302</v>
      </c>
      <c r="BL228" s="233"/>
      <c r="BM228" s="227"/>
      <c r="BN228" s="234"/>
      <c r="BO228" s="234"/>
      <c r="BP228" s="234"/>
      <c r="BQ228" s="234"/>
      <c r="BR228" s="234"/>
      <c r="BS228" s="234"/>
      <c r="BT228" s="234"/>
      <c r="BU228" s="231"/>
      <c r="BV228" s="227"/>
      <c r="BW228" s="227"/>
      <c r="BX228" s="227"/>
      <c r="BY228" s="227"/>
      <c r="BZ228" s="227"/>
      <c r="CA228" s="227"/>
      <c r="CB228" s="227"/>
      <c r="CC228" s="227"/>
      <c r="CD228" s="233"/>
      <c r="CE228" s="235" t="s">
        <v>792</v>
      </c>
      <c r="CF228" s="227"/>
      <c r="CG228" s="227"/>
      <c r="CH228" s="227"/>
      <c r="CI228" s="227"/>
      <c r="CJ228" s="227" t="s">
        <v>746</v>
      </c>
      <c r="CK228" s="227"/>
      <c r="CL228" s="227"/>
      <c r="CM228" s="227"/>
      <c r="CN228" s="227"/>
      <c r="CO228" s="234"/>
      <c r="CP228" s="243"/>
      <c r="CQ228" s="227" t="str">
        <f>PROPER(TEXT(Tabela510[[#This Row],[Previsão de Colheita]],"mmm"))</f>
        <v>Fev</v>
      </c>
      <c r="CR228" s="227">
        <f>WEEKDAY(Tabela510[[#This Row],[Previsão de Colheita]],1)</f>
        <v>3</v>
      </c>
      <c r="CS228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28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28" s="239" t="str">
        <f>TEXT(Tabela510[[#This Row],[Inicio Semana]],"dd/mm/aa") &amp; " - " &amp; TEXT(Tabela510[[#This Row],[Fim Semana]],"dd/mm/aa")</f>
        <v>14/01/24 - 20/01/24</v>
      </c>
      <c r="CV228" s="238">
        <f>_xlfn.MAXIFS(Tabela510[Previsão de Colheita],Tabela510[[Fazenda ]],Tabela510[[#This Row],[Fazenda ]],Tabela510[Cultivar],Tabela510[[#This Row],[Cultivar]])</f>
        <v>45335</v>
      </c>
      <c r="CW228" s="238">
        <f>_xlfn.MINIFS(Tabela510[Previsão de Colheita],Tabela510[[Fazenda ]],Tabela510[[#This Row],[Fazenda ]],Tabela510[Cultivar],Tabela510[[#This Row],[Cultivar]])</f>
        <v>45334</v>
      </c>
      <c r="CX228" s="244" t="str" cm="1">
        <f t="array" ref="CX228">IF(OR(Tabela510[[#This Row],[1ª avaliação]:[Inicio Colh.]]="Reprovado"),"Reprovado","Aprovado")</f>
        <v>Reprovado</v>
      </c>
      <c r="CY228" s="221"/>
    </row>
    <row r="229" spans="1:103" ht="19.95" customHeight="1" x14ac:dyDescent="0.3">
      <c r="A229" s="226" t="s">
        <v>38</v>
      </c>
      <c r="B229" s="227" t="s">
        <v>407</v>
      </c>
      <c r="C229" s="227" t="s">
        <v>48</v>
      </c>
      <c r="D229" s="227" t="s">
        <v>815</v>
      </c>
      <c r="E229" s="227" t="s">
        <v>768</v>
      </c>
      <c r="F229" s="235" t="s">
        <v>537</v>
      </c>
      <c r="G229" s="235" t="s">
        <v>565</v>
      </c>
      <c r="H229" s="227">
        <v>48</v>
      </c>
      <c r="I229" s="227"/>
      <c r="J229" s="228">
        <f>Tabela510[[#This Row],[Hectares semados]]</f>
        <v>48</v>
      </c>
      <c r="K229" s="266">
        <f>Tabela510[[#This Row],[Hectares semados]]-J229</f>
        <v>0</v>
      </c>
      <c r="L229" s="266">
        <f>Tabela510[[#This Row],[Hectares de aproveitamento de semente]]*20</f>
        <v>960</v>
      </c>
      <c r="M229" s="258">
        <v>45217</v>
      </c>
      <c r="N229" s="229">
        <f t="shared" ca="1" si="8"/>
        <v>45449</v>
      </c>
      <c r="O229" s="249">
        <f ca="1">Tabela510[[#This Row],[hoje]]-Tabela510[[#This Row],[Data da Semeadura ]]</f>
        <v>232</v>
      </c>
      <c r="P229" s="227">
        <v>118</v>
      </c>
      <c r="Q229" s="229">
        <f>Tabela510[[#This Row],[Data da Semeadura ]]+P229</f>
        <v>45335</v>
      </c>
      <c r="R229" s="230" t="s">
        <v>164</v>
      </c>
      <c r="S229" s="240"/>
      <c r="T229" s="227"/>
      <c r="U229" s="227"/>
      <c r="V229" s="227"/>
      <c r="W229" s="234"/>
      <c r="X229" s="234" t="s">
        <v>634</v>
      </c>
      <c r="Y229" s="231">
        <f>Tabela510[[#This Row],[Data da Semeadura ]]+10</f>
        <v>45227</v>
      </c>
      <c r="Z229" s="233">
        <v>31</v>
      </c>
      <c r="AA229" s="233" t="s">
        <v>631</v>
      </c>
      <c r="AB229" s="232">
        <v>13</v>
      </c>
      <c r="AC229" s="227" t="s">
        <v>341</v>
      </c>
      <c r="AD229" s="234" t="s">
        <v>357</v>
      </c>
      <c r="AE229" s="234" t="s">
        <v>357</v>
      </c>
      <c r="AF229" s="234" t="s">
        <v>343</v>
      </c>
      <c r="AG229" s="234" t="s">
        <v>513</v>
      </c>
      <c r="AH229" s="229">
        <f>Tabela510[[#This Row],[Data da Semeadura ]]+35</f>
        <v>45252</v>
      </c>
      <c r="AI229" s="231">
        <v>45247</v>
      </c>
      <c r="AJ229" s="227" t="s">
        <v>728</v>
      </c>
      <c r="AK229" s="234"/>
      <c r="AL229" s="227" t="s">
        <v>505</v>
      </c>
      <c r="AM229" s="227" t="s">
        <v>445</v>
      </c>
      <c r="AN229" s="234" t="s">
        <v>343</v>
      </c>
      <c r="AO229" s="234" t="s">
        <v>357</v>
      </c>
      <c r="AP229" s="234"/>
      <c r="AQ229" s="234"/>
      <c r="AR229" s="234"/>
      <c r="AS229" s="227" t="s">
        <v>513</v>
      </c>
      <c r="AT229" s="229">
        <f>Tabela510[[#This Row],[PREVISÃO   2ª Avaliação ]]+30</f>
        <v>45282</v>
      </c>
      <c r="AU229" s="229"/>
      <c r="AV229" s="229"/>
      <c r="AW229" s="234"/>
      <c r="AX229" s="234"/>
      <c r="AY229" s="234"/>
      <c r="AZ229" s="234"/>
      <c r="BA229" s="234"/>
      <c r="BB229" s="234"/>
      <c r="BC229" s="234"/>
      <c r="BD229" s="234"/>
      <c r="BE229" s="242"/>
      <c r="BF229" s="234"/>
      <c r="BG229" s="234"/>
      <c r="BH229" s="234"/>
      <c r="BI229" s="234"/>
      <c r="BJ229" s="234"/>
      <c r="BK229" s="229">
        <f>Tabela510[[#This Row],[PREVISÃO   3ª Avaliação ]]+20</f>
        <v>45302</v>
      </c>
      <c r="BL229" s="233"/>
      <c r="BM229" s="227"/>
      <c r="BN229" s="234"/>
      <c r="BO229" s="234"/>
      <c r="BP229" s="234"/>
      <c r="BQ229" s="234"/>
      <c r="BR229" s="234"/>
      <c r="BS229" s="234"/>
      <c r="BT229" s="234"/>
      <c r="BU229" s="231"/>
      <c r="BV229" s="227"/>
      <c r="BW229" s="227"/>
      <c r="BX229" s="227"/>
      <c r="BY229" s="227"/>
      <c r="BZ229" s="227"/>
      <c r="CA229" s="227"/>
      <c r="CB229" s="227"/>
      <c r="CC229" s="227"/>
      <c r="CD229" s="233"/>
      <c r="CE229" s="235" t="s">
        <v>794</v>
      </c>
      <c r="CF229" s="227"/>
      <c r="CG229" s="227"/>
      <c r="CH229" s="227"/>
      <c r="CI229" s="227"/>
      <c r="CJ229" s="227" t="s">
        <v>746</v>
      </c>
      <c r="CK229" s="227"/>
      <c r="CL229" s="227"/>
      <c r="CM229" s="227"/>
      <c r="CN229" s="227"/>
      <c r="CO229" s="234"/>
      <c r="CP229" s="243"/>
      <c r="CQ229" s="227" t="str">
        <f>PROPER(TEXT(Tabela510[[#This Row],[Previsão de Colheita]],"mmm"))</f>
        <v>Fev</v>
      </c>
      <c r="CR229" s="227">
        <f>WEEKDAY(Tabela510[[#This Row],[Previsão de Colheita]],1)</f>
        <v>3</v>
      </c>
      <c r="CS229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29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29" s="239" t="str">
        <f>TEXT(Tabela510[[#This Row],[Inicio Semana]],"dd/mm/aa") &amp; " - " &amp; TEXT(Tabela510[[#This Row],[Fim Semana]],"dd/mm/aa")</f>
        <v>14/01/24 - 20/01/24</v>
      </c>
      <c r="CV229" s="238">
        <f>_xlfn.MAXIFS(Tabela510[Previsão de Colheita],Tabela510[[Fazenda ]],Tabela510[[#This Row],[Fazenda ]],Tabela510[Cultivar],Tabela510[[#This Row],[Cultivar]])</f>
        <v>45335</v>
      </c>
      <c r="CW229" s="238">
        <f>_xlfn.MINIFS(Tabela510[Previsão de Colheita],Tabela510[[Fazenda ]],Tabela510[[#This Row],[Fazenda ]],Tabela510[Cultivar],Tabela510[[#This Row],[Cultivar]])</f>
        <v>45334</v>
      </c>
      <c r="CX229" s="244" t="str" cm="1">
        <f t="array" ref="CX229">IF(OR(Tabela510[[#This Row],[1ª avaliação]:[Inicio Colh.]]="Reprovado"),"Reprovado","Aprovado")</f>
        <v>Reprovado</v>
      </c>
      <c r="CY229" s="221"/>
    </row>
    <row r="230" spans="1:103" ht="19.95" customHeight="1" x14ac:dyDescent="0.3">
      <c r="A230" s="226" t="s">
        <v>38</v>
      </c>
      <c r="B230" s="227" t="s">
        <v>407</v>
      </c>
      <c r="C230" s="227" t="s">
        <v>48</v>
      </c>
      <c r="D230" s="227" t="s">
        <v>815</v>
      </c>
      <c r="E230" s="227" t="s">
        <v>588</v>
      </c>
      <c r="F230" s="240" t="s">
        <v>537</v>
      </c>
      <c r="G230" s="227" t="s">
        <v>558</v>
      </c>
      <c r="H230" s="227">
        <v>70.400000000000006</v>
      </c>
      <c r="I230" s="227"/>
      <c r="J230" s="228">
        <v>42.24</v>
      </c>
      <c r="K230" s="266">
        <f>Tabela510[[#This Row],[Hectares semados]]-J230</f>
        <v>28.160000000000004</v>
      </c>
      <c r="L230" s="266">
        <f>Tabela510[[#This Row],[Hectares de aproveitamento de semente]]*20</f>
        <v>844.80000000000007</v>
      </c>
      <c r="M230" s="258">
        <v>45216</v>
      </c>
      <c r="N230" s="229">
        <f t="shared" ca="1" si="8"/>
        <v>45449</v>
      </c>
      <c r="O230" s="249">
        <f ca="1">Tabela510[[#This Row],[hoje]]-Tabela510[[#This Row],[Data da Semeadura ]]</f>
        <v>233</v>
      </c>
      <c r="P230" s="227">
        <v>120</v>
      </c>
      <c r="Q230" s="229">
        <f>Tabela510[[#This Row],[Data da Semeadura ]]+P230</f>
        <v>45336</v>
      </c>
      <c r="R230" s="230" t="s">
        <v>164</v>
      </c>
      <c r="S230" s="240"/>
      <c r="T230" s="227"/>
      <c r="U230" s="227"/>
      <c r="V230" s="227"/>
      <c r="W230" s="234"/>
      <c r="X230" s="234" t="s">
        <v>634</v>
      </c>
      <c r="Y230" s="231">
        <f>Tabela510[[#This Row],[Data da Semeadura ]]+10</f>
        <v>45226</v>
      </c>
      <c r="Z230" s="233">
        <v>31</v>
      </c>
      <c r="AA230" s="233" t="s">
        <v>631</v>
      </c>
      <c r="AB230" s="232">
        <v>12.2</v>
      </c>
      <c r="AC230" s="227" t="s">
        <v>341</v>
      </c>
      <c r="AD230" s="234" t="s">
        <v>357</v>
      </c>
      <c r="AE230" s="234" t="s">
        <v>357</v>
      </c>
      <c r="AF230" s="234" t="s">
        <v>345</v>
      </c>
      <c r="AG230" s="234" t="s">
        <v>513</v>
      </c>
      <c r="AH230" s="229">
        <f>Tabela510[[#This Row],[Data da Semeadura ]]+35</f>
        <v>45251</v>
      </c>
      <c r="AI230" s="231">
        <v>45247</v>
      </c>
      <c r="AJ230" s="227" t="s">
        <v>725</v>
      </c>
      <c r="AK230" s="234"/>
      <c r="AL230" s="227" t="s">
        <v>504</v>
      </c>
      <c r="AM230" s="227" t="s">
        <v>445</v>
      </c>
      <c r="AN230" s="234" t="s">
        <v>343</v>
      </c>
      <c r="AO230" s="234" t="s">
        <v>357</v>
      </c>
      <c r="AP230" s="234"/>
      <c r="AQ230" s="234"/>
      <c r="AR230" s="234"/>
      <c r="AS230" s="227" t="s">
        <v>513</v>
      </c>
      <c r="AT230" s="229">
        <f>Tabela510[[#This Row],[PREVISÃO   2ª Avaliação ]]+30</f>
        <v>45281</v>
      </c>
      <c r="AU230" s="229"/>
      <c r="AV230" s="229"/>
      <c r="AW230" s="234"/>
      <c r="AX230" s="234"/>
      <c r="AY230" s="234"/>
      <c r="AZ230" s="234"/>
      <c r="BA230" s="234"/>
      <c r="BB230" s="234"/>
      <c r="BC230" s="234"/>
      <c r="BD230" s="234"/>
      <c r="BE230" s="242"/>
      <c r="BF230" s="234"/>
      <c r="BG230" s="234"/>
      <c r="BH230" s="234"/>
      <c r="BI230" s="234"/>
      <c r="BJ230" s="234"/>
      <c r="BK230" s="229">
        <f>Tabela510[[#This Row],[PREVISÃO   3ª Avaliação ]]+20</f>
        <v>45301</v>
      </c>
      <c r="BL230" s="233"/>
      <c r="BM230" s="227"/>
      <c r="BN230" s="234"/>
      <c r="BO230" s="234"/>
      <c r="BP230" s="234"/>
      <c r="BQ230" s="234"/>
      <c r="BR230" s="234"/>
      <c r="BS230" s="234"/>
      <c r="BT230" s="234"/>
      <c r="BU230" s="231"/>
      <c r="BV230" s="227"/>
      <c r="BW230" s="227"/>
      <c r="BX230" s="227"/>
      <c r="BY230" s="227"/>
      <c r="BZ230" s="227"/>
      <c r="CA230" s="227"/>
      <c r="CB230" s="227"/>
      <c r="CC230" s="227"/>
      <c r="CD230" s="233"/>
      <c r="CE230" s="235" t="s">
        <v>749</v>
      </c>
      <c r="CF230" s="227"/>
      <c r="CG230" s="227"/>
      <c r="CH230" s="227"/>
      <c r="CI230" s="227"/>
      <c r="CJ230" s="227" t="s">
        <v>746</v>
      </c>
      <c r="CK230" s="227"/>
      <c r="CL230" s="227"/>
      <c r="CM230" s="227"/>
      <c r="CN230" s="227"/>
      <c r="CO230" s="234"/>
      <c r="CP230" s="243"/>
      <c r="CQ230" s="227" t="str">
        <f>PROPER(TEXT(Tabela510[[#This Row],[Previsão de Colheita]],"mmm"))</f>
        <v>Fev</v>
      </c>
      <c r="CR230" s="227">
        <f>WEEKDAY(Tabela510[[#This Row],[Previsão de Colheita]],1)</f>
        <v>4</v>
      </c>
      <c r="CS230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30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30" s="239" t="str">
        <f>TEXT(Tabela510[[#This Row],[Inicio Semana]],"dd/mm/aa") &amp; " - " &amp; TEXT(Tabela510[[#This Row],[Fim Semana]],"dd/mm/aa")</f>
        <v>21/01/24 - 27/01/24</v>
      </c>
      <c r="CV230" s="238">
        <f>_xlfn.MAXIFS(Tabela510[Previsão de Colheita],Tabela510[[Fazenda ]],Tabela510[[#This Row],[Fazenda ]],Tabela510[Cultivar],Tabela510[[#This Row],[Cultivar]])</f>
        <v>45336</v>
      </c>
      <c r="CW230" s="238">
        <f>_xlfn.MINIFS(Tabela510[Previsão de Colheita],Tabela510[[Fazenda ]],Tabela510[[#This Row],[Fazenda ]],Tabela510[Cultivar],Tabela510[[#This Row],[Cultivar]])</f>
        <v>45336</v>
      </c>
      <c r="CX230" s="244" t="str" cm="1">
        <f t="array" ref="CX230">IF(OR(Tabela510[[#This Row],[1ª avaliação]:[Inicio Colh.]]="Reprovado"),"Reprovado","Aprovado")</f>
        <v>Reprovado</v>
      </c>
      <c r="CY230" s="221"/>
    </row>
    <row r="231" spans="1:103" ht="19.95" customHeight="1" x14ac:dyDescent="0.3">
      <c r="A231" s="226" t="s">
        <v>38</v>
      </c>
      <c r="B231" s="227" t="s">
        <v>407</v>
      </c>
      <c r="C231" s="227" t="s">
        <v>48</v>
      </c>
      <c r="D231" s="227" t="s">
        <v>815</v>
      </c>
      <c r="E231" s="227" t="s">
        <v>589</v>
      </c>
      <c r="F231" s="240" t="s">
        <v>537</v>
      </c>
      <c r="G231" s="227" t="s">
        <v>558</v>
      </c>
      <c r="H231" s="227">
        <v>90.8</v>
      </c>
      <c r="I231" s="227">
        <v>90</v>
      </c>
      <c r="J231" s="228">
        <v>54.48</v>
      </c>
      <c r="K231" s="266">
        <f>Tabela510[[#This Row],[Hectares semados]]-J231</f>
        <v>36.32</v>
      </c>
      <c r="L231" s="266">
        <f>Tabela510[[#This Row],[Hectares de aproveitamento de semente]]*20</f>
        <v>1089.5999999999999</v>
      </c>
      <c r="M231" s="258">
        <v>45216</v>
      </c>
      <c r="N231" s="229">
        <f t="shared" ca="1" si="8"/>
        <v>45449</v>
      </c>
      <c r="O231" s="249">
        <f ca="1">Tabela510[[#This Row],[hoje]]-Tabela510[[#This Row],[Data da Semeadura ]]</f>
        <v>233</v>
      </c>
      <c r="P231" s="227">
        <v>120</v>
      </c>
      <c r="Q231" s="229">
        <f>Tabela510[[#This Row],[Data da Semeadura ]]+P231</f>
        <v>45336</v>
      </c>
      <c r="R231" s="230" t="s">
        <v>164</v>
      </c>
      <c r="S231" s="240"/>
      <c r="T231" s="227"/>
      <c r="U231" s="227"/>
      <c r="V231" s="227"/>
      <c r="W231" s="234"/>
      <c r="X231" s="234" t="s">
        <v>634</v>
      </c>
      <c r="Y231" s="231">
        <f>Tabela510[[#This Row],[Data da Semeadura ]]+10</f>
        <v>45226</v>
      </c>
      <c r="Z231" s="233">
        <v>31</v>
      </c>
      <c r="AA231" s="233" t="s">
        <v>631</v>
      </c>
      <c r="AB231" s="232">
        <v>12.06</v>
      </c>
      <c r="AC231" s="227" t="s">
        <v>341</v>
      </c>
      <c r="AD231" s="234" t="s">
        <v>357</v>
      </c>
      <c r="AE231" s="234" t="s">
        <v>357</v>
      </c>
      <c r="AF231" s="234" t="s">
        <v>345</v>
      </c>
      <c r="AG231" s="234" t="s">
        <v>513</v>
      </c>
      <c r="AH231" s="229">
        <f>Tabela510[[#This Row],[Data da Semeadura ]]+35</f>
        <v>45251</v>
      </c>
      <c r="AI231" s="231">
        <v>45247</v>
      </c>
      <c r="AJ231" s="227" t="s">
        <v>725</v>
      </c>
      <c r="AK231" s="234"/>
      <c r="AL231" s="227" t="s">
        <v>504</v>
      </c>
      <c r="AM231" s="227" t="s">
        <v>445</v>
      </c>
      <c r="AN231" s="234" t="s">
        <v>343</v>
      </c>
      <c r="AO231" s="234" t="s">
        <v>357</v>
      </c>
      <c r="AP231" s="234"/>
      <c r="AQ231" s="234"/>
      <c r="AR231" s="234"/>
      <c r="AS231" s="227" t="s">
        <v>513</v>
      </c>
      <c r="AT231" s="229">
        <f>Tabela510[[#This Row],[PREVISÃO   2ª Avaliação ]]+30</f>
        <v>45281</v>
      </c>
      <c r="AU231" s="229"/>
      <c r="AV231" s="229"/>
      <c r="AW231" s="234"/>
      <c r="AX231" s="234"/>
      <c r="AY231" s="234"/>
      <c r="AZ231" s="234"/>
      <c r="BA231" s="234"/>
      <c r="BB231" s="234"/>
      <c r="BC231" s="234"/>
      <c r="BD231" s="234"/>
      <c r="BE231" s="242"/>
      <c r="BF231" s="234"/>
      <c r="BG231" s="234"/>
      <c r="BH231" s="234"/>
      <c r="BI231" s="234"/>
      <c r="BJ231" s="234"/>
      <c r="BK231" s="229">
        <f>Tabela510[[#This Row],[PREVISÃO   3ª Avaliação ]]+20</f>
        <v>45301</v>
      </c>
      <c r="BL231" s="233"/>
      <c r="BM231" s="227"/>
      <c r="BN231" s="234"/>
      <c r="BO231" s="234"/>
      <c r="BP231" s="234"/>
      <c r="BQ231" s="234"/>
      <c r="BR231" s="234"/>
      <c r="BS231" s="234"/>
      <c r="BT231" s="234"/>
      <c r="BU231" s="231"/>
      <c r="BV231" s="227"/>
      <c r="BW231" s="227"/>
      <c r="BX231" s="227"/>
      <c r="BY231" s="227"/>
      <c r="BZ231" s="227"/>
      <c r="CA231" s="227"/>
      <c r="CB231" s="227"/>
      <c r="CC231" s="227"/>
      <c r="CD231" s="227"/>
      <c r="CE231" s="235" t="s">
        <v>749</v>
      </c>
      <c r="CF231" s="227"/>
      <c r="CG231" s="227"/>
      <c r="CH231" s="227"/>
      <c r="CI231" s="227"/>
      <c r="CJ231" s="227" t="s">
        <v>746</v>
      </c>
      <c r="CK231" s="227"/>
      <c r="CL231" s="227"/>
      <c r="CM231" s="227"/>
      <c r="CN231" s="227"/>
      <c r="CO231" s="234"/>
      <c r="CP231" s="243"/>
      <c r="CQ231" s="227" t="str">
        <f>PROPER(TEXT(Tabela510[[#This Row],[Previsão de Colheita]],"mmm"))</f>
        <v>Fev</v>
      </c>
      <c r="CR231" s="227">
        <f>WEEKDAY(Tabela510[[#This Row],[Previsão de Colheita]],1)</f>
        <v>4</v>
      </c>
      <c r="CS231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31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31" s="239" t="str">
        <f>TEXT(Tabela510[[#This Row],[Inicio Semana]],"dd/mm/aa") &amp; " - " &amp; TEXT(Tabela510[[#This Row],[Fim Semana]],"dd/mm/aa")</f>
        <v>21/01/24 - 27/01/24</v>
      </c>
      <c r="CV231" s="238">
        <f>_xlfn.MAXIFS(Tabela510[Previsão de Colheita],Tabela510[[Fazenda ]],Tabela510[[#This Row],[Fazenda ]],Tabela510[Cultivar],Tabela510[[#This Row],[Cultivar]])</f>
        <v>45336</v>
      </c>
      <c r="CW231" s="238">
        <f>_xlfn.MINIFS(Tabela510[Previsão de Colheita],Tabela510[[Fazenda ]],Tabela510[[#This Row],[Fazenda ]],Tabela510[Cultivar],Tabela510[[#This Row],[Cultivar]])</f>
        <v>45336</v>
      </c>
      <c r="CX231" s="244" t="str" cm="1">
        <f t="array" ref="CX231">IF(OR(Tabela510[[#This Row],[1ª avaliação]:[Inicio Colh.]]="Reprovado"),"Reprovado","Aprovado")</f>
        <v>Reprovado</v>
      </c>
      <c r="CY231" s="221"/>
    </row>
    <row r="232" spans="1:103" ht="19.95" customHeight="1" x14ac:dyDescent="0.3">
      <c r="A232" s="226" t="s">
        <v>38</v>
      </c>
      <c r="B232" s="227" t="s">
        <v>407</v>
      </c>
      <c r="C232" s="227" t="s">
        <v>48</v>
      </c>
      <c r="D232" s="227" t="s">
        <v>815</v>
      </c>
      <c r="E232" s="227" t="s">
        <v>590</v>
      </c>
      <c r="F232" s="240" t="s">
        <v>537</v>
      </c>
      <c r="G232" s="227" t="s">
        <v>541</v>
      </c>
      <c r="H232" s="227">
        <v>15</v>
      </c>
      <c r="I232" s="227"/>
      <c r="J232" s="228">
        <f>Tabela510[[#This Row],[Hectares semados]]</f>
        <v>15</v>
      </c>
      <c r="K232" s="266">
        <f>Tabela510[[#This Row],[Hectares semados]]-J232</f>
        <v>0</v>
      </c>
      <c r="L232" s="266">
        <f>Tabela510[[#This Row],[Hectares de aproveitamento de semente]]*20</f>
        <v>300</v>
      </c>
      <c r="M232" s="252">
        <v>45217</v>
      </c>
      <c r="N232" s="229">
        <f t="shared" ca="1" si="8"/>
        <v>45449</v>
      </c>
      <c r="O232" s="249">
        <f ca="1">Tabela510[[#This Row],[hoje]]-Tabela510[[#This Row],[Data da Semeadura ]]</f>
        <v>232</v>
      </c>
      <c r="P232" s="227">
        <v>123</v>
      </c>
      <c r="Q232" s="229">
        <f>Tabela510[[#This Row],[Data da Semeadura ]]+P232</f>
        <v>45340</v>
      </c>
      <c r="R232" s="230" t="s">
        <v>164</v>
      </c>
      <c r="S232" s="240"/>
      <c r="T232" s="227"/>
      <c r="U232" s="227"/>
      <c r="V232" s="227"/>
      <c r="W232" s="234"/>
      <c r="X232" s="234" t="s">
        <v>629</v>
      </c>
      <c r="Y232" s="231">
        <f>Tabela510[[#This Row],[Data da Semeadura ]]+10</f>
        <v>45227</v>
      </c>
      <c r="Z232" s="231">
        <v>45226</v>
      </c>
      <c r="AA232" s="231" t="s">
        <v>601</v>
      </c>
      <c r="AB232" s="232">
        <v>12.2</v>
      </c>
      <c r="AC232" s="227" t="s">
        <v>341</v>
      </c>
      <c r="AD232" s="234" t="s">
        <v>357</v>
      </c>
      <c r="AE232" s="234" t="s">
        <v>357</v>
      </c>
      <c r="AF232" s="234" t="s">
        <v>343</v>
      </c>
      <c r="AG232" s="234" t="s">
        <v>513</v>
      </c>
      <c r="AH232" s="229">
        <f>Tabela510[[#This Row],[Data da Semeadura ]]+35</f>
        <v>45252</v>
      </c>
      <c r="AI232" s="231">
        <v>45246</v>
      </c>
      <c r="AJ232" s="227" t="s">
        <v>730</v>
      </c>
      <c r="AK232" s="234"/>
      <c r="AL232" s="227" t="s">
        <v>504</v>
      </c>
      <c r="AM232" s="227" t="s">
        <v>445</v>
      </c>
      <c r="AN232" s="234" t="s">
        <v>343</v>
      </c>
      <c r="AO232" s="234" t="s">
        <v>357</v>
      </c>
      <c r="AP232" s="234"/>
      <c r="AQ232" s="234"/>
      <c r="AR232" s="234"/>
      <c r="AS232" s="227" t="s">
        <v>793</v>
      </c>
      <c r="AT232" s="229">
        <f>Tabela510[[#This Row],[PREVISÃO   2ª Avaliação ]]+30</f>
        <v>45282</v>
      </c>
      <c r="AU232" s="229"/>
      <c r="AV232" s="229"/>
      <c r="AW232" s="234"/>
      <c r="AX232" s="234"/>
      <c r="AY232" s="234"/>
      <c r="AZ232" s="234"/>
      <c r="BA232" s="234"/>
      <c r="BB232" s="234"/>
      <c r="BC232" s="234"/>
      <c r="BD232" s="234"/>
      <c r="BE232" s="242"/>
      <c r="BF232" s="234"/>
      <c r="BG232" s="234"/>
      <c r="BH232" s="234"/>
      <c r="BI232" s="234"/>
      <c r="BJ232" s="234"/>
      <c r="BK232" s="229">
        <f>Tabela510[[#This Row],[PREVISÃO   3ª Avaliação ]]+20</f>
        <v>45302</v>
      </c>
      <c r="BL232" s="233"/>
      <c r="BM232" s="227"/>
      <c r="BN232" s="234"/>
      <c r="BO232" s="234"/>
      <c r="BP232" s="234"/>
      <c r="BQ232" s="234"/>
      <c r="BR232" s="234"/>
      <c r="BS232" s="234"/>
      <c r="BT232" s="234"/>
      <c r="BU232" s="231"/>
      <c r="BV232" s="227"/>
      <c r="BW232" s="227"/>
      <c r="BX232" s="227"/>
      <c r="BY232" s="227"/>
      <c r="BZ232" s="227"/>
      <c r="CA232" s="227"/>
      <c r="CB232" s="227"/>
      <c r="CC232" s="227"/>
      <c r="CD232" s="227"/>
      <c r="CE232" s="235" t="s">
        <v>794</v>
      </c>
      <c r="CF232" s="227"/>
      <c r="CG232" s="227"/>
      <c r="CH232" s="227"/>
      <c r="CI232" s="227"/>
      <c r="CJ232" s="227" t="s">
        <v>746</v>
      </c>
      <c r="CK232" s="227"/>
      <c r="CL232" s="227"/>
      <c r="CM232" s="227"/>
      <c r="CN232" s="227"/>
      <c r="CO232" s="234"/>
      <c r="CP232" s="243"/>
      <c r="CQ232" s="227" t="str">
        <f>PROPER(TEXT(Tabela510[[#This Row],[Previsão de Colheita]],"mmm"))</f>
        <v>Fev</v>
      </c>
      <c r="CR232" s="227">
        <f>WEEKDAY(Tabela510[[#This Row],[Previsão de Colheita]],1)</f>
        <v>1</v>
      </c>
      <c r="CS232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232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232" s="239" t="str">
        <f>TEXT(Tabela510[[#This Row],[Inicio Semana]],"dd/mm/aa") &amp; " - " &amp; TEXT(Tabela510[[#This Row],[Fim Semana]],"dd/mm/aa")</f>
        <v>31/12/23 - 06/01/24</v>
      </c>
      <c r="CV232" s="238">
        <f>_xlfn.MAXIFS(Tabela510[Previsão de Colheita],Tabela510[[Fazenda ]],Tabela510[[#This Row],[Fazenda ]],Tabela510[Cultivar],Tabela510[[#This Row],[Cultivar]])</f>
        <v>45348</v>
      </c>
      <c r="CW232" s="238">
        <f>_xlfn.MINIFS(Tabela510[Previsão de Colheita],Tabela510[[Fazenda ]],Tabela510[[#This Row],[Fazenda ]],Tabela510[Cultivar],Tabela510[[#This Row],[Cultivar]])</f>
        <v>45340</v>
      </c>
      <c r="CX232" s="244" t="str" cm="1">
        <f t="array" ref="CX232">IF(OR(Tabela510[[#This Row],[1ª avaliação]:[Inicio Colh.]]="Reprovado"),"Reprovado","Aprovado")</f>
        <v>Reprovado</v>
      </c>
      <c r="CY232" s="221"/>
    </row>
    <row r="233" spans="1:103" ht="19.95" customHeight="1" x14ac:dyDescent="0.3">
      <c r="A233" s="226" t="s">
        <v>38</v>
      </c>
      <c r="B233" s="227" t="s">
        <v>407</v>
      </c>
      <c r="C233" s="227" t="s">
        <v>48</v>
      </c>
      <c r="D233" s="227" t="s">
        <v>815</v>
      </c>
      <c r="E233" s="251" t="s">
        <v>591</v>
      </c>
      <c r="F233" s="240" t="s">
        <v>537</v>
      </c>
      <c r="G233" s="227" t="s">
        <v>541</v>
      </c>
      <c r="H233" s="227">
        <v>139.16</v>
      </c>
      <c r="I233" s="227">
        <v>110</v>
      </c>
      <c r="J233" s="228">
        <v>110</v>
      </c>
      <c r="K233" s="266">
        <f>Tabela510[[#This Row],[Hectares semados]]-J233</f>
        <v>29.159999999999997</v>
      </c>
      <c r="L233" s="266">
        <f>Tabela510[[#This Row],[Hectares de aproveitamento de semente]]*20</f>
        <v>2200</v>
      </c>
      <c r="M233" s="252">
        <v>45217</v>
      </c>
      <c r="N233" s="229">
        <f t="shared" ca="1" si="8"/>
        <v>45449</v>
      </c>
      <c r="O233" s="249">
        <f ca="1">Tabela510[[#This Row],[hoje]]-Tabela510[[#This Row],[Data da Semeadura ]]</f>
        <v>232</v>
      </c>
      <c r="P233" s="227">
        <v>130</v>
      </c>
      <c r="Q233" s="229">
        <f>Tabela510[[#This Row],[Data da Semeadura ]]+P233</f>
        <v>45347</v>
      </c>
      <c r="R233" s="230" t="s">
        <v>163</v>
      </c>
      <c r="S233" s="240"/>
      <c r="T233" s="227"/>
      <c r="U233" s="227"/>
      <c r="V233" s="227"/>
      <c r="W233" s="234"/>
      <c r="X233" s="234" t="s">
        <v>629</v>
      </c>
      <c r="Y233" s="231">
        <f>Tabela510[[#This Row],[Data da Semeadura ]]+10</f>
        <v>45227</v>
      </c>
      <c r="Z233" s="231">
        <v>45226</v>
      </c>
      <c r="AA233" s="231" t="s">
        <v>601</v>
      </c>
      <c r="AB233" s="232">
        <v>12.6</v>
      </c>
      <c r="AC233" s="227" t="s">
        <v>341</v>
      </c>
      <c r="AD233" s="234" t="s">
        <v>357</v>
      </c>
      <c r="AE233" s="234" t="s">
        <v>357</v>
      </c>
      <c r="AF233" s="234" t="s">
        <v>343</v>
      </c>
      <c r="AG233" s="234" t="s">
        <v>513</v>
      </c>
      <c r="AH233" s="229">
        <f>Tabela510[[#This Row],[Data da Semeadura ]]+35</f>
        <v>45252</v>
      </c>
      <c r="AI233" s="231">
        <v>45246</v>
      </c>
      <c r="AJ233" s="227" t="s">
        <v>730</v>
      </c>
      <c r="AK233" s="234"/>
      <c r="AL233" s="227" t="s">
        <v>504</v>
      </c>
      <c r="AM233" s="227" t="s">
        <v>445</v>
      </c>
      <c r="AN233" s="234" t="s">
        <v>343</v>
      </c>
      <c r="AO233" s="234" t="s">
        <v>357</v>
      </c>
      <c r="AP233" s="234"/>
      <c r="AQ233" s="234"/>
      <c r="AR233" s="234"/>
      <c r="AS233" s="227" t="s">
        <v>513</v>
      </c>
      <c r="AT233" s="229">
        <f>Tabela510[[#This Row],[PREVISÃO   2ª Avaliação ]]+30</f>
        <v>45282</v>
      </c>
      <c r="AU233" s="229"/>
      <c r="AV233" s="229"/>
      <c r="AW233" s="234"/>
      <c r="AX233" s="234"/>
      <c r="AY233" s="234"/>
      <c r="AZ233" s="234"/>
      <c r="BA233" s="234"/>
      <c r="BB233" s="234"/>
      <c r="BC233" s="234"/>
      <c r="BD233" s="234"/>
      <c r="BE233" s="242"/>
      <c r="BF233" s="234"/>
      <c r="BG233" s="234"/>
      <c r="BH233" s="234"/>
      <c r="BI233" s="234"/>
      <c r="BJ233" s="234"/>
      <c r="BK233" s="229">
        <f>Tabela510[[#This Row],[PREVISÃO   3ª Avaliação ]]+20</f>
        <v>45302</v>
      </c>
      <c r="BL233" s="233"/>
      <c r="BM233" s="227"/>
      <c r="BN233" s="234"/>
      <c r="BO233" s="234"/>
      <c r="BP233" s="234"/>
      <c r="BQ233" s="234"/>
      <c r="BR233" s="234"/>
      <c r="BS233" s="234"/>
      <c r="BT233" s="234"/>
      <c r="BU233" s="231"/>
      <c r="BV233" s="227"/>
      <c r="BW233" s="227"/>
      <c r="BX233" s="227"/>
      <c r="BY233" s="227"/>
      <c r="BZ233" s="227"/>
      <c r="CA233" s="227"/>
      <c r="CB233" s="227"/>
      <c r="CC233" s="227"/>
      <c r="CD233" s="227"/>
      <c r="CE233" s="235" t="s">
        <v>798</v>
      </c>
      <c r="CF233" s="227"/>
      <c r="CG233" s="227"/>
      <c r="CH233" s="227"/>
      <c r="CI233" s="227"/>
      <c r="CJ233" s="227"/>
      <c r="CK233" s="227"/>
      <c r="CL233" s="227"/>
      <c r="CM233" s="227"/>
      <c r="CN233" s="227"/>
      <c r="CO233" s="234"/>
      <c r="CP233" s="243"/>
      <c r="CQ233" s="227" t="str">
        <f>PROPER(TEXT(Tabela510[[#This Row],[Previsão de Colheita]],"mmm"))</f>
        <v>Fev</v>
      </c>
      <c r="CR233" s="227">
        <f>WEEKDAY(Tabela510[[#This Row],[Previsão de Colheita]],1)</f>
        <v>1</v>
      </c>
      <c r="CS233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233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233" s="239" t="str">
        <f>TEXT(Tabela510[[#This Row],[Inicio Semana]],"dd/mm/aa") &amp; " - " &amp; TEXT(Tabela510[[#This Row],[Fim Semana]],"dd/mm/aa")</f>
        <v>31/12/23 - 06/01/24</v>
      </c>
      <c r="CV233" s="238">
        <f>_xlfn.MAXIFS(Tabela510[Previsão de Colheita],Tabela510[[Fazenda ]],Tabela510[[#This Row],[Fazenda ]],Tabela510[Cultivar],Tabela510[[#This Row],[Cultivar]])</f>
        <v>45348</v>
      </c>
      <c r="CW233" s="238">
        <f>_xlfn.MINIFS(Tabela510[Previsão de Colheita],Tabela510[[Fazenda ]],Tabela510[[#This Row],[Fazenda ]],Tabela510[Cultivar],Tabela510[[#This Row],[Cultivar]])</f>
        <v>45340</v>
      </c>
      <c r="CX233" s="244" t="str" cm="1">
        <f t="array" ref="CX233">IF(OR(Tabela510[[#This Row],[1ª avaliação]:[Inicio Colh.]]="Reprovado"),"Reprovado","Aprovado")</f>
        <v>Aprovado</v>
      </c>
      <c r="CY233" s="221"/>
    </row>
    <row r="234" spans="1:103" ht="19.95" customHeight="1" x14ac:dyDescent="0.3">
      <c r="A234" s="226" t="s">
        <v>38</v>
      </c>
      <c r="B234" s="227" t="s">
        <v>407</v>
      </c>
      <c r="C234" s="227" t="s">
        <v>48</v>
      </c>
      <c r="D234" s="227" t="s">
        <v>815</v>
      </c>
      <c r="E234" s="251" t="s">
        <v>592</v>
      </c>
      <c r="F234" s="240" t="s">
        <v>537</v>
      </c>
      <c r="G234" s="227" t="s">
        <v>541</v>
      </c>
      <c r="H234" s="251">
        <v>164</v>
      </c>
      <c r="I234" s="251"/>
      <c r="J234" s="228">
        <v>45</v>
      </c>
      <c r="K234" s="266">
        <f>Tabela510[[#This Row],[Hectares semados]]-J234</f>
        <v>119</v>
      </c>
      <c r="L234" s="266">
        <f>Tabela510[[#This Row],[Hectares de aproveitamento de semente]]*20</f>
        <v>900</v>
      </c>
      <c r="M234" s="252">
        <v>45218</v>
      </c>
      <c r="N234" s="229">
        <f t="shared" ref="N234:N240" ca="1" si="9">TODAY()</f>
        <v>45449</v>
      </c>
      <c r="O234" s="249">
        <f ca="1">Tabela510[[#This Row],[hoje]]-Tabela510[[#This Row],[Data da Semeadura ]]</f>
        <v>231</v>
      </c>
      <c r="P234" s="227">
        <v>130</v>
      </c>
      <c r="Q234" s="229">
        <f>Tabela510[[#This Row],[Data da Semeadura ]]+P234</f>
        <v>45348</v>
      </c>
      <c r="R234" s="230" t="s">
        <v>164</v>
      </c>
      <c r="S234" s="240"/>
      <c r="T234" s="227"/>
      <c r="U234" s="227"/>
      <c r="V234" s="227"/>
      <c r="W234" s="234"/>
      <c r="X234" s="234" t="s">
        <v>629</v>
      </c>
      <c r="Y234" s="231">
        <f>Tabela510[[#This Row],[Data da Semeadura ]]+10</f>
        <v>45228</v>
      </c>
      <c r="Z234" s="233">
        <v>45230</v>
      </c>
      <c r="AA234" s="231" t="s">
        <v>601</v>
      </c>
      <c r="AB234" s="232">
        <v>11</v>
      </c>
      <c r="AC234" s="227" t="s">
        <v>341</v>
      </c>
      <c r="AD234" s="234" t="s">
        <v>357</v>
      </c>
      <c r="AE234" s="234" t="s">
        <v>357</v>
      </c>
      <c r="AF234" s="234" t="s">
        <v>345</v>
      </c>
      <c r="AG234" s="234" t="s">
        <v>513</v>
      </c>
      <c r="AH234" s="229">
        <f>Tabela510[[#This Row],[Data da Semeadura ]]+35</f>
        <v>45253</v>
      </c>
      <c r="AI234" s="231">
        <v>45246</v>
      </c>
      <c r="AJ234" s="227" t="s">
        <v>730</v>
      </c>
      <c r="AK234" s="234"/>
      <c r="AL234" s="227" t="s">
        <v>504</v>
      </c>
      <c r="AM234" s="227" t="s">
        <v>445</v>
      </c>
      <c r="AN234" s="234" t="s">
        <v>343</v>
      </c>
      <c r="AO234" s="234" t="s">
        <v>357</v>
      </c>
      <c r="AP234" s="234"/>
      <c r="AQ234" s="234"/>
      <c r="AR234" s="234"/>
      <c r="AS234" s="227" t="s">
        <v>513</v>
      </c>
      <c r="AT234" s="229">
        <f>Tabela510[[#This Row],[PREVISÃO   2ª Avaliação ]]+30</f>
        <v>45283</v>
      </c>
      <c r="AU234" s="229"/>
      <c r="AV234" s="229"/>
      <c r="AW234" s="234"/>
      <c r="AX234" s="234"/>
      <c r="AY234" s="234"/>
      <c r="AZ234" s="234"/>
      <c r="BA234" s="234"/>
      <c r="BB234" s="234"/>
      <c r="BC234" s="234"/>
      <c r="BD234" s="234"/>
      <c r="BE234" s="242"/>
      <c r="BF234" s="234"/>
      <c r="BG234" s="234"/>
      <c r="BH234" s="234"/>
      <c r="BI234" s="234"/>
      <c r="BJ234" s="234"/>
      <c r="BK234" s="229">
        <f>Tabela510[[#This Row],[PREVISÃO   3ª Avaliação ]]+20</f>
        <v>45303</v>
      </c>
      <c r="BL234" s="233"/>
      <c r="BM234" s="227"/>
      <c r="BN234" s="234"/>
      <c r="BO234" s="234"/>
      <c r="BP234" s="234"/>
      <c r="BQ234" s="234"/>
      <c r="BR234" s="234"/>
      <c r="BS234" s="234"/>
      <c r="BT234" s="234"/>
      <c r="BU234" s="231"/>
      <c r="BV234" s="227"/>
      <c r="BW234" s="227"/>
      <c r="BX234" s="227"/>
      <c r="BY234" s="227"/>
      <c r="BZ234" s="227"/>
      <c r="CA234" s="227"/>
      <c r="CB234" s="227"/>
      <c r="CC234" s="227"/>
      <c r="CD234" s="227"/>
      <c r="CE234" s="235" t="s">
        <v>798</v>
      </c>
      <c r="CF234" s="227"/>
      <c r="CG234" s="227"/>
      <c r="CH234" s="233"/>
      <c r="CI234" s="227"/>
      <c r="CJ234" s="227"/>
      <c r="CK234" s="227"/>
      <c r="CL234" s="227"/>
      <c r="CM234" s="227"/>
      <c r="CN234" s="227"/>
      <c r="CO234" s="234"/>
      <c r="CP234" s="243"/>
      <c r="CQ234" s="227" t="str">
        <f>PROPER(TEXT(Tabela510[[#This Row],[Previsão de Colheita]],"mmm"))</f>
        <v>Fev</v>
      </c>
      <c r="CR234" s="227">
        <f>WEEKDAY(Tabela510[[#This Row],[Previsão de Colheita]],1)</f>
        <v>2</v>
      </c>
      <c r="CS234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234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234" s="239" t="str">
        <f>TEXT(Tabela510[[#This Row],[Inicio Semana]],"dd/mm/aa") &amp; " - " &amp; TEXT(Tabela510[[#This Row],[Fim Semana]],"dd/mm/aa")</f>
        <v>07/01/24 - 13/01/24</v>
      </c>
      <c r="CV234" s="238">
        <f>_xlfn.MAXIFS(Tabela510[Previsão de Colheita],Tabela510[[Fazenda ]],Tabela510[[#This Row],[Fazenda ]],Tabela510[Cultivar],Tabela510[[#This Row],[Cultivar]])</f>
        <v>45348</v>
      </c>
      <c r="CW234" s="238">
        <f>_xlfn.MINIFS(Tabela510[Previsão de Colheita],Tabela510[[Fazenda ]],Tabela510[[#This Row],[Fazenda ]],Tabela510[Cultivar],Tabela510[[#This Row],[Cultivar]])</f>
        <v>45340</v>
      </c>
      <c r="CX234" s="244" t="str" cm="1">
        <f t="array" ref="CX234">IF(OR(Tabela510[[#This Row],[1ª avaliação]:[Inicio Colh.]]="Reprovado"),"Reprovado","Aprovado")</f>
        <v>Aprovado</v>
      </c>
      <c r="CY234" s="221"/>
    </row>
    <row r="235" spans="1:103" ht="15.6" x14ac:dyDescent="0.3">
      <c r="A235" s="226" t="s">
        <v>38</v>
      </c>
      <c r="B235" s="227" t="s">
        <v>407</v>
      </c>
      <c r="C235" s="227" t="s">
        <v>48</v>
      </c>
      <c r="D235" s="227" t="s">
        <v>815</v>
      </c>
      <c r="E235" s="227" t="s">
        <v>628</v>
      </c>
      <c r="F235" s="227" t="s">
        <v>537</v>
      </c>
      <c r="G235" s="227" t="s">
        <v>168</v>
      </c>
      <c r="H235" s="227">
        <v>79</v>
      </c>
      <c r="I235" s="227">
        <v>50</v>
      </c>
      <c r="J235" s="228">
        <f>Tabela510[[#This Row],[Hectares semados]]</f>
        <v>79</v>
      </c>
      <c r="K235" s="285">
        <f>Tabela510[[#This Row],[Hectares semados]]-J235</f>
        <v>0</v>
      </c>
      <c r="L235" s="285">
        <f>Tabela510[[#This Row],[Hectares de aproveitamento de semente]]*20</f>
        <v>1580</v>
      </c>
      <c r="M235" s="286">
        <v>45219</v>
      </c>
      <c r="N235" s="284">
        <f t="shared" ca="1" si="9"/>
        <v>45449</v>
      </c>
      <c r="O235" s="249">
        <f ca="1">Tabela510[[#This Row],[hoje]]-Tabela510[[#This Row],[Data da Semeadura ]]</f>
        <v>230</v>
      </c>
      <c r="P235" s="227">
        <v>125</v>
      </c>
      <c r="Q235" s="229">
        <f>Tabela510[[#This Row],[Data da Semeadura ]]+P235</f>
        <v>45344</v>
      </c>
      <c r="R235" s="230" t="s">
        <v>163</v>
      </c>
      <c r="S235" s="240"/>
      <c r="T235" s="227"/>
      <c r="U235" s="227"/>
      <c r="V235" s="227"/>
      <c r="W235" s="234"/>
      <c r="X235" s="234" t="s">
        <v>629</v>
      </c>
      <c r="Y235" s="231">
        <f>Tabela510[[#This Row],[Data da Semeadura ]]+10</f>
        <v>45229</v>
      </c>
      <c r="Z235" s="233">
        <v>45230</v>
      </c>
      <c r="AA235" s="231" t="s">
        <v>601</v>
      </c>
      <c r="AB235" s="232">
        <v>12</v>
      </c>
      <c r="AC235" s="227" t="s">
        <v>341</v>
      </c>
      <c r="AD235" s="234" t="s">
        <v>357</v>
      </c>
      <c r="AE235" s="234" t="s">
        <v>342</v>
      </c>
      <c r="AF235" s="234" t="s">
        <v>345</v>
      </c>
      <c r="AG235" s="234" t="s">
        <v>513</v>
      </c>
      <c r="AH235" s="229">
        <f>Tabela510[[#This Row],[Data da Semeadura ]]+35</f>
        <v>45254</v>
      </c>
      <c r="AI235" s="231">
        <v>45246</v>
      </c>
      <c r="AJ235" s="227" t="s">
        <v>731</v>
      </c>
      <c r="AK235" s="234"/>
      <c r="AL235" s="227" t="s">
        <v>504</v>
      </c>
      <c r="AM235" s="227" t="s">
        <v>445</v>
      </c>
      <c r="AN235" s="234"/>
      <c r="AO235" s="234" t="s">
        <v>357</v>
      </c>
      <c r="AP235" s="234"/>
      <c r="AQ235" s="234"/>
      <c r="AR235" s="234"/>
      <c r="AS235" s="227" t="s">
        <v>513</v>
      </c>
      <c r="AT235" s="229">
        <f>Tabela510[[#This Row],[PREVISÃO   2ª Avaliação ]]+30</f>
        <v>45284</v>
      </c>
      <c r="AU235" s="229"/>
      <c r="AV235" s="229"/>
      <c r="AW235" s="234"/>
      <c r="AX235" s="234"/>
      <c r="AY235" s="234"/>
      <c r="AZ235" s="234"/>
      <c r="BA235" s="234"/>
      <c r="BB235" s="234"/>
      <c r="BC235" s="234"/>
      <c r="BD235" s="234"/>
      <c r="BE235" s="242"/>
      <c r="BF235" s="234"/>
      <c r="BG235" s="234"/>
      <c r="BH235" s="234"/>
      <c r="BI235" s="234"/>
      <c r="BJ235" s="234"/>
      <c r="BK235" s="229">
        <f>Tabela510[[#This Row],[PREVISÃO   3ª Avaliação ]]+20</f>
        <v>45304</v>
      </c>
      <c r="BL235" s="233"/>
      <c r="BM235" s="227"/>
      <c r="BN235" s="234"/>
      <c r="BO235" s="234"/>
      <c r="BP235" s="234"/>
      <c r="BQ235" s="234"/>
      <c r="BR235" s="234"/>
      <c r="BS235" s="234"/>
      <c r="BT235" s="234"/>
      <c r="BU235" s="231"/>
      <c r="BV235" s="227"/>
      <c r="BW235" s="227"/>
      <c r="BX235" s="227"/>
      <c r="BY235" s="227"/>
      <c r="BZ235" s="227"/>
      <c r="CA235" s="227"/>
      <c r="CB235" s="227"/>
      <c r="CC235" s="227"/>
      <c r="CD235" s="227"/>
      <c r="CE235" s="235" t="s">
        <v>794</v>
      </c>
      <c r="CF235" s="227"/>
      <c r="CG235" s="227"/>
      <c r="CH235" s="227"/>
      <c r="CI235" s="227"/>
      <c r="CJ235" s="227" t="s">
        <v>746</v>
      </c>
      <c r="CK235" s="227"/>
      <c r="CL235" s="227"/>
      <c r="CM235" s="227"/>
      <c r="CN235" s="227"/>
      <c r="CO235" s="234"/>
      <c r="CP235" s="243"/>
      <c r="CQ235" s="227" t="str">
        <f>PROPER(TEXT(Tabela510[[#This Row],[Previsão de Colheita]],"mmm"))</f>
        <v>Fev</v>
      </c>
      <c r="CR235" s="227">
        <f>WEEKDAY(Tabela510[[#This Row],[Previsão de Colheita]],1)</f>
        <v>5</v>
      </c>
      <c r="CS235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235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235" s="239" t="str">
        <f>TEXT(Tabela510[[#This Row],[Inicio Semana]],"dd/mm/aa") &amp; " - " &amp; TEXT(Tabela510[[#This Row],[Fim Semana]],"dd/mm/aa")</f>
        <v>28/01/24 - 03/02/24</v>
      </c>
      <c r="CV235" s="238">
        <f>_xlfn.MAXIFS(Tabela510[Previsão de Colheita],Tabela510[[Fazenda ]],Tabela510[[#This Row],[Fazenda ]],Tabela510[Cultivar],Tabela510[[#This Row],[Cultivar]])</f>
        <v>45344</v>
      </c>
      <c r="CW235" s="238">
        <f>_xlfn.MINIFS(Tabela510[Previsão de Colheita],Tabela510[[Fazenda ]],Tabela510[[#This Row],[Fazenda ]],Tabela510[Cultivar],Tabela510[[#This Row],[Cultivar]])</f>
        <v>45337</v>
      </c>
      <c r="CX235" s="244" t="str" cm="1">
        <f t="array" ref="CX235">IF(OR(Tabela510[[#This Row],[1ª avaliação]:[Inicio Colh.]]="Reprovado"),"Reprovado","Aprovado")</f>
        <v>Reprovado</v>
      </c>
      <c r="CY235" s="221"/>
    </row>
    <row r="236" spans="1:103" ht="15.6" x14ac:dyDescent="0.3">
      <c r="A236" s="226" t="s">
        <v>38</v>
      </c>
      <c r="B236" s="227" t="s">
        <v>407</v>
      </c>
      <c r="C236" s="227" t="s">
        <v>48</v>
      </c>
      <c r="D236" s="227" t="s">
        <v>815</v>
      </c>
      <c r="E236" s="227" t="s">
        <v>593</v>
      </c>
      <c r="F236" s="227" t="s">
        <v>537</v>
      </c>
      <c r="G236" s="227" t="s">
        <v>168</v>
      </c>
      <c r="H236" s="227">
        <v>177</v>
      </c>
      <c r="I236" s="227"/>
      <c r="J236" s="228">
        <f>Tabela510[[#This Row],[Hectares semados]]</f>
        <v>177</v>
      </c>
      <c r="K236" s="285">
        <f>Tabela510[[#This Row],[Hectares semados]]-J236</f>
        <v>0</v>
      </c>
      <c r="L236" s="285">
        <f>Tabela510[[#This Row],[Hectares de aproveitamento de semente]]*20</f>
        <v>3540</v>
      </c>
      <c r="M236" s="286">
        <v>45219</v>
      </c>
      <c r="N236" s="284">
        <f t="shared" ca="1" si="9"/>
        <v>45449</v>
      </c>
      <c r="O236" s="249">
        <f ca="1">Tabela510[[#This Row],[hoje]]-Tabela510[[#This Row],[Data da Semeadura ]]</f>
        <v>230</v>
      </c>
      <c r="P236" s="227">
        <v>118</v>
      </c>
      <c r="Q236" s="229">
        <f>Tabela510[[#This Row],[Data da Semeadura ]]+P236</f>
        <v>45337</v>
      </c>
      <c r="R236" s="230" t="s">
        <v>164</v>
      </c>
      <c r="S236" s="240"/>
      <c r="T236" s="227"/>
      <c r="U236" s="227"/>
      <c r="V236" s="227"/>
      <c r="W236" s="234"/>
      <c r="X236" s="234" t="s">
        <v>629</v>
      </c>
      <c r="Y236" s="231">
        <f>Tabela510[[#This Row],[Data da Semeadura ]]+10</f>
        <v>45229</v>
      </c>
      <c r="Z236" s="233">
        <v>45230</v>
      </c>
      <c r="AA236" s="231" t="s">
        <v>601</v>
      </c>
      <c r="AB236" s="232">
        <v>13</v>
      </c>
      <c r="AC236" s="227" t="s">
        <v>341</v>
      </c>
      <c r="AD236" s="234" t="s">
        <v>342</v>
      </c>
      <c r="AE236" s="234" t="s">
        <v>342</v>
      </c>
      <c r="AF236" s="234" t="s">
        <v>345</v>
      </c>
      <c r="AG236" s="234" t="s">
        <v>492</v>
      </c>
      <c r="AH236" s="229">
        <f>Tabela510[[#This Row],[Data da Semeadura ]]+35</f>
        <v>45254</v>
      </c>
      <c r="AI236" s="231">
        <v>45246</v>
      </c>
      <c r="AJ236" s="227" t="s">
        <v>731</v>
      </c>
      <c r="AK236" s="234"/>
      <c r="AL236" s="227" t="s">
        <v>504</v>
      </c>
      <c r="AM236" s="227" t="s">
        <v>445</v>
      </c>
      <c r="AN236" s="234"/>
      <c r="AO236" s="234" t="s">
        <v>357</v>
      </c>
      <c r="AP236" s="234"/>
      <c r="AQ236" s="234"/>
      <c r="AR236" s="234"/>
      <c r="AS236" s="227" t="s">
        <v>513</v>
      </c>
      <c r="AT236" s="229">
        <f>Tabela510[[#This Row],[PREVISÃO   2ª Avaliação ]]+30</f>
        <v>45284</v>
      </c>
      <c r="AU236" s="229"/>
      <c r="AV236" s="229"/>
      <c r="AW236" s="234"/>
      <c r="AX236" s="234"/>
      <c r="AY236" s="234"/>
      <c r="AZ236" s="234"/>
      <c r="BA236" s="234"/>
      <c r="BB236" s="234"/>
      <c r="BC236" s="234"/>
      <c r="BD236" s="234"/>
      <c r="BE236" s="242"/>
      <c r="BF236" s="234"/>
      <c r="BG236" s="234"/>
      <c r="BH236" s="234"/>
      <c r="BI236" s="234"/>
      <c r="BJ236" s="234"/>
      <c r="BK236" s="229">
        <f>Tabela510[[#This Row],[PREVISÃO   3ª Avaliação ]]+20</f>
        <v>45304</v>
      </c>
      <c r="BL236" s="227"/>
      <c r="BM236" s="227"/>
      <c r="BN236" s="234"/>
      <c r="BO236" s="234"/>
      <c r="BP236" s="234"/>
      <c r="BQ236" s="234"/>
      <c r="BR236" s="234"/>
      <c r="BS236" s="234"/>
      <c r="BT236" s="234"/>
      <c r="BU236" s="231"/>
      <c r="BV236" s="227"/>
      <c r="BW236" s="227"/>
      <c r="BX236" s="227"/>
      <c r="BY236" s="227"/>
      <c r="BZ236" s="227"/>
      <c r="CA236" s="227"/>
      <c r="CB236" s="227"/>
      <c r="CC236" s="227"/>
      <c r="CD236" s="227"/>
      <c r="CE236" s="235" t="s">
        <v>794</v>
      </c>
      <c r="CF236" s="227"/>
      <c r="CG236" s="227"/>
      <c r="CH236" s="227"/>
      <c r="CI236" s="227"/>
      <c r="CJ236" s="227" t="s">
        <v>746</v>
      </c>
      <c r="CK236" s="227"/>
      <c r="CL236" s="227"/>
      <c r="CM236" s="227"/>
      <c r="CN236" s="227"/>
      <c r="CO236" s="234"/>
      <c r="CP236" s="243"/>
      <c r="CQ236" s="227" t="str">
        <f>PROPER(TEXT(Tabela510[[#This Row],[Previsão de Colheita]],"mmm"))</f>
        <v>Fev</v>
      </c>
      <c r="CR236" s="227">
        <f>WEEKDAY(Tabela510[[#This Row],[Previsão de Colheita]],1)</f>
        <v>5</v>
      </c>
      <c r="CS236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236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236" s="239" t="str">
        <f>TEXT(Tabela510[[#This Row],[Inicio Semana]],"dd/mm/aa") &amp; " - " &amp; TEXT(Tabela510[[#This Row],[Fim Semana]],"dd/mm/aa")</f>
        <v>28/01/24 - 03/02/24</v>
      </c>
      <c r="CV236" s="238">
        <f>_xlfn.MAXIFS(Tabela510[Previsão de Colheita],Tabela510[[Fazenda ]],Tabela510[[#This Row],[Fazenda ]],Tabela510[Cultivar],Tabela510[[#This Row],[Cultivar]])</f>
        <v>45344</v>
      </c>
      <c r="CW236" s="238">
        <f>_xlfn.MINIFS(Tabela510[Previsão de Colheita],Tabela510[[Fazenda ]],Tabela510[[#This Row],[Fazenda ]],Tabela510[Cultivar],Tabela510[[#This Row],[Cultivar]])</f>
        <v>45337</v>
      </c>
      <c r="CX236" s="244" t="str" cm="1">
        <f t="array" ref="CX236">IF(OR(Tabela510[[#This Row],[1ª avaliação]:[Inicio Colh.]]="Reprovado"),"Reprovado","Aprovado")</f>
        <v>Reprovado</v>
      </c>
      <c r="CY236" s="221"/>
    </row>
    <row r="237" spans="1:103" ht="15.6" x14ac:dyDescent="0.3">
      <c r="A237" s="226" t="s">
        <v>38</v>
      </c>
      <c r="B237" s="227" t="s">
        <v>407</v>
      </c>
      <c r="C237" s="227" t="s">
        <v>48</v>
      </c>
      <c r="D237" s="227" t="s">
        <v>815</v>
      </c>
      <c r="E237" s="227" t="s">
        <v>594</v>
      </c>
      <c r="F237" s="227" t="s">
        <v>537</v>
      </c>
      <c r="G237" s="227" t="s">
        <v>168</v>
      </c>
      <c r="H237" s="227">
        <v>39</v>
      </c>
      <c r="I237" s="227"/>
      <c r="J237" s="283">
        <v>20</v>
      </c>
      <c r="K237" s="285">
        <f>Tabela510[[#This Row],[Hectares semados]]-J237</f>
        <v>19</v>
      </c>
      <c r="L237" s="285">
        <f>Tabela510[[#This Row],[Hectares de aproveitamento de semente]]*20</f>
        <v>400</v>
      </c>
      <c r="M237" s="286">
        <v>45219</v>
      </c>
      <c r="N237" s="284">
        <f t="shared" ca="1" si="9"/>
        <v>45449</v>
      </c>
      <c r="O237" s="249">
        <f ca="1">Tabela510[[#This Row],[hoje]]-Tabela510[[#This Row],[Data da Semeadura ]]</f>
        <v>230</v>
      </c>
      <c r="P237" s="227">
        <v>125</v>
      </c>
      <c r="Q237" s="229">
        <f>Tabela510[[#This Row],[Data da Semeadura ]]+P237</f>
        <v>45344</v>
      </c>
      <c r="R237" s="230" t="s">
        <v>164</v>
      </c>
      <c r="S237" s="240"/>
      <c r="T237" s="227"/>
      <c r="U237" s="227"/>
      <c r="V237" s="227"/>
      <c r="W237" s="234"/>
      <c r="X237" s="234" t="s">
        <v>629</v>
      </c>
      <c r="Y237" s="231">
        <f>Tabela510[[#This Row],[Data da Semeadura ]]+10</f>
        <v>45229</v>
      </c>
      <c r="Z237" s="233">
        <v>45230</v>
      </c>
      <c r="AA237" s="231" t="s">
        <v>601</v>
      </c>
      <c r="AB237" s="232">
        <v>12.6</v>
      </c>
      <c r="AC237" s="227" t="s">
        <v>341</v>
      </c>
      <c r="AD237" s="234" t="s">
        <v>342</v>
      </c>
      <c r="AE237" s="234" t="s">
        <v>342</v>
      </c>
      <c r="AF237" s="234" t="s">
        <v>345</v>
      </c>
      <c r="AG237" s="234" t="s">
        <v>492</v>
      </c>
      <c r="AH237" s="229">
        <f>Tabela510[[#This Row],[Data da Semeadura ]]+35</f>
        <v>45254</v>
      </c>
      <c r="AI237" s="231">
        <v>45246</v>
      </c>
      <c r="AJ237" s="227" t="s">
        <v>731</v>
      </c>
      <c r="AK237" s="234"/>
      <c r="AL237" s="227" t="s">
        <v>504</v>
      </c>
      <c r="AM237" s="227" t="s">
        <v>445</v>
      </c>
      <c r="AN237" s="234"/>
      <c r="AO237" s="234" t="s">
        <v>357</v>
      </c>
      <c r="AP237" s="234"/>
      <c r="AQ237" s="234"/>
      <c r="AR237" s="234"/>
      <c r="AS237" s="227" t="s">
        <v>492</v>
      </c>
      <c r="AT237" s="229">
        <f>Tabela510[[#This Row],[PREVISÃO   2ª Avaliação ]]+30</f>
        <v>45284</v>
      </c>
      <c r="AU237" s="229"/>
      <c r="AV237" s="229"/>
      <c r="AW237" s="234"/>
      <c r="AX237" s="234"/>
      <c r="AY237" s="234"/>
      <c r="AZ237" s="234"/>
      <c r="BA237" s="234"/>
      <c r="BB237" s="234"/>
      <c r="BC237" s="234"/>
      <c r="BD237" s="234"/>
      <c r="BE237" s="242"/>
      <c r="BF237" s="234"/>
      <c r="BG237" s="234"/>
      <c r="BH237" s="234"/>
      <c r="BI237" s="234"/>
      <c r="BJ237" s="234"/>
      <c r="BK237" s="229">
        <f>Tabela510[[#This Row],[PREVISÃO   3ª Avaliação ]]+20</f>
        <v>45304</v>
      </c>
      <c r="BL237" s="227"/>
      <c r="BM237" s="227"/>
      <c r="BN237" s="234"/>
      <c r="BO237" s="234"/>
      <c r="BP237" s="234"/>
      <c r="BQ237" s="234"/>
      <c r="BR237" s="234"/>
      <c r="BS237" s="234"/>
      <c r="BT237" s="234"/>
      <c r="BU237" s="231"/>
      <c r="BV237" s="227"/>
      <c r="BW237" s="227"/>
      <c r="BX237" s="227"/>
      <c r="BY237" s="227"/>
      <c r="BZ237" s="227"/>
      <c r="CA237" s="227"/>
      <c r="CB237" s="227"/>
      <c r="CC237" s="227"/>
      <c r="CD237" s="227"/>
      <c r="CE237" s="235" t="s">
        <v>796</v>
      </c>
      <c r="CF237" s="227"/>
      <c r="CG237" s="227"/>
      <c r="CH237" s="227"/>
      <c r="CI237" s="227"/>
      <c r="CJ237" s="227" t="s">
        <v>746</v>
      </c>
      <c r="CK237" s="227"/>
      <c r="CL237" s="227"/>
      <c r="CM237" s="227"/>
      <c r="CN237" s="227"/>
      <c r="CO237" s="234"/>
      <c r="CP237" s="243"/>
      <c r="CQ237" s="227" t="str">
        <f>PROPER(TEXT(Tabela510[[#This Row],[Previsão de Colheita]],"mmm"))</f>
        <v>Fev</v>
      </c>
      <c r="CR237" s="227">
        <f>WEEKDAY(Tabela510[[#This Row],[Previsão de Colheita]],1)</f>
        <v>5</v>
      </c>
      <c r="CS237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237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237" s="239" t="str">
        <f>TEXT(Tabela510[[#This Row],[Inicio Semana]],"dd/mm/aa") &amp; " - " &amp; TEXT(Tabela510[[#This Row],[Fim Semana]],"dd/mm/aa")</f>
        <v>28/01/24 - 03/02/24</v>
      </c>
      <c r="CV237" s="238">
        <f>_xlfn.MAXIFS(Tabela510[Previsão de Colheita],Tabela510[[Fazenda ]],Tabela510[[#This Row],[Fazenda ]],Tabela510[Cultivar],Tabela510[[#This Row],[Cultivar]])</f>
        <v>45344</v>
      </c>
      <c r="CW237" s="238">
        <f>_xlfn.MINIFS(Tabela510[Previsão de Colheita],Tabela510[[Fazenda ]],Tabela510[[#This Row],[Fazenda ]],Tabela510[Cultivar],Tabela510[[#This Row],[Cultivar]])</f>
        <v>45337</v>
      </c>
      <c r="CX237" s="244" t="str" cm="1">
        <f t="array" ref="CX237">IF(OR(Tabela510[[#This Row],[1ª avaliação]:[Inicio Colh.]]="Reprovado"),"Reprovado","Aprovado")</f>
        <v>Reprovado</v>
      </c>
      <c r="CY237" s="221"/>
    </row>
    <row r="238" spans="1:103" ht="15.6" x14ac:dyDescent="0.3">
      <c r="A238" s="226" t="s">
        <v>38</v>
      </c>
      <c r="B238" s="227" t="s">
        <v>407</v>
      </c>
      <c r="C238" s="227" t="s">
        <v>48</v>
      </c>
      <c r="D238" s="227" t="s">
        <v>815</v>
      </c>
      <c r="E238" s="227" t="s">
        <v>595</v>
      </c>
      <c r="F238" s="227" t="s">
        <v>537</v>
      </c>
      <c r="G238" s="227" t="s">
        <v>168</v>
      </c>
      <c r="H238" s="227">
        <v>144</v>
      </c>
      <c r="I238" s="227"/>
      <c r="J238" s="228">
        <f>Tabela510[[#This Row],[Hectares semados]]</f>
        <v>144</v>
      </c>
      <c r="K238" s="285">
        <f>Tabela510[[#This Row],[Hectares semados]]-J238</f>
        <v>0</v>
      </c>
      <c r="L238" s="285">
        <f>Tabela510[[#This Row],[Hectares de aproveitamento de semente]]*20</f>
        <v>2880</v>
      </c>
      <c r="M238" s="286">
        <v>45220</v>
      </c>
      <c r="N238" s="284">
        <f t="shared" ca="1" si="9"/>
        <v>45449</v>
      </c>
      <c r="O238" s="249">
        <f ca="1">Tabela510[[#This Row],[hoje]]-Tabela510[[#This Row],[Data da Semeadura ]]</f>
        <v>229</v>
      </c>
      <c r="P238" s="227">
        <v>118</v>
      </c>
      <c r="Q238" s="229">
        <f>Tabela510[[#This Row],[Data da Semeadura ]]+P238</f>
        <v>45338</v>
      </c>
      <c r="R238" s="230" t="s">
        <v>164</v>
      </c>
      <c r="S238" s="240"/>
      <c r="T238" s="227"/>
      <c r="U238" s="227"/>
      <c r="V238" s="227"/>
      <c r="W238" s="234"/>
      <c r="X238" s="234" t="s">
        <v>629</v>
      </c>
      <c r="Y238" s="231">
        <f>Tabela510[[#This Row],[Data da Semeadura ]]+10</f>
        <v>45230</v>
      </c>
      <c r="Z238" s="233">
        <v>45230</v>
      </c>
      <c r="AA238" s="231" t="s">
        <v>601</v>
      </c>
      <c r="AB238" s="232">
        <v>9.8000000000000007</v>
      </c>
      <c r="AC238" s="227" t="s">
        <v>341</v>
      </c>
      <c r="AD238" s="234" t="s">
        <v>342</v>
      </c>
      <c r="AE238" s="234" t="s">
        <v>342</v>
      </c>
      <c r="AF238" s="234" t="s">
        <v>345</v>
      </c>
      <c r="AG238" s="234" t="s">
        <v>492</v>
      </c>
      <c r="AH238" s="229">
        <f>Tabela510[[#This Row],[Data da Semeadura ]]+35</f>
        <v>45255</v>
      </c>
      <c r="AI238" s="231">
        <v>45246</v>
      </c>
      <c r="AJ238" s="227" t="s">
        <v>731</v>
      </c>
      <c r="AK238" s="234"/>
      <c r="AL238" s="227" t="s">
        <v>504</v>
      </c>
      <c r="AM238" s="227" t="s">
        <v>445</v>
      </c>
      <c r="AN238" s="234"/>
      <c r="AO238" s="234" t="s">
        <v>357</v>
      </c>
      <c r="AP238" s="234"/>
      <c r="AQ238" s="234"/>
      <c r="AR238" s="234"/>
      <c r="AS238" s="227" t="s">
        <v>513</v>
      </c>
      <c r="AT238" s="229">
        <f>Tabela510[[#This Row],[PREVISÃO   2ª Avaliação ]]+30</f>
        <v>45285</v>
      </c>
      <c r="AU238" s="229"/>
      <c r="AV238" s="229"/>
      <c r="AW238" s="234"/>
      <c r="AX238" s="234"/>
      <c r="AY238" s="234"/>
      <c r="AZ238" s="234"/>
      <c r="BA238" s="234"/>
      <c r="BB238" s="234"/>
      <c r="BC238" s="234"/>
      <c r="BD238" s="234"/>
      <c r="BE238" s="242"/>
      <c r="BF238" s="234"/>
      <c r="BG238" s="234"/>
      <c r="BH238" s="234"/>
      <c r="BI238" s="234"/>
      <c r="BJ238" s="234"/>
      <c r="BK238" s="229">
        <f>Tabela510[[#This Row],[PREVISÃO   3ª Avaliação ]]+20</f>
        <v>45305</v>
      </c>
      <c r="BL238" s="227"/>
      <c r="BM238" s="227"/>
      <c r="BN238" s="234"/>
      <c r="BO238" s="234"/>
      <c r="BP238" s="234"/>
      <c r="BQ238" s="234"/>
      <c r="BR238" s="234"/>
      <c r="BS238" s="234"/>
      <c r="BT238" s="234"/>
      <c r="BU238" s="231"/>
      <c r="BV238" s="227"/>
      <c r="BW238" s="227"/>
      <c r="BX238" s="227"/>
      <c r="BY238" s="227"/>
      <c r="BZ238" s="227"/>
      <c r="CA238" s="227"/>
      <c r="CB238" s="227"/>
      <c r="CC238" s="227"/>
      <c r="CD238" s="227"/>
      <c r="CE238" s="235" t="s">
        <v>794</v>
      </c>
      <c r="CF238" s="227"/>
      <c r="CG238" s="227"/>
      <c r="CH238" s="227"/>
      <c r="CI238" s="227"/>
      <c r="CJ238" s="227" t="s">
        <v>746</v>
      </c>
      <c r="CK238" s="227"/>
      <c r="CL238" s="227"/>
      <c r="CM238" s="227"/>
      <c r="CN238" s="227"/>
      <c r="CO238" s="234"/>
      <c r="CP238" s="243"/>
      <c r="CQ238" s="227" t="str">
        <f>PROPER(TEXT(Tabela510[[#This Row],[Previsão de Colheita]],"mmm"))</f>
        <v>Fev</v>
      </c>
      <c r="CR238" s="227">
        <f>WEEKDAY(Tabela510[[#This Row],[Previsão de Colheita]],1)</f>
        <v>6</v>
      </c>
      <c r="CS238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38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38" s="239" t="str">
        <f>TEXT(Tabela510[[#This Row],[Inicio Semana]],"dd/mm/aa") &amp; " - " &amp; TEXT(Tabela510[[#This Row],[Fim Semana]],"dd/mm/aa")</f>
        <v>04/02/24 - 10/02/24</v>
      </c>
      <c r="CV238" s="238">
        <f>_xlfn.MAXIFS(Tabela510[Previsão de Colheita],Tabela510[[Fazenda ]],Tabela510[[#This Row],[Fazenda ]],Tabela510[Cultivar],Tabela510[[#This Row],[Cultivar]])</f>
        <v>45344</v>
      </c>
      <c r="CW238" s="238">
        <f>_xlfn.MINIFS(Tabela510[Previsão de Colheita],Tabela510[[Fazenda ]],Tabela510[[#This Row],[Fazenda ]],Tabela510[Cultivar],Tabela510[[#This Row],[Cultivar]])</f>
        <v>45337</v>
      </c>
      <c r="CX238" s="244" t="str" cm="1">
        <f t="array" ref="CX238">IF(OR(Tabela510[[#This Row],[1ª avaliação]:[Inicio Colh.]]="Reprovado"),"Reprovado","Aprovado")</f>
        <v>Reprovado</v>
      </c>
      <c r="CY238" s="221"/>
    </row>
    <row r="239" spans="1:103" ht="15.6" x14ac:dyDescent="0.3">
      <c r="A239" s="226" t="s">
        <v>38</v>
      </c>
      <c r="B239" s="227" t="s">
        <v>407</v>
      </c>
      <c r="C239" s="227" t="s">
        <v>48</v>
      </c>
      <c r="D239" s="227" t="s">
        <v>815</v>
      </c>
      <c r="E239" s="227" t="s">
        <v>596</v>
      </c>
      <c r="F239" s="227" t="s">
        <v>537</v>
      </c>
      <c r="G239" s="227" t="s">
        <v>168</v>
      </c>
      <c r="H239" s="227">
        <v>113</v>
      </c>
      <c r="I239" s="227"/>
      <c r="J239" s="228">
        <f>Tabela510[[#This Row],[Hectares semados]]</f>
        <v>113</v>
      </c>
      <c r="K239" s="285">
        <f>Tabela510[[#This Row],[Hectares semados]]-J239</f>
        <v>0</v>
      </c>
      <c r="L239" s="285">
        <f>Tabela510[[#This Row],[Hectares de aproveitamento de semente]]*20</f>
        <v>2260</v>
      </c>
      <c r="M239" s="286">
        <v>45220</v>
      </c>
      <c r="N239" s="284">
        <f t="shared" ca="1" si="9"/>
        <v>45449</v>
      </c>
      <c r="O239" s="249">
        <f ca="1">Tabela510[[#This Row],[hoje]]-Tabela510[[#This Row],[Data da Semeadura ]]</f>
        <v>229</v>
      </c>
      <c r="P239" s="227">
        <v>118</v>
      </c>
      <c r="Q239" s="229">
        <f>Tabela510[[#This Row],[Data da Semeadura ]]+P239</f>
        <v>45338</v>
      </c>
      <c r="R239" s="230" t="s">
        <v>164</v>
      </c>
      <c r="S239" s="240"/>
      <c r="T239" s="227"/>
      <c r="U239" s="227"/>
      <c r="V239" s="227"/>
      <c r="W239" s="234"/>
      <c r="X239" s="234" t="s">
        <v>629</v>
      </c>
      <c r="Y239" s="231">
        <f>Tabela510[[#This Row],[Data da Semeadura ]]+10</f>
        <v>45230</v>
      </c>
      <c r="Z239" s="233">
        <v>45230</v>
      </c>
      <c r="AA239" s="231" t="s">
        <v>601</v>
      </c>
      <c r="AB239" s="232">
        <v>12.3</v>
      </c>
      <c r="AC239" s="227" t="s">
        <v>341</v>
      </c>
      <c r="AD239" s="234" t="s">
        <v>342</v>
      </c>
      <c r="AE239" s="234" t="s">
        <v>342</v>
      </c>
      <c r="AF239" s="234" t="s">
        <v>345</v>
      </c>
      <c r="AG239" s="234" t="s">
        <v>492</v>
      </c>
      <c r="AH239" s="229">
        <f>Tabela510[[#This Row],[Data da Semeadura ]]+35</f>
        <v>45255</v>
      </c>
      <c r="AI239" s="231">
        <v>45246</v>
      </c>
      <c r="AJ239" s="227" t="s">
        <v>731</v>
      </c>
      <c r="AK239" s="234"/>
      <c r="AL239" s="227" t="s">
        <v>504</v>
      </c>
      <c r="AM239" s="227" t="s">
        <v>445</v>
      </c>
      <c r="AN239" s="234"/>
      <c r="AO239" s="234" t="s">
        <v>357</v>
      </c>
      <c r="AP239" s="234"/>
      <c r="AQ239" s="234"/>
      <c r="AR239" s="234"/>
      <c r="AS239" s="227" t="s">
        <v>513</v>
      </c>
      <c r="AT239" s="229">
        <f>Tabela510[[#This Row],[PREVISÃO   2ª Avaliação ]]+30</f>
        <v>45285</v>
      </c>
      <c r="AU239" s="229"/>
      <c r="AV239" s="229"/>
      <c r="AW239" s="234"/>
      <c r="AX239" s="234"/>
      <c r="AY239" s="234"/>
      <c r="AZ239" s="234"/>
      <c r="BA239" s="234"/>
      <c r="BB239" s="234"/>
      <c r="BC239" s="234"/>
      <c r="BD239" s="234"/>
      <c r="BE239" s="242"/>
      <c r="BF239" s="234"/>
      <c r="BG239" s="234"/>
      <c r="BH239" s="234"/>
      <c r="BI239" s="234"/>
      <c r="BJ239" s="234"/>
      <c r="BK239" s="229">
        <f>Tabela510[[#This Row],[PREVISÃO   3ª Avaliação ]]+20</f>
        <v>45305</v>
      </c>
      <c r="BL239" s="227"/>
      <c r="BM239" s="227"/>
      <c r="BN239" s="234"/>
      <c r="BO239" s="234"/>
      <c r="BP239" s="234"/>
      <c r="BQ239" s="234"/>
      <c r="BR239" s="234"/>
      <c r="BS239" s="234"/>
      <c r="BT239" s="234"/>
      <c r="BU239" s="231"/>
      <c r="BV239" s="227"/>
      <c r="BW239" s="227"/>
      <c r="BX239" s="227"/>
      <c r="BY239" s="227"/>
      <c r="BZ239" s="227"/>
      <c r="CA239" s="227"/>
      <c r="CB239" s="227"/>
      <c r="CC239" s="227"/>
      <c r="CD239" s="227"/>
      <c r="CE239" s="235" t="s">
        <v>794</v>
      </c>
      <c r="CF239" s="227"/>
      <c r="CG239" s="227"/>
      <c r="CH239" s="227"/>
      <c r="CI239" s="227"/>
      <c r="CJ239" s="227" t="s">
        <v>746</v>
      </c>
      <c r="CK239" s="227"/>
      <c r="CL239" s="227"/>
      <c r="CM239" s="227"/>
      <c r="CN239" s="227"/>
      <c r="CO239" s="234"/>
      <c r="CP239" s="243"/>
      <c r="CQ239" s="227" t="str">
        <f>PROPER(TEXT(Tabela510[[#This Row],[Previsão de Colheita]],"mmm"))</f>
        <v>Fev</v>
      </c>
      <c r="CR239" s="227">
        <f>WEEKDAY(Tabela510[[#This Row],[Previsão de Colheita]],1)</f>
        <v>6</v>
      </c>
      <c r="CS239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39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39" s="239" t="str">
        <f>TEXT(Tabela510[[#This Row],[Inicio Semana]],"dd/mm/aa") &amp; " - " &amp; TEXT(Tabela510[[#This Row],[Fim Semana]],"dd/mm/aa")</f>
        <v>04/02/24 - 10/02/24</v>
      </c>
      <c r="CV239" s="238">
        <f>_xlfn.MAXIFS(Tabela510[Previsão de Colheita],Tabela510[[Fazenda ]],Tabela510[[#This Row],[Fazenda ]],Tabela510[Cultivar],Tabela510[[#This Row],[Cultivar]])</f>
        <v>45344</v>
      </c>
      <c r="CW239" s="238">
        <f>_xlfn.MINIFS(Tabela510[Previsão de Colheita],Tabela510[[Fazenda ]],Tabela510[[#This Row],[Fazenda ]],Tabela510[Cultivar],Tabela510[[#This Row],[Cultivar]])</f>
        <v>45337</v>
      </c>
      <c r="CX239" s="244" t="str" cm="1">
        <f t="array" ref="CX239">IF(OR(Tabela510[[#This Row],[1ª avaliação]:[Inicio Colh.]]="Reprovado"),"Reprovado","Aprovado")</f>
        <v>Reprovado</v>
      </c>
      <c r="CY239" s="221"/>
    </row>
    <row r="240" spans="1:103" ht="19.95" customHeight="1" x14ac:dyDescent="0.3">
      <c r="A240" s="226" t="s">
        <v>38</v>
      </c>
      <c r="B240" s="227" t="s">
        <v>407</v>
      </c>
      <c r="C240" s="227" t="s">
        <v>48</v>
      </c>
      <c r="D240" s="227" t="s">
        <v>815</v>
      </c>
      <c r="E240" s="227" t="s">
        <v>597</v>
      </c>
      <c r="F240" s="227" t="s">
        <v>537</v>
      </c>
      <c r="G240" s="227" t="s">
        <v>557</v>
      </c>
      <c r="H240" s="227">
        <v>121.2</v>
      </c>
      <c r="I240" s="227"/>
      <c r="J240" s="228">
        <v>90</v>
      </c>
      <c r="K240" s="266">
        <f>Tabela510[[#This Row],[Hectares semados]]-J240</f>
        <v>31.200000000000003</v>
      </c>
      <c r="L240" s="266">
        <f>Tabela510[[#This Row],[Hectares de aproveitamento de semente]]*20</f>
        <v>1800</v>
      </c>
      <c r="M240" s="252">
        <v>45215</v>
      </c>
      <c r="N240" s="229">
        <f t="shared" ca="1" si="9"/>
        <v>45449</v>
      </c>
      <c r="O240" s="249">
        <f ca="1">Tabela510[[#This Row],[hoje]]-Tabela510[[#This Row],[Data da Semeadura ]]</f>
        <v>234</v>
      </c>
      <c r="P240" s="227">
        <v>109</v>
      </c>
      <c r="Q240" s="229">
        <f>Tabela510[[#This Row],[Data da Semeadura ]]+P240</f>
        <v>45324</v>
      </c>
      <c r="R240" s="230" t="s">
        <v>164</v>
      </c>
      <c r="S240" s="240"/>
      <c r="T240" s="227"/>
      <c r="U240" s="227"/>
      <c r="V240" s="227"/>
      <c r="W240" s="234"/>
      <c r="X240" s="234" t="s">
        <v>629</v>
      </c>
      <c r="Y240" s="231">
        <f>Tabela510[[#This Row],[Data da Semeadura ]]+10</f>
        <v>45225</v>
      </c>
      <c r="Z240" s="233">
        <v>45230</v>
      </c>
      <c r="AA240" s="233" t="s">
        <v>631</v>
      </c>
      <c r="AB240" s="232">
        <v>12.6</v>
      </c>
      <c r="AC240" s="227" t="s">
        <v>341</v>
      </c>
      <c r="AD240" s="234" t="s">
        <v>357</v>
      </c>
      <c r="AE240" s="234" t="s">
        <v>357</v>
      </c>
      <c r="AF240" s="234" t="s">
        <v>345</v>
      </c>
      <c r="AG240" s="234" t="s">
        <v>513</v>
      </c>
      <c r="AH240" s="229">
        <f>Tabela510[[#This Row],[Data da Semeadura ]]+35</f>
        <v>45250</v>
      </c>
      <c r="AI240" s="233">
        <v>45247</v>
      </c>
      <c r="AJ240" s="227" t="s">
        <v>728</v>
      </c>
      <c r="AK240" s="234"/>
      <c r="AL240" s="227" t="s">
        <v>504</v>
      </c>
      <c r="AM240" s="227" t="s">
        <v>445</v>
      </c>
      <c r="AN240" s="234"/>
      <c r="AO240" s="234" t="s">
        <v>357</v>
      </c>
      <c r="AP240" s="234"/>
      <c r="AQ240" s="234"/>
      <c r="AR240" s="234"/>
      <c r="AS240" s="227" t="s">
        <v>513</v>
      </c>
      <c r="AT240" s="229">
        <f>Tabela510[[#This Row],[PREVISÃO   2ª Avaliação ]]+30</f>
        <v>45280</v>
      </c>
      <c r="AU240" s="229"/>
      <c r="AV240" s="229"/>
      <c r="AW240" s="234"/>
      <c r="AX240" s="234"/>
      <c r="AY240" s="234"/>
      <c r="AZ240" s="234"/>
      <c r="BA240" s="234"/>
      <c r="BB240" s="234"/>
      <c r="BC240" s="234"/>
      <c r="BD240" s="234"/>
      <c r="BE240" s="242"/>
      <c r="BF240" s="234"/>
      <c r="BG240" s="234"/>
      <c r="BH240" s="234"/>
      <c r="BI240" s="234"/>
      <c r="BJ240" s="234"/>
      <c r="BK240" s="229">
        <f>Tabela510[[#This Row],[PREVISÃO   3ª Avaliação ]]+20</f>
        <v>45300</v>
      </c>
      <c r="BL240" s="227"/>
      <c r="BM240" s="227"/>
      <c r="BN240" s="234"/>
      <c r="BO240" s="234"/>
      <c r="BP240" s="234"/>
      <c r="BQ240" s="234"/>
      <c r="BR240" s="234"/>
      <c r="BS240" s="234"/>
      <c r="BT240" s="234"/>
      <c r="BU240" s="231"/>
      <c r="BV240" s="227"/>
      <c r="BW240" s="227"/>
      <c r="BX240" s="227"/>
      <c r="BY240" s="227"/>
      <c r="BZ240" s="227"/>
      <c r="CA240" s="227"/>
      <c r="CB240" s="227"/>
      <c r="CC240" s="227"/>
      <c r="CD240" s="227"/>
      <c r="CE240" s="235" t="s">
        <v>798</v>
      </c>
      <c r="CF240" s="227"/>
      <c r="CG240" s="227"/>
      <c r="CH240" s="227"/>
      <c r="CI240" s="227"/>
      <c r="CJ240" s="227" t="s">
        <v>747</v>
      </c>
      <c r="CK240" s="227"/>
      <c r="CL240" s="227"/>
      <c r="CM240" s="227"/>
      <c r="CN240" s="227"/>
      <c r="CO240" s="234"/>
      <c r="CP240" s="243"/>
      <c r="CQ240" s="227" t="str">
        <f>PROPER(TEXT(Tabela510[[#This Row],[Previsão de Colheita]],"mmm"))</f>
        <v>Fev</v>
      </c>
      <c r="CR240" s="227">
        <f>WEEKDAY(Tabela510[[#This Row],[Previsão de Colheita]],1)</f>
        <v>6</v>
      </c>
      <c r="CS240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40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40" s="239" t="str">
        <f>TEXT(Tabela510[[#This Row],[Inicio Semana]],"dd/mm/aa") &amp; " - " &amp; TEXT(Tabela510[[#This Row],[Fim Semana]],"dd/mm/aa")</f>
        <v>04/02/24 - 10/02/24</v>
      </c>
      <c r="CV240" s="238">
        <f>_xlfn.MAXIFS(Tabela510[Previsão de Colheita],Tabela510[[Fazenda ]],Tabela510[[#This Row],[Fazenda ]],Tabela510[Cultivar],Tabela510[[#This Row],[Cultivar]])</f>
        <v>45324</v>
      </c>
      <c r="CW240" s="238">
        <f>_xlfn.MINIFS(Tabela510[Previsão de Colheita],Tabela510[[Fazenda ]],Tabela510[[#This Row],[Fazenda ]],Tabela510[Cultivar],Tabela510[[#This Row],[Cultivar]])</f>
        <v>45324</v>
      </c>
      <c r="CX240" s="244" t="str" cm="1">
        <f t="array" ref="CX240">IF(OR(Tabela510[[#This Row],[1ª avaliação]:[Inicio Colh.]]="Reprovado"),"Reprovado","Aprovado")</f>
        <v>Aprovado</v>
      </c>
      <c r="CY240" s="221"/>
    </row>
    <row r="241" spans="1:103" ht="19.95" customHeight="1" x14ac:dyDescent="0.3">
      <c r="A241" s="226" t="s">
        <v>38</v>
      </c>
      <c r="B241" s="227" t="s">
        <v>407</v>
      </c>
      <c r="C241" s="227" t="s">
        <v>48</v>
      </c>
      <c r="D241" s="227" t="s">
        <v>815</v>
      </c>
      <c r="E241" s="227" t="s">
        <v>598</v>
      </c>
      <c r="F241" s="227" t="s">
        <v>537</v>
      </c>
      <c r="G241" s="227" t="s">
        <v>173</v>
      </c>
      <c r="H241" s="227">
        <v>110</v>
      </c>
      <c r="I241" s="227">
        <v>104</v>
      </c>
      <c r="J241" s="228">
        <v>99</v>
      </c>
      <c r="K241" s="266">
        <f>Tabela510[[#This Row],[Hectares semados]]-J241</f>
        <v>11</v>
      </c>
      <c r="L241" s="266">
        <f>Tabela510[[#This Row],[Hectares de aproveitamento de semente]]*20</f>
        <v>1980</v>
      </c>
      <c r="M241" s="227">
        <v>45205</v>
      </c>
      <c r="N241" s="229">
        <f t="shared" ref="N241:N271" ca="1" si="10">TODAY()</f>
        <v>45449</v>
      </c>
      <c r="O241" s="249">
        <f ca="1">Tabela510[[#This Row],[hoje]]-Tabela510[[#This Row],[Data da Semeadura ]]</f>
        <v>244</v>
      </c>
      <c r="P241" s="227">
        <v>127</v>
      </c>
      <c r="Q241" s="229">
        <f>Tabela510[[#This Row],[Data da Semeadura ]]+P241</f>
        <v>45332</v>
      </c>
      <c r="R241" s="230" t="s">
        <v>163</v>
      </c>
      <c r="S241" s="240"/>
      <c r="T241" s="227"/>
      <c r="U241" s="227"/>
      <c r="V241" s="227"/>
      <c r="W241" s="234"/>
      <c r="X241" s="234" t="s">
        <v>629</v>
      </c>
      <c r="Y241" s="231">
        <f>Tabela510[[#This Row],[Data da Semeadura ]]+10</f>
        <v>45215</v>
      </c>
      <c r="Z241" s="233">
        <v>45216</v>
      </c>
      <c r="AA241" s="231" t="s">
        <v>601</v>
      </c>
      <c r="AB241" s="232">
        <v>11</v>
      </c>
      <c r="AC241" s="227" t="s">
        <v>341</v>
      </c>
      <c r="AD241" s="234" t="s">
        <v>357</v>
      </c>
      <c r="AE241" s="234" t="s">
        <v>357</v>
      </c>
      <c r="AF241" s="234" t="s">
        <v>345</v>
      </c>
      <c r="AG241" s="234" t="s">
        <v>513</v>
      </c>
      <c r="AH241" s="229">
        <f>Tabela510[[#This Row],[Data da Semeadura ]]+35</f>
        <v>45240</v>
      </c>
      <c r="AI241" s="233">
        <v>45246</v>
      </c>
      <c r="AJ241" s="227" t="s">
        <v>725</v>
      </c>
      <c r="AK241" s="234"/>
      <c r="AL241" s="227" t="s">
        <v>504</v>
      </c>
      <c r="AM241" s="227" t="s">
        <v>445</v>
      </c>
      <c r="AN241" s="234"/>
      <c r="AO241" s="234" t="s">
        <v>357</v>
      </c>
      <c r="AP241" s="234"/>
      <c r="AQ241" s="234"/>
      <c r="AR241" s="234"/>
      <c r="AS241" s="227" t="s">
        <v>513</v>
      </c>
      <c r="AT241" s="229">
        <f>Tabela510[[#This Row],[PREVISÃO   2ª Avaliação ]]+30</f>
        <v>45270</v>
      </c>
      <c r="AU241" s="229"/>
      <c r="AV241" s="229"/>
      <c r="AW241" s="234"/>
      <c r="AX241" s="234"/>
      <c r="AY241" s="234"/>
      <c r="AZ241" s="234"/>
      <c r="BA241" s="234"/>
      <c r="BB241" s="234"/>
      <c r="BC241" s="234"/>
      <c r="BD241" s="234"/>
      <c r="BE241" s="242"/>
      <c r="BF241" s="234"/>
      <c r="BG241" s="234"/>
      <c r="BH241" s="234"/>
      <c r="BI241" s="234"/>
      <c r="BJ241" s="234"/>
      <c r="BK241" s="229">
        <f>Tabela510[[#This Row],[PREVISÃO   3ª Avaliação ]]+20</f>
        <v>45290</v>
      </c>
      <c r="BL241" s="227"/>
      <c r="BM241" s="227"/>
      <c r="BN241" s="234"/>
      <c r="BO241" s="234"/>
      <c r="BP241" s="234"/>
      <c r="BQ241" s="234"/>
      <c r="BR241" s="234"/>
      <c r="BS241" s="234"/>
      <c r="BT241" s="234"/>
      <c r="BU241" s="231"/>
      <c r="BV241" s="227"/>
      <c r="BW241" s="227"/>
      <c r="BX241" s="227"/>
      <c r="BY241" s="227"/>
      <c r="BZ241" s="227"/>
      <c r="CA241" s="227"/>
      <c r="CB241" s="227"/>
      <c r="CC241" s="227"/>
      <c r="CD241" s="227"/>
      <c r="CE241" s="235" t="s">
        <v>749</v>
      </c>
      <c r="CF241" s="227"/>
      <c r="CG241" s="227"/>
      <c r="CH241" s="227"/>
      <c r="CI241" s="227"/>
      <c r="CJ241" s="227" t="s">
        <v>746</v>
      </c>
      <c r="CK241" s="227"/>
      <c r="CL241" s="227"/>
      <c r="CM241" s="227"/>
      <c r="CN241" s="227"/>
      <c r="CO241" s="234"/>
      <c r="CP241" s="243"/>
      <c r="CQ241" s="227" t="str">
        <f>PROPER(TEXT(Tabela510[[#This Row],[Previsão de Colheita]],"mmm"))</f>
        <v>Fev</v>
      </c>
      <c r="CR241" s="227">
        <f>WEEKDAY(Tabela510[[#This Row],[Previsão de Colheita]],1)</f>
        <v>7</v>
      </c>
      <c r="CS241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41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41" s="239" t="str">
        <f>TEXT(Tabela510[[#This Row],[Inicio Semana]],"dd/mm/aa") &amp; " - " &amp; TEXT(Tabela510[[#This Row],[Fim Semana]],"dd/mm/aa")</f>
        <v>11/02/24 - 17/02/24</v>
      </c>
      <c r="CV241" s="238">
        <f>_xlfn.MAXIFS(Tabela510[Previsão de Colheita],Tabela510[[Fazenda ]],Tabela510[[#This Row],[Fazenda ]],Tabela510[Cultivar],Tabela510[[#This Row],[Cultivar]])</f>
        <v>45332</v>
      </c>
      <c r="CW241" s="238">
        <f>_xlfn.MINIFS(Tabela510[Previsão de Colheita],Tabela510[[Fazenda ]],Tabela510[[#This Row],[Fazenda ]],Tabela510[Cultivar],Tabela510[[#This Row],[Cultivar]])</f>
        <v>45331</v>
      </c>
      <c r="CX241" s="244" t="str" cm="1">
        <f t="array" ref="CX241">IF(OR(Tabela510[[#This Row],[1ª avaliação]:[Inicio Colh.]]="Reprovado"),"Reprovado","Aprovado")</f>
        <v>Reprovado</v>
      </c>
      <c r="CY241" s="221"/>
    </row>
    <row r="242" spans="1:103" ht="19.95" customHeight="1" x14ac:dyDescent="0.3">
      <c r="A242" s="226" t="s">
        <v>38</v>
      </c>
      <c r="B242" s="227" t="s">
        <v>407</v>
      </c>
      <c r="C242" s="227" t="s">
        <v>48</v>
      </c>
      <c r="D242" s="227" t="s">
        <v>815</v>
      </c>
      <c r="E242" s="227" t="s">
        <v>599</v>
      </c>
      <c r="F242" s="227" t="s">
        <v>538</v>
      </c>
      <c r="G242" s="227" t="s">
        <v>173</v>
      </c>
      <c r="H242" s="227">
        <v>156</v>
      </c>
      <c r="I242" s="227">
        <v>156</v>
      </c>
      <c r="J242" s="228">
        <v>56</v>
      </c>
      <c r="K242" s="266">
        <f>Tabela510[[#This Row],[Hectares semados]]-J242</f>
        <v>100</v>
      </c>
      <c r="L242" s="266">
        <f>Tabela510[[#This Row],[Hectares de aproveitamento de semente]]*20</f>
        <v>1120</v>
      </c>
      <c r="M242" s="227">
        <v>45206</v>
      </c>
      <c r="N242" s="229">
        <f t="shared" ca="1" si="10"/>
        <v>45449</v>
      </c>
      <c r="O242" s="249">
        <f ca="1">Tabela510[[#This Row],[hoje]]-Tabela510[[#This Row],[Data da Semeadura ]]</f>
        <v>243</v>
      </c>
      <c r="P242" s="227">
        <v>125</v>
      </c>
      <c r="Q242" s="229">
        <f>Tabela510[[#This Row],[Data da Semeadura ]]+P242</f>
        <v>45331</v>
      </c>
      <c r="R242" s="230" t="s">
        <v>163</v>
      </c>
      <c r="S242" s="240"/>
      <c r="T242" s="227"/>
      <c r="U242" s="227"/>
      <c r="V242" s="227"/>
      <c r="W242" s="234"/>
      <c r="X242" s="234" t="s">
        <v>632</v>
      </c>
      <c r="Y242" s="231">
        <f>Tabela510[[#This Row],[Data da Semeadura ]]+10</f>
        <v>45216</v>
      </c>
      <c r="Z242" s="233">
        <v>45216</v>
      </c>
      <c r="AA242" s="231" t="s">
        <v>601</v>
      </c>
      <c r="AB242" s="232">
        <v>10.8</v>
      </c>
      <c r="AC242" s="227" t="s">
        <v>340</v>
      </c>
      <c r="AD242" s="234" t="s">
        <v>342</v>
      </c>
      <c r="AE242" s="234" t="s">
        <v>342</v>
      </c>
      <c r="AF242" s="234" t="s">
        <v>345</v>
      </c>
      <c r="AG242" s="234" t="s">
        <v>492</v>
      </c>
      <c r="AH242" s="229">
        <f>Tabela510[[#This Row],[Data da Semeadura ]]+35</f>
        <v>45241</v>
      </c>
      <c r="AI242" s="233">
        <v>45246</v>
      </c>
      <c r="AJ242" s="227" t="s">
        <v>725</v>
      </c>
      <c r="AK242" s="234"/>
      <c r="AL242" s="227" t="s">
        <v>504</v>
      </c>
      <c r="AM242" s="227" t="s">
        <v>445</v>
      </c>
      <c r="AN242" s="234"/>
      <c r="AO242" s="234" t="s">
        <v>357</v>
      </c>
      <c r="AP242" s="234"/>
      <c r="AQ242" s="234"/>
      <c r="AR242" s="234"/>
      <c r="AS242" s="227" t="s">
        <v>492</v>
      </c>
      <c r="AT242" s="229">
        <f>Tabela510[[#This Row],[PREVISÃO   2ª Avaliação ]]+30</f>
        <v>45271</v>
      </c>
      <c r="AU242" s="229"/>
      <c r="AV242" s="229"/>
      <c r="AW242" s="234"/>
      <c r="AX242" s="234"/>
      <c r="AY242" s="234"/>
      <c r="AZ242" s="234"/>
      <c r="BA242" s="234"/>
      <c r="BB242" s="234"/>
      <c r="BC242" s="234"/>
      <c r="BD242" s="234"/>
      <c r="BE242" s="242"/>
      <c r="BF242" s="234"/>
      <c r="BG242" s="234"/>
      <c r="BH242" s="234"/>
      <c r="BI242" s="234"/>
      <c r="BJ242" s="234"/>
      <c r="BK242" s="229">
        <f>Tabela510[[#This Row],[PREVISÃO   3ª Avaliação ]]+20</f>
        <v>45291</v>
      </c>
      <c r="BL242" s="227"/>
      <c r="BM242" s="227"/>
      <c r="BN242" s="234"/>
      <c r="BO242" s="234"/>
      <c r="BP242" s="234"/>
      <c r="BQ242" s="234"/>
      <c r="BR242" s="234"/>
      <c r="BS242" s="234"/>
      <c r="BT242" s="234"/>
      <c r="BU242" s="231"/>
      <c r="BV242" s="227"/>
      <c r="BW242" s="227"/>
      <c r="BX242" s="227"/>
      <c r="BY242" s="227"/>
      <c r="BZ242" s="227"/>
      <c r="CA242" s="227"/>
      <c r="CB242" s="227"/>
      <c r="CC242" s="227"/>
      <c r="CD242" s="227"/>
      <c r="CE242" s="235" t="s">
        <v>792</v>
      </c>
      <c r="CF242" s="227"/>
      <c r="CG242" s="227"/>
      <c r="CH242" s="227"/>
      <c r="CI242" s="227"/>
      <c r="CJ242" s="227" t="s">
        <v>746</v>
      </c>
      <c r="CK242" s="227"/>
      <c r="CL242" s="227"/>
      <c r="CM242" s="227"/>
      <c r="CN242" s="227"/>
      <c r="CO242" s="234"/>
      <c r="CP242" s="243"/>
      <c r="CQ242" s="227" t="str">
        <f>PROPER(TEXT(Tabela510[[#This Row],[Previsão de Colheita]],"mmm"))</f>
        <v>Fev</v>
      </c>
      <c r="CR242" s="227">
        <f>WEEKDAY(Tabela510[[#This Row],[Previsão de Colheita]],1)</f>
        <v>6</v>
      </c>
      <c r="CS242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42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42" s="239" t="str">
        <f>TEXT(Tabela510[[#This Row],[Inicio Semana]],"dd/mm/aa") &amp; " - " &amp; TEXT(Tabela510[[#This Row],[Fim Semana]],"dd/mm/aa")</f>
        <v>04/02/24 - 10/02/24</v>
      </c>
      <c r="CV242" s="238">
        <f>_xlfn.MAXIFS(Tabela510[Previsão de Colheita],Tabela510[[Fazenda ]],Tabela510[[#This Row],[Fazenda ]],Tabela510[Cultivar],Tabela510[[#This Row],[Cultivar]])</f>
        <v>45332</v>
      </c>
      <c r="CW242" s="238">
        <f>_xlfn.MINIFS(Tabela510[Previsão de Colheita],Tabela510[[Fazenda ]],Tabela510[[#This Row],[Fazenda ]],Tabela510[Cultivar],Tabela510[[#This Row],[Cultivar]])</f>
        <v>45331</v>
      </c>
      <c r="CX242" s="244" t="str" cm="1">
        <f t="array" ref="CX242">IF(OR(Tabela510[[#This Row],[1ª avaliação]:[Inicio Colh.]]="Reprovado"),"Reprovado","Aprovado")</f>
        <v>Reprovado</v>
      </c>
      <c r="CY242" s="221"/>
    </row>
    <row r="243" spans="1:103" ht="19.95" customHeight="1" x14ac:dyDescent="0.3">
      <c r="A243" s="226" t="s">
        <v>38</v>
      </c>
      <c r="B243" s="227" t="s">
        <v>407</v>
      </c>
      <c r="C243" s="227" t="s">
        <v>48</v>
      </c>
      <c r="D243" s="227" t="s">
        <v>815</v>
      </c>
      <c r="E243" s="227" t="s">
        <v>600</v>
      </c>
      <c r="F243" s="227" t="s">
        <v>537</v>
      </c>
      <c r="G243" s="227" t="s">
        <v>173</v>
      </c>
      <c r="H243" s="227">
        <v>136.6</v>
      </c>
      <c r="I243" s="227">
        <v>136</v>
      </c>
      <c r="J243" s="228">
        <v>75</v>
      </c>
      <c r="K243" s="266">
        <f>Tabela510[[#This Row],[Hectares semados]]-J243</f>
        <v>61.599999999999994</v>
      </c>
      <c r="L243" s="266">
        <f>Tabela510[[#This Row],[Hectares de aproveitamento de semente]]*20</f>
        <v>1500</v>
      </c>
      <c r="M243" s="227">
        <v>45206</v>
      </c>
      <c r="N243" s="229">
        <f t="shared" ca="1" si="10"/>
        <v>45449</v>
      </c>
      <c r="O243" s="249">
        <f ca="1">Tabela510[[#This Row],[hoje]]-Tabela510[[#This Row],[Data da Semeadura ]]</f>
        <v>243</v>
      </c>
      <c r="P243" s="227">
        <v>125</v>
      </c>
      <c r="Q243" s="229">
        <f>Tabela510[[#This Row],[Data da Semeadura ]]+P243</f>
        <v>45331</v>
      </c>
      <c r="R243" s="230" t="s">
        <v>163</v>
      </c>
      <c r="S243" s="240"/>
      <c r="T243" s="227"/>
      <c r="U243" s="227"/>
      <c r="V243" s="227"/>
      <c r="W243" s="234"/>
      <c r="X243" s="234" t="s">
        <v>732</v>
      </c>
      <c r="Y243" s="231">
        <f>Tabela510[[#This Row],[Data da Semeadura ]]+10</f>
        <v>45216</v>
      </c>
      <c r="Z243" s="233">
        <v>45216</v>
      </c>
      <c r="AA243" s="231" t="s">
        <v>601</v>
      </c>
      <c r="AB243" s="232">
        <v>9.2100000000000009</v>
      </c>
      <c r="AC243" s="227" t="s">
        <v>341</v>
      </c>
      <c r="AD243" s="234" t="s">
        <v>357</v>
      </c>
      <c r="AE243" s="234" t="s">
        <v>357</v>
      </c>
      <c r="AF243" s="234" t="s">
        <v>345</v>
      </c>
      <c r="AG243" s="234" t="s">
        <v>513</v>
      </c>
      <c r="AH243" s="229">
        <f>Tabela510[[#This Row],[Data da Semeadura ]]+35</f>
        <v>45241</v>
      </c>
      <c r="AI243" s="233">
        <v>45246</v>
      </c>
      <c r="AJ243" s="227" t="s">
        <v>725</v>
      </c>
      <c r="AK243" s="234"/>
      <c r="AL243" s="227" t="s">
        <v>504</v>
      </c>
      <c r="AM243" s="227" t="s">
        <v>445</v>
      </c>
      <c r="AN243" s="234"/>
      <c r="AO243" s="234" t="s">
        <v>357</v>
      </c>
      <c r="AP243" s="234"/>
      <c r="AQ243" s="234"/>
      <c r="AR243" s="234"/>
      <c r="AS243" s="227" t="s">
        <v>513</v>
      </c>
      <c r="AT243" s="229">
        <f>Tabela510[[#This Row],[PREVISÃO   2ª Avaliação ]]+30</f>
        <v>45271</v>
      </c>
      <c r="AU243" s="229"/>
      <c r="AV243" s="229"/>
      <c r="AW243" s="234"/>
      <c r="AX243" s="234"/>
      <c r="AY243" s="234"/>
      <c r="AZ243" s="234"/>
      <c r="BA243" s="234"/>
      <c r="BB243" s="234"/>
      <c r="BC243" s="234"/>
      <c r="BD243" s="234"/>
      <c r="BE243" s="242"/>
      <c r="BF243" s="234"/>
      <c r="BG243" s="234"/>
      <c r="BH243" s="234"/>
      <c r="BI243" s="234"/>
      <c r="BJ243" s="234"/>
      <c r="BK243" s="229">
        <f>Tabela510[[#This Row],[PREVISÃO   3ª Avaliação ]]+20</f>
        <v>45291</v>
      </c>
      <c r="BL243" s="227"/>
      <c r="BM243" s="227"/>
      <c r="BN243" s="234"/>
      <c r="BO243" s="234"/>
      <c r="BP243" s="234"/>
      <c r="BQ243" s="234"/>
      <c r="BR243" s="234"/>
      <c r="BS243" s="234"/>
      <c r="BT243" s="234"/>
      <c r="BU243" s="231"/>
      <c r="BV243" s="227"/>
      <c r="BW243" s="227"/>
      <c r="BX243" s="227"/>
      <c r="BY243" s="227"/>
      <c r="BZ243" s="227"/>
      <c r="CA243" s="227"/>
      <c r="CB243" s="227"/>
      <c r="CC243" s="227"/>
      <c r="CD243" s="227"/>
      <c r="CE243" s="235" t="s">
        <v>792</v>
      </c>
      <c r="CF243" s="227"/>
      <c r="CG243" s="227"/>
      <c r="CH243" s="227"/>
      <c r="CI243" s="227"/>
      <c r="CJ243" s="227" t="s">
        <v>746</v>
      </c>
      <c r="CK243" s="227"/>
      <c r="CL243" s="227"/>
      <c r="CM243" s="227"/>
      <c r="CN243" s="227"/>
      <c r="CO243" s="234"/>
      <c r="CP243" s="243"/>
      <c r="CQ243" s="227" t="str">
        <f>PROPER(TEXT(Tabela510[[#This Row],[Previsão de Colheita]],"mmm"))</f>
        <v>Fev</v>
      </c>
      <c r="CR243" s="227">
        <f>WEEKDAY(Tabela510[[#This Row],[Previsão de Colheita]],1)</f>
        <v>6</v>
      </c>
      <c r="CS243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43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43" s="239" t="str">
        <f>TEXT(Tabela510[[#This Row],[Inicio Semana]],"dd/mm/aa") &amp; " - " &amp; TEXT(Tabela510[[#This Row],[Fim Semana]],"dd/mm/aa")</f>
        <v>04/02/24 - 10/02/24</v>
      </c>
      <c r="CV243" s="238">
        <f>_xlfn.MAXIFS(Tabela510[Previsão de Colheita],Tabela510[[Fazenda ]],Tabela510[[#This Row],[Fazenda ]],Tabela510[Cultivar],Tabela510[[#This Row],[Cultivar]])</f>
        <v>45332</v>
      </c>
      <c r="CW243" s="238">
        <f>_xlfn.MINIFS(Tabela510[Previsão de Colheita],Tabela510[[Fazenda ]],Tabela510[[#This Row],[Fazenda ]],Tabela510[Cultivar],Tabela510[[#This Row],[Cultivar]])</f>
        <v>45331</v>
      </c>
      <c r="CX243" s="244" t="str" cm="1">
        <f t="array" ref="CX243">IF(OR(Tabela510[[#This Row],[1ª avaliação]:[Inicio Colh.]]="Reprovado"),"Reprovado","Aprovado")</f>
        <v>Reprovado</v>
      </c>
      <c r="CY243" s="221"/>
    </row>
    <row r="244" spans="1:103" ht="19.95" customHeight="1" x14ac:dyDescent="0.3">
      <c r="A244" s="226" t="s">
        <v>738</v>
      </c>
      <c r="B244" s="227" t="s">
        <v>724</v>
      </c>
      <c r="C244" s="227" t="s">
        <v>48</v>
      </c>
      <c r="D244" s="227" t="s">
        <v>815</v>
      </c>
      <c r="E244" s="227" t="s">
        <v>602</v>
      </c>
      <c r="F244" s="227" t="s">
        <v>537</v>
      </c>
      <c r="G244" s="227" t="s">
        <v>177</v>
      </c>
      <c r="H244" s="227">
        <v>169</v>
      </c>
      <c r="I244" s="227"/>
      <c r="J244" s="228">
        <v>135.20000000000002</v>
      </c>
      <c r="K244" s="228">
        <f>Tabela510[[#This Row],[Hectares semados]]-J244</f>
        <v>33.799999999999983</v>
      </c>
      <c r="L244" s="228">
        <f>Tabela510[[#This Row],[Hectares de aproveitamento de semente]]*20</f>
        <v>2704.0000000000005</v>
      </c>
      <c r="M244" s="231">
        <v>45230</v>
      </c>
      <c r="N244" s="229">
        <f t="shared" ca="1" si="10"/>
        <v>45449</v>
      </c>
      <c r="O244" s="249">
        <f ca="1">Tabela510[[#This Row],[hoje]]-Tabela510[[#This Row],[Data da Semeadura ]]</f>
        <v>219</v>
      </c>
      <c r="P244" s="227">
        <v>118</v>
      </c>
      <c r="Q244" s="229">
        <f>Tabela510[[#This Row],[Data da Semeadura ]]+P244</f>
        <v>45348</v>
      </c>
      <c r="R244" s="230" t="s">
        <v>164</v>
      </c>
      <c r="S244" s="240"/>
      <c r="T244" s="227"/>
      <c r="U244" s="227"/>
      <c r="V244" s="227"/>
      <c r="W244" s="234"/>
      <c r="X244" s="234" t="s">
        <v>732</v>
      </c>
      <c r="Y244" s="231">
        <f>Tabela510[[#This Row],[Data da Semeadura ]]+10</f>
        <v>45240</v>
      </c>
      <c r="Z244" s="233">
        <v>45246</v>
      </c>
      <c r="AA244" s="231" t="s">
        <v>695</v>
      </c>
      <c r="AB244" s="232">
        <v>9.6</v>
      </c>
      <c r="AC244" s="227" t="s">
        <v>341</v>
      </c>
      <c r="AD244" s="234" t="s">
        <v>357</v>
      </c>
      <c r="AE244" s="234" t="s">
        <v>357</v>
      </c>
      <c r="AF244" s="234" t="s">
        <v>344</v>
      </c>
      <c r="AG244" s="234" t="s">
        <v>513</v>
      </c>
      <c r="AH244" s="229">
        <f>Tabela510[[#This Row],[Data da Semeadura ]]+35</f>
        <v>45265</v>
      </c>
      <c r="AI244" s="233">
        <v>45245</v>
      </c>
      <c r="AJ244" s="227"/>
      <c r="AK244" s="234"/>
      <c r="AL244" s="227" t="s">
        <v>504</v>
      </c>
      <c r="AM244" s="227" t="s">
        <v>445</v>
      </c>
      <c r="AN244" s="234"/>
      <c r="AO244" s="234" t="s">
        <v>357</v>
      </c>
      <c r="AP244" s="234"/>
      <c r="AQ244" s="234"/>
      <c r="AR244" s="234"/>
      <c r="AS244" s="234" t="s">
        <v>492</v>
      </c>
      <c r="AT244" s="229">
        <f>Tabela510[[#This Row],[PREVISÃO   2ª Avaliação ]]+30</f>
        <v>45295</v>
      </c>
      <c r="AU244" s="229"/>
      <c r="AV244" s="229"/>
      <c r="AW244" s="234"/>
      <c r="AX244" s="234"/>
      <c r="AY244" s="234"/>
      <c r="AZ244" s="234"/>
      <c r="BA244" s="234"/>
      <c r="BB244" s="234"/>
      <c r="BC244" s="234"/>
      <c r="BD244" s="234"/>
      <c r="BE244" s="242"/>
      <c r="BF244" s="234"/>
      <c r="BG244" s="234"/>
      <c r="BH244" s="234"/>
      <c r="BI244" s="234"/>
      <c r="BJ244" s="234"/>
      <c r="BK244" s="229">
        <f>Tabela510[[#This Row],[PREVISÃO   3ª Avaliação ]]+20</f>
        <v>45315</v>
      </c>
      <c r="BL244" s="227"/>
      <c r="BM244" s="227"/>
      <c r="BN244" s="234"/>
      <c r="BO244" s="234"/>
      <c r="BP244" s="234"/>
      <c r="BQ244" s="234"/>
      <c r="BR244" s="234"/>
      <c r="BS244" s="234"/>
      <c r="BT244" s="234"/>
      <c r="BU244" s="231"/>
      <c r="BV244" s="227"/>
      <c r="BW244" s="227"/>
      <c r="BX244" s="227"/>
      <c r="BY244" s="227"/>
      <c r="BZ244" s="227"/>
      <c r="CA244" s="227"/>
      <c r="CB244" s="227"/>
      <c r="CC244" s="227"/>
      <c r="CD244" s="227"/>
      <c r="CE244" s="235" t="s">
        <v>804</v>
      </c>
      <c r="CF244" s="227"/>
      <c r="CG244" s="227"/>
      <c r="CH244" s="227"/>
      <c r="CI244" s="227"/>
      <c r="CJ244" s="227" t="s">
        <v>746</v>
      </c>
      <c r="CK244" s="227"/>
      <c r="CL244" s="227"/>
      <c r="CM244" s="227"/>
      <c r="CN244" s="227"/>
      <c r="CO244" s="234"/>
      <c r="CP244" s="243"/>
      <c r="CQ244" s="227" t="str">
        <f>PROPER(TEXT(Tabela510[[#This Row],[Previsão de Colheita]],"mmm"))</f>
        <v>Fev</v>
      </c>
      <c r="CR244" s="227">
        <f>WEEKDAY(Tabela510[[#This Row],[Previsão de Colheita]],1)</f>
        <v>2</v>
      </c>
      <c r="CS244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244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244" s="239" t="str">
        <f>TEXT(Tabela510[[#This Row],[Inicio Semana]],"dd/mm/aa") &amp; " - " &amp; TEXT(Tabela510[[#This Row],[Fim Semana]],"dd/mm/aa")</f>
        <v>07/01/24 - 13/01/24</v>
      </c>
      <c r="CV244" s="238">
        <f>_xlfn.MAXIFS(Tabela510[Previsão de Colheita],Tabela510[[Fazenda ]],Tabela510[[#This Row],[Fazenda ]],Tabela510[Cultivar],Tabela510[[#This Row],[Cultivar]])</f>
        <v>45348</v>
      </c>
      <c r="CW244" s="238">
        <f>_xlfn.MINIFS(Tabela510[Previsão de Colheita],Tabela510[[Fazenda ]],Tabela510[[#This Row],[Fazenda ]],Tabela510[Cultivar],Tabela510[[#This Row],[Cultivar]])</f>
        <v>45334</v>
      </c>
      <c r="CX244" s="244" t="str" cm="1">
        <f t="array" ref="CX244">IF(OR(Tabela510[[#This Row],[1ª avaliação]:[Inicio Colh.]]="Reprovado"),"Reprovado","Aprovado")</f>
        <v>Reprovado</v>
      </c>
      <c r="CY244" s="221"/>
    </row>
    <row r="245" spans="1:103" ht="19.95" customHeight="1" x14ac:dyDescent="0.3">
      <c r="A245" s="226" t="s">
        <v>738</v>
      </c>
      <c r="B245" s="227" t="s">
        <v>724</v>
      </c>
      <c r="C245" s="227" t="s">
        <v>48</v>
      </c>
      <c r="D245" s="227" t="s">
        <v>815</v>
      </c>
      <c r="E245" s="227" t="s">
        <v>604</v>
      </c>
      <c r="F245" s="227" t="s">
        <v>537</v>
      </c>
      <c r="G245" s="227" t="s">
        <v>177</v>
      </c>
      <c r="H245" s="227">
        <v>169</v>
      </c>
      <c r="I245" s="227"/>
      <c r="J245" s="228">
        <v>123</v>
      </c>
      <c r="K245" s="228">
        <f>Tabela510[[#This Row],[Hectares semados]]-J245</f>
        <v>46</v>
      </c>
      <c r="L245" s="228">
        <f>Tabela510[[#This Row],[Hectares de aproveitamento de semente]]*20</f>
        <v>2460</v>
      </c>
      <c r="M245" s="231">
        <v>45230</v>
      </c>
      <c r="N245" s="229">
        <f t="shared" ca="1" si="10"/>
        <v>45449</v>
      </c>
      <c r="O245" s="249">
        <f ca="1">Tabela510[[#This Row],[hoje]]-Tabela510[[#This Row],[Data da Semeadura ]]</f>
        <v>219</v>
      </c>
      <c r="P245" s="227">
        <v>118</v>
      </c>
      <c r="Q245" s="229">
        <f>Tabela510[[#This Row],[Data da Semeadura ]]+P245</f>
        <v>45348</v>
      </c>
      <c r="R245" s="230" t="s">
        <v>164</v>
      </c>
      <c r="S245" s="240"/>
      <c r="T245" s="227"/>
      <c r="U245" s="227"/>
      <c r="V245" s="227"/>
      <c r="W245" s="234"/>
      <c r="X245" s="234" t="s">
        <v>732</v>
      </c>
      <c r="Y245" s="231">
        <f>Tabela510[[#This Row],[Data da Semeadura ]]+10</f>
        <v>45240</v>
      </c>
      <c r="Z245" s="233">
        <v>45246</v>
      </c>
      <c r="AA245" s="233" t="s">
        <v>695</v>
      </c>
      <c r="AB245" s="232">
        <v>10.7</v>
      </c>
      <c r="AC245" s="227" t="s">
        <v>341</v>
      </c>
      <c r="AD245" s="234" t="s">
        <v>357</v>
      </c>
      <c r="AE245" s="234" t="s">
        <v>357</v>
      </c>
      <c r="AF245" s="234" t="s">
        <v>344</v>
      </c>
      <c r="AG245" s="234" t="s">
        <v>513</v>
      </c>
      <c r="AH245" s="229">
        <f>Tabela510[[#This Row],[Data da Semeadura ]]+35</f>
        <v>45265</v>
      </c>
      <c r="AI245" s="233">
        <v>45245</v>
      </c>
      <c r="AJ245" s="227"/>
      <c r="AK245" s="234"/>
      <c r="AL245" s="227" t="s">
        <v>504</v>
      </c>
      <c r="AM245" s="227" t="s">
        <v>445</v>
      </c>
      <c r="AN245" s="234"/>
      <c r="AO245" s="234" t="s">
        <v>357</v>
      </c>
      <c r="AP245" s="234"/>
      <c r="AQ245" s="234"/>
      <c r="AR245" s="234"/>
      <c r="AS245" s="234" t="s">
        <v>492</v>
      </c>
      <c r="AT245" s="229">
        <f>Tabela510[[#This Row],[PREVISÃO   2ª Avaliação ]]+30</f>
        <v>45295</v>
      </c>
      <c r="AU245" s="229"/>
      <c r="AV245" s="229"/>
      <c r="AW245" s="234"/>
      <c r="AX245" s="234"/>
      <c r="AY245" s="234"/>
      <c r="AZ245" s="234"/>
      <c r="BA245" s="234"/>
      <c r="BB245" s="234"/>
      <c r="BC245" s="234"/>
      <c r="BD245" s="234"/>
      <c r="BE245" s="242"/>
      <c r="BF245" s="234"/>
      <c r="BG245" s="234"/>
      <c r="BH245" s="234"/>
      <c r="BI245" s="234"/>
      <c r="BJ245" s="234"/>
      <c r="BK245" s="229">
        <f>Tabela510[[#This Row],[PREVISÃO   3ª Avaliação ]]+20</f>
        <v>45315</v>
      </c>
      <c r="BL245" s="227"/>
      <c r="BM245" s="227"/>
      <c r="BN245" s="234"/>
      <c r="BO245" s="234"/>
      <c r="BP245" s="234"/>
      <c r="BQ245" s="234"/>
      <c r="BR245" s="234"/>
      <c r="BS245" s="234"/>
      <c r="BT245" s="234"/>
      <c r="BU245" s="231"/>
      <c r="BV245" s="227"/>
      <c r="BW245" s="227"/>
      <c r="BX245" s="227"/>
      <c r="BY245" s="227"/>
      <c r="BZ245" s="227"/>
      <c r="CA245" s="227"/>
      <c r="CB245" s="227"/>
      <c r="CC245" s="227"/>
      <c r="CD245" s="227"/>
      <c r="CE245" s="235" t="s">
        <v>804</v>
      </c>
      <c r="CF245" s="227"/>
      <c r="CG245" s="227"/>
      <c r="CH245" s="227"/>
      <c r="CI245" s="227"/>
      <c r="CJ245" s="227" t="s">
        <v>746</v>
      </c>
      <c r="CK245" s="227"/>
      <c r="CL245" s="227"/>
      <c r="CM245" s="227"/>
      <c r="CN245" s="227"/>
      <c r="CO245" s="234"/>
      <c r="CP245" s="243"/>
      <c r="CQ245" s="227" t="str">
        <f>PROPER(TEXT(Tabela510[[#This Row],[Previsão de Colheita]],"mmm"))</f>
        <v>Fev</v>
      </c>
      <c r="CR245" s="227">
        <f>WEEKDAY(Tabela510[[#This Row],[Previsão de Colheita]],1)</f>
        <v>2</v>
      </c>
      <c r="CS245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245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245" s="239" t="str">
        <f>TEXT(Tabela510[[#This Row],[Inicio Semana]],"dd/mm/aa") &amp; " - " &amp; TEXT(Tabela510[[#This Row],[Fim Semana]],"dd/mm/aa")</f>
        <v>07/01/24 - 13/01/24</v>
      </c>
      <c r="CV245" s="238">
        <f>_xlfn.MAXIFS(Tabela510[Previsão de Colheita],Tabela510[[Fazenda ]],Tabela510[[#This Row],[Fazenda ]],Tabela510[Cultivar],Tabela510[[#This Row],[Cultivar]])</f>
        <v>45348</v>
      </c>
      <c r="CW245" s="238">
        <f>_xlfn.MINIFS(Tabela510[Previsão de Colheita],Tabela510[[Fazenda ]],Tabela510[[#This Row],[Fazenda ]],Tabela510[Cultivar],Tabela510[[#This Row],[Cultivar]])</f>
        <v>45334</v>
      </c>
      <c r="CX245" s="244" t="str" cm="1">
        <f t="array" ref="CX245">IF(OR(Tabela510[[#This Row],[1ª avaliação]:[Inicio Colh.]]="Reprovado"),"Reprovado","Aprovado")</f>
        <v>Reprovado</v>
      </c>
      <c r="CY245" s="221"/>
    </row>
    <row r="246" spans="1:103" ht="19.95" customHeight="1" x14ac:dyDescent="0.3">
      <c r="A246" s="226" t="s">
        <v>738</v>
      </c>
      <c r="B246" s="227" t="s">
        <v>724</v>
      </c>
      <c r="C246" s="227" t="s">
        <v>48</v>
      </c>
      <c r="D246" s="227" t="s">
        <v>815</v>
      </c>
      <c r="E246" s="227" t="s">
        <v>606</v>
      </c>
      <c r="F246" s="227" t="s">
        <v>537</v>
      </c>
      <c r="G246" s="227" t="s">
        <v>177</v>
      </c>
      <c r="H246" s="227">
        <v>57</v>
      </c>
      <c r="I246" s="227"/>
      <c r="J246" s="228">
        <v>40</v>
      </c>
      <c r="K246" s="228">
        <f>Tabela510[[#This Row],[Hectares semados]]-J246</f>
        <v>17</v>
      </c>
      <c r="L246" s="228">
        <f>Tabela510[[#This Row],[Hectares de aproveitamento de semente]]*20</f>
        <v>800</v>
      </c>
      <c r="M246" s="231">
        <v>45224</v>
      </c>
      <c r="N246" s="229">
        <f t="shared" ca="1" si="10"/>
        <v>45449</v>
      </c>
      <c r="O246" s="249">
        <f ca="1">Tabela510[[#This Row],[hoje]]-Tabela510[[#This Row],[Data da Semeadura ]]</f>
        <v>225</v>
      </c>
      <c r="P246" s="227">
        <v>122</v>
      </c>
      <c r="Q246" s="229">
        <f>Tabela510[[#This Row],[Data da Semeadura ]]+P246</f>
        <v>45346</v>
      </c>
      <c r="R246" s="230" t="s">
        <v>164</v>
      </c>
      <c r="S246" s="240"/>
      <c r="T246" s="227"/>
      <c r="U246" s="227"/>
      <c r="V246" s="227"/>
      <c r="W246" s="234"/>
      <c r="X246" s="234" t="s">
        <v>732</v>
      </c>
      <c r="Y246" s="231">
        <f>Tabela510[[#This Row],[Data da Semeadura ]]+10</f>
        <v>45234</v>
      </c>
      <c r="Z246" s="233">
        <v>45246</v>
      </c>
      <c r="AA246" s="233" t="s">
        <v>733</v>
      </c>
      <c r="AB246" s="232">
        <v>9.8000000000000007</v>
      </c>
      <c r="AC246" s="227" t="s">
        <v>341</v>
      </c>
      <c r="AD246" s="234" t="s">
        <v>357</v>
      </c>
      <c r="AE246" s="234" t="s">
        <v>357</v>
      </c>
      <c r="AF246" s="234"/>
      <c r="AG246" s="234"/>
      <c r="AH246" s="229">
        <f>Tabela510[[#This Row],[Data da Semeadura ]]+35</f>
        <v>45259</v>
      </c>
      <c r="AI246" s="233">
        <v>45245</v>
      </c>
      <c r="AJ246" s="227"/>
      <c r="AK246" s="234"/>
      <c r="AL246" s="227" t="s">
        <v>504</v>
      </c>
      <c r="AM246" s="227" t="s">
        <v>445</v>
      </c>
      <c r="AN246" s="234"/>
      <c r="AO246" s="234" t="s">
        <v>357</v>
      </c>
      <c r="AP246" s="234"/>
      <c r="AQ246" s="234"/>
      <c r="AR246" s="234"/>
      <c r="AS246" s="234" t="s">
        <v>492</v>
      </c>
      <c r="AT246" s="229">
        <f>Tabela510[[#This Row],[PREVISÃO   2ª Avaliação ]]+30</f>
        <v>45289</v>
      </c>
      <c r="AU246" s="229"/>
      <c r="AV246" s="229"/>
      <c r="AW246" s="234"/>
      <c r="AX246" s="234"/>
      <c r="AY246" s="234"/>
      <c r="AZ246" s="234"/>
      <c r="BA246" s="234"/>
      <c r="BB246" s="234"/>
      <c r="BC246" s="234"/>
      <c r="BD246" s="234"/>
      <c r="BE246" s="242"/>
      <c r="BF246" s="234"/>
      <c r="BG246" s="234"/>
      <c r="BH246" s="234"/>
      <c r="BI246" s="234"/>
      <c r="BJ246" s="234"/>
      <c r="BK246" s="229">
        <f>Tabela510[[#This Row],[PREVISÃO   3ª Avaliação ]]+20</f>
        <v>45309</v>
      </c>
      <c r="BL246" s="227"/>
      <c r="BM246" s="227"/>
      <c r="BN246" s="234"/>
      <c r="BO246" s="234"/>
      <c r="BP246" s="234"/>
      <c r="BQ246" s="234"/>
      <c r="BR246" s="234"/>
      <c r="BS246" s="234"/>
      <c r="BT246" s="234"/>
      <c r="BU246" s="231"/>
      <c r="BV246" s="227"/>
      <c r="BW246" s="227"/>
      <c r="BX246" s="227"/>
      <c r="BY246" s="227"/>
      <c r="BZ246" s="227"/>
      <c r="CA246" s="227"/>
      <c r="CB246" s="227"/>
      <c r="CC246" s="227"/>
      <c r="CD246" s="227"/>
      <c r="CE246" s="235" t="s">
        <v>804</v>
      </c>
      <c r="CF246" s="227"/>
      <c r="CG246" s="227"/>
      <c r="CH246" s="227"/>
      <c r="CI246" s="227"/>
      <c r="CJ246" s="227" t="s">
        <v>746</v>
      </c>
      <c r="CK246" s="227"/>
      <c r="CL246" s="227"/>
      <c r="CM246" s="227"/>
      <c r="CN246" s="227"/>
      <c r="CO246" s="234"/>
      <c r="CP246" s="243"/>
      <c r="CQ246" s="227" t="str">
        <f>PROPER(TEXT(Tabela510[[#This Row],[Previsão de Colheita]],"mmm"))</f>
        <v>Fev</v>
      </c>
      <c r="CR246" s="227">
        <f>WEEKDAY(Tabela510[[#This Row],[Previsão de Colheita]],1)</f>
        <v>7</v>
      </c>
      <c r="CS246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46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46" s="239" t="str">
        <f>TEXT(Tabela510[[#This Row],[Inicio Semana]],"dd/mm/aa") &amp; " - " &amp; TEXT(Tabela510[[#This Row],[Fim Semana]],"dd/mm/aa")</f>
        <v>11/02/24 - 17/02/24</v>
      </c>
      <c r="CV246" s="238">
        <f>_xlfn.MAXIFS(Tabela510[Previsão de Colheita],Tabela510[[Fazenda ]],Tabela510[[#This Row],[Fazenda ]],Tabela510[Cultivar],Tabela510[[#This Row],[Cultivar]])</f>
        <v>45348</v>
      </c>
      <c r="CW246" s="238">
        <f>_xlfn.MINIFS(Tabela510[Previsão de Colheita],Tabela510[[Fazenda ]],Tabela510[[#This Row],[Fazenda ]],Tabela510[Cultivar],Tabela510[[#This Row],[Cultivar]])</f>
        <v>45334</v>
      </c>
      <c r="CX246" s="244" t="str" cm="1">
        <f t="array" ref="CX246">IF(OR(Tabela510[[#This Row],[1ª avaliação]:[Inicio Colh.]]="Reprovado"),"Reprovado","Aprovado")</f>
        <v>Reprovado</v>
      </c>
      <c r="CY246" s="221"/>
    </row>
    <row r="247" spans="1:103" ht="19.95" customHeight="1" x14ac:dyDescent="0.3">
      <c r="A247" s="226" t="s">
        <v>738</v>
      </c>
      <c r="B247" s="227" t="s">
        <v>724</v>
      </c>
      <c r="C247" s="227" t="s">
        <v>48</v>
      </c>
      <c r="D247" s="227" t="s">
        <v>815</v>
      </c>
      <c r="E247" s="227" t="s">
        <v>605</v>
      </c>
      <c r="F247" s="227" t="s">
        <v>537</v>
      </c>
      <c r="G247" s="227" t="s">
        <v>541</v>
      </c>
      <c r="H247" s="227">
        <v>35</v>
      </c>
      <c r="I247" s="227"/>
      <c r="J247" s="228">
        <f>Tabela510[[#This Row],[Hectares semados]]</f>
        <v>35</v>
      </c>
      <c r="K247" s="228">
        <f>Tabela510[[#This Row],[Hectares semados]]-J247</f>
        <v>0</v>
      </c>
      <c r="L247" s="228">
        <f>Tabela510[[#This Row],[Hectares de aproveitamento de semente]]*20</f>
        <v>700</v>
      </c>
      <c r="M247" s="231">
        <v>45224</v>
      </c>
      <c r="N247" s="229">
        <f t="shared" ca="1" si="10"/>
        <v>45449</v>
      </c>
      <c r="O247" s="249">
        <f ca="1">Tabela510[[#This Row],[hoje]]-Tabela510[[#This Row],[Data da Semeadura ]]</f>
        <v>225</v>
      </c>
      <c r="P247" s="227">
        <v>125</v>
      </c>
      <c r="Q247" s="229">
        <f>Tabela510[[#This Row],[Data da Semeadura ]]+P247</f>
        <v>45349</v>
      </c>
      <c r="R247" s="230" t="s">
        <v>164</v>
      </c>
      <c r="S247" s="240"/>
      <c r="T247" s="227"/>
      <c r="U247" s="227"/>
      <c r="V247" s="227"/>
      <c r="W247" s="234"/>
      <c r="X247" s="234" t="s">
        <v>732</v>
      </c>
      <c r="Y247" s="231">
        <f>Tabela510[[#This Row],[Data da Semeadura ]]+10</f>
        <v>45234</v>
      </c>
      <c r="Z247" s="233">
        <v>45246</v>
      </c>
      <c r="AA247" s="227" t="s">
        <v>733</v>
      </c>
      <c r="AB247" s="232"/>
      <c r="AC247" s="227"/>
      <c r="AD247" s="234"/>
      <c r="AE247" s="234"/>
      <c r="AF247" s="234"/>
      <c r="AG247" s="234"/>
      <c r="AH247" s="229">
        <f>Tabela510[[#This Row],[Data da Semeadura ]]+35</f>
        <v>45259</v>
      </c>
      <c r="AI247" s="233">
        <v>45245</v>
      </c>
      <c r="AJ247" s="227"/>
      <c r="AK247" s="234"/>
      <c r="AL247" s="227" t="s">
        <v>504</v>
      </c>
      <c r="AM247" s="227" t="s">
        <v>445</v>
      </c>
      <c r="AN247" s="234"/>
      <c r="AO247" s="234" t="s">
        <v>357</v>
      </c>
      <c r="AP247" s="234"/>
      <c r="AQ247" s="234"/>
      <c r="AR247" s="234"/>
      <c r="AS247" s="234" t="s">
        <v>492</v>
      </c>
      <c r="AT247" s="229">
        <f>Tabela510[[#This Row],[PREVISÃO   2ª Avaliação ]]+30</f>
        <v>45289</v>
      </c>
      <c r="AU247" s="229"/>
      <c r="AV247" s="229"/>
      <c r="AW247" s="234"/>
      <c r="AX247" s="234"/>
      <c r="AY247" s="234"/>
      <c r="AZ247" s="234"/>
      <c r="BA247" s="234"/>
      <c r="BB247" s="234"/>
      <c r="BC247" s="234"/>
      <c r="BD247" s="234"/>
      <c r="BE247" s="242"/>
      <c r="BF247" s="234"/>
      <c r="BG247" s="234"/>
      <c r="BH247" s="234"/>
      <c r="BI247" s="234"/>
      <c r="BJ247" s="234"/>
      <c r="BK247" s="229">
        <f>Tabela510[[#This Row],[PREVISÃO   3ª Avaliação ]]+20</f>
        <v>45309</v>
      </c>
      <c r="BL247" s="227"/>
      <c r="BM247" s="227"/>
      <c r="BN247" s="234"/>
      <c r="BO247" s="234"/>
      <c r="BP247" s="234"/>
      <c r="BQ247" s="234"/>
      <c r="BR247" s="234"/>
      <c r="BS247" s="234"/>
      <c r="BT247" s="234"/>
      <c r="BU247" s="231"/>
      <c r="BV247" s="227"/>
      <c r="BW247" s="227"/>
      <c r="BX247" s="227"/>
      <c r="BY247" s="227"/>
      <c r="BZ247" s="227"/>
      <c r="CA247" s="227"/>
      <c r="CB247" s="227"/>
      <c r="CC247" s="227"/>
      <c r="CD247" s="227"/>
      <c r="CE247" s="235" t="s">
        <v>794</v>
      </c>
      <c r="CF247" s="227"/>
      <c r="CG247" s="227"/>
      <c r="CH247" s="227"/>
      <c r="CI247" s="227"/>
      <c r="CJ247" s="227" t="s">
        <v>746</v>
      </c>
      <c r="CK247" s="227"/>
      <c r="CL247" s="227"/>
      <c r="CM247" s="227"/>
      <c r="CN247" s="227"/>
      <c r="CO247" s="234"/>
      <c r="CP247" s="243"/>
      <c r="CQ247" s="227" t="str">
        <f>PROPER(TEXT(Tabela510[[#This Row],[Previsão de Colheita]],"mmm"))</f>
        <v>Fev</v>
      </c>
      <c r="CR247" s="227">
        <f>WEEKDAY(Tabela510[[#This Row],[Previsão de Colheita]],1)</f>
        <v>3</v>
      </c>
      <c r="CS247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47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47" s="239" t="str">
        <f>TEXT(Tabela510[[#This Row],[Inicio Semana]],"dd/mm/aa") &amp; " - " &amp; TEXT(Tabela510[[#This Row],[Fim Semana]],"dd/mm/aa")</f>
        <v>14/01/24 - 20/01/24</v>
      </c>
      <c r="CV247" s="238">
        <f>_xlfn.MAXIFS(Tabela510[Previsão de Colheita],Tabela510[[Fazenda ]],Tabela510[[#This Row],[Fazenda ]],Tabela510[Cultivar],Tabela510[[#This Row],[Cultivar]])</f>
        <v>45349</v>
      </c>
      <c r="CW247" s="238">
        <f>_xlfn.MINIFS(Tabela510[Previsão de Colheita],Tabela510[[Fazenda ]],Tabela510[[#This Row],[Fazenda ]],Tabela510[Cultivar],Tabela510[[#This Row],[Cultivar]])</f>
        <v>45347</v>
      </c>
      <c r="CX247" s="244" t="str" cm="1">
        <f t="array" ref="CX247">IF(OR(Tabela510[[#This Row],[1ª avaliação]:[Inicio Colh.]]="Reprovado"),"Reprovado","Aprovado")</f>
        <v>Reprovado</v>
      </c>
      <c r="CY247" s="221"/>
    </row>
    <row r="248" spans="1:103" ht="19.95" customHeight="1" x14ac:dyDescent="0.3">
      <c r="A248" s="226" t="s">
        <v>738</v>
      </c>
      <c r="B248" s="227" t="s">
        <v>724</v>
      </c>
      <c r="C248" s="227" t="s">
        <v>48</v>
      </c>
      <c r="D248" s="227" t="s">
        <v>815</v>
      </c>
      <c r="E248" s="227" t="s">
        <v>607</v>
      </c>
      <c r="F248" s="227" t="s">
        <v>536</v>
      </c>
      <c r="G248" s="227" t="s">
        <v>177</v>
      </c>
      <c r="H248" s="227">
        <v>360</v>
      </c>
      <c r="I248" s="227">
        <v>360</v>
      </c>
      <c r="J248" s="228">
        <v>143</v>
      </c>
      <c r="K248" s="228">
        <f>Tabela510[[#This Row],[Hectares semados]]-J248</f>
        <v>217</v>
      </c>
      <c r="L248" s="228">
        <f>Tabela510[[#This Row],[Hectares de aproveitamento de semente]]*20</f>
        <v>2860</v>
      </c>
      <c r="M248" s="231">
        <v>45209</v>
      </c>
      <c r="N248" s="229">
        <f t="shared" ca="1" si="10"/>
        <v>45449</v>
      </c>
      <c r="O248" s="249">
        <f ca="1">Tabela510[[#This Row],[hoje]]-Tabela510[[#This Row],[Data da Semeadura ]]</f>
        <v>240</v>
      </c>
      <c r="P248" s="227">
        <v>125</v>
      </c>
      <c r="Q248" s="229">
        <f>Tabela510[[#This Row],[Data da Semeadura ]]+P248</f>
        <v>45334</v>
      </c>
      <c r="R248" s="230" t="s">
        <v>163</v>
      </c>
      <c r="S248" s="240"/>
      <c r="T248" s="227"/>
      <c r="U248" s="227"/>
      <c r="V248" s="227"/>
      <c r="W248" s="234"/>
      <c r="X248" s="234" t="s">
        <v>732</v>
      </c>
      <c r="Y248" s="231">
        <f>Tabela510[[#This Row],[Data da Semeadura ]]+10</f>
        <v>45219</v>
      </c>
      <c r="Z248" s="233">
        <v>45222</v>
      </c>
      <c r="AA248" s="233" t="s">
        <v>601</v>
      </c>
      <c r="AB248" s="232">
        <v>10.5</v>
      </c>
      <c r="AC248" s="227" t="s">
        <v>339</v>
      </c>
      <c r="AD248" s="234" t="s">
        <v>357</v>
      </c>
      <c r="AE248" s="234" t="s">
        <v>357</v>
      </c>
      <c r="AF248" s="234" t="s">
        <v>344</v>
      </c>
      <c r="AG248" s="234" t="s">
        <v>513</v>
      </c>
      <c r="AH248" s="229">
        <f>Tabela510[[#This Row],[Data da Semeadura ]]+35</f>
        <v>45244</v>
      </c>
      <c r="AI248" s="233">
        <v>45245</v>
      </c>
      <c r="AJ248" s="227"/>
      <c r="AK248" s="234"/>
      <c r="AL248" s="227" t="s">
        <v>504</v>
      </c>
      <c r="AM248" s="227" t="s">
        <v>445</v>
      </c>
      <c r="AN248" s="234"/>
      <c r="AO248" s="234" t="s">
        <v>357</v>
      </c>
      <c r="AP248" s="234"/>
      <c r="AQ248" s="234"/>
      <c r="AR248" s="234"/>
      <c r="AS248" s="234" t="s">
        <v>492</v>
      </c>
      <c r="AT248" s="229">
        <f>Tabela510[[#This Row],[PREVISÃO   2ª Avaliação ]]+30</f>
        <v>45274</v>
      </c>
      <c r="AU248" s="229"/>
      <c r="AV248" s="229"/>
      <c r="AW248" s="234"/>
      <c r="AX248" s="234"/>
      <c r="AY248" s="234"/>
      <c r="AZ248" s="234"/>
      <c r="BA248" s="234"/>
      <c r="BB248" s="234"/>
      <c r="BC248" s="234"/>
      <c r="BD248" s="234"/>
      <c r="BE248" s="242"/>
      <c r="BF248" s="234"/>
      <c r="BG248" s="234"/>
      <c r="BH248" s="234"/>
      <c r="BI248" s="234"/>
      <c r="BJ248" s="234"/>
      <c r="BK248" s="229">
        <f>Tabela510[[#This Row],[PREVISÃO   3ª Avaliação ]]+20</f>
        <v>45294</v>
      </c>
      <c r="BL248" s="227"/>
      <c r="BM248" s="227"/>
      <c r="BN248" s="234"/>
      <c r="BO248" s="234"/>
      <c r="BP248" s="234"/>
      <c r="BQ248" s="234"/>
      <c r="BR248" s="234"/>
      <c r="BS248" s="234"/>
      <c r="BT248" s="234"/>
      <c r="BU248" s="231"/>
      <c r="BV248" s="227"/>
      <c r="BW248" s="227"/>
      <c r="BX248" s="227"/>
      <c r="BY248" s="227"/>
      <c r="BZ248" s="227"/>
      <c r="CA248" s="227"/>
      <c r="CB248" s="227"/>
      <c r="CC248" s="227"/>
      <c r="CD248" s="227"/>
      <c r="CE248" s="235" t="s">
        <v>792</v>
      </c>
      <c r="CF248" s="227"/>
      <c r="CG248" s="227"/>
      <c r="CH248" s="227"/>
      <c r="CI248" s="227"/>
      <c r="CJ248" s="227" t="s">
        <v>746</v>
      </c>
      <c r="CK248" s="227"/>
      <c r="CL248" s="227"/>
      <c r="CM248" s="227"/>
      <c r="CN248" s="227"/>
      <c r="CO248" s="234"/>
      <c r="CP248" s="243"/>
      <c r="CQ248" s="227" t="str">
        <f>PROPER(TEXT(Tabela510[[#This Row],[Previsão de Colheita]],"mmm"))</f>
        <v>Fev</v>
      </c>
      <c r="CR248" s="227">
        <f>WEEKDAY(Tabela510[[#This Row],[Previsão de Colheita]],1)</f>
        <v>2</v>
      </c>
      <c r="CS248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248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248" s="239" t="str">
        <f>TEXT(Tabela510[[#This Row],[Inicio Semana]],"dd/mm/aa") &amp; " - " &amp; TEXT(Tabela510[[#This Row],[Fim Semana]],"dd/mm/aa")</f>
        <v>07/01/24 - 13/01/24</v>
      </c>
      <c r="CV248" s="238">
        <f>_xlfn.MAXIFS(Tabela510[Previsão de Colheita],Tabela510[[Fazenda ]],Tabela510[[#This Row],[Fazenda ]],Tabela510[Cultivar],Tabela510[[#This Row],[Cultivar]])</f>
        <v>45348</v>
      </c>
      <c r="CW248" s="238">
        <f>_xlfn.MINIFS(Tabela510[Previsão de Colheita],Tabela510[[Fazenda ]],Tabela510[[#This Row],[Fazenda ]],Tabela510[Cultivar],Tabela510[[#This Row],[Cultivar]])</f>
        <v>45334</v>
      </c>
      <c r="CX248" s="244" t="str" cm="1">
        <f t="array" ref="CX248">IF(OR(Tabela510[[#This Row],[1ª avaliação]:[Inicio Colh.]]="Reprovado"),"Reprovado","Aprovado")</f>
        <v>Reprovado</v>
      </c>
      <c r="CY248" s="221"/>
    </row>
    <row r="249" spans="1:103" ht="19.95" customHeight="1" x14ac:dyDescent="0.3">
      <c r="A249" s="226" t="s">
        <v>738</v>
      </c>
      <c r="B249" s="227" t="s">
        <v>724</v>
      </c>
      <c r="C249" s="227" t="s">
        <v>48</v>
      </c>
      <c r="D249" s="227" t="s">
        <v>815</v>
      </c>
      <c r="E249" s="227" t="s">
        <v>608</v>
      </c>
      <c r="F249" s="227" t="s">
        <v>536</v>
      </c>
      <c r="G249" s="227" t="s">
        <v>560</v>
      </c>
      <c r="H249" s="227">
        <v>270</v>
      </c>
      <c r="I249" s="227">
        <v>240</v>
      </c>
      <c r="J249" s="228">
        <v>187</v>
      </c>
      <c r="K249" s="228">
        <f>Tabela510[[#This Row],[Hectares semados]]-J249</f>
        <v>83</v>
      </c>
      <c r="L249" s="228">
        <f>Tabela510[[#This Row],[Hectares de aproveitamento de semente]]*20</f>
        <v>3740</v>
      </c>
      <c r="M249" s="231">
        <v>45214</v>
      </c>
      <c r="N249" s="229">
        <f t="shared" ca="1" si="10"/>
        <v>45449</v>
      </c>
      <c r="O249" s="249">
        <f ca="1">Tabela510[[#This Row],[hoje]]-Tabela510[[#This Row],[Data da Semeadura ]]</f>
        <v>235</v>
      </c>
      <c r="P249" s="227">
        <v>115</v>
      </c>
      <c r="Q249" s="229">
        <f>Tabela510[[#This Row],[Data da Semeadura ]]+P249</f>
        <v>45329</v>
      </c>
      <c r="R249" s="230" t="s">
        <v>163</v>
      </c>
      <c r="S249" s="240"/>
      <c r="T249" s="227"/>
      <c r="U249" s="227"/>
      <c r="V249" s="227"/>
      <c r="W249" s="234"/>
      <c r="X249" s="234" t="s">
        <v>732</v>
      </c>
      <c r="Y249" s="231">
        <f>Tabela510[[#This Row],[Data da Semeadura ]]+10</f>
        <v>45224</v>
      </c>
      <c r="Z249" s="233"/>
      <c r="AA249" s="227"/>
      <c r="AB249" s="232">
        <v>12.88</v>
      </c>
      <c r="AC249" s="227" t="s">
        <v>339</v>
      </c>
      <c r="AD249" s="234" t="s">
        <v>357</v>
      </c>
      <c r="AE249" s="234" t="s">
        <v>357</v>
      </c>
      <c r="AF249" s="234" t="s">
        <v>345</v>
      </c>
      <c r="AG249" s="234" t="s">
        <v>513</v>
      </c>
      <c r="AH249" s="229">
        <f>Tabela510[[#This Row],[Data da Semeadura ]]+35</f>
        <v>45249</v>
      </c>
      <c r="AI249" s="233">
        <v>45245</v>
      </c>
      <c r="AJ249" s="227"/>
      <c r="AK249" s="234"/>
      <c r="AL249" s="227" t="s">
        <v>504</v>
      </c>
      <c r="AM249" s="227" t="s">
        <v>445</v>
      </c>
      <c r="AN249" s="234"/>
      <c r="AO249" s="234" t="s">
        <v>357</v>
      </c>
      <c r="AP249" s="234"/>
      <c r="AQ249" s="234"/>
      <c r="AR249" s="234"/>
      <c r="AS249" s="234" t="s">
        <v>492</v>
      </c>
      <c r="AT249" s="229">
        <f>Tabela510[[#This Row],[PREVISÃO   2ª Avaliação ]]+30</f>
        <v>45279</v>
      </c>
      <c r="AU249" s="229"/>
      <c r="AV249" s="229"/>
      <c r="AW249" s="234"/>
      <c r="AX249" s="234"/>
      <c r="AY249" s="234"/>
      <c r="AZ249" s="234"/>
      <c r="BA249" s="234"/>
      <c r="BB249" s="234"/>
      <c r="BC249" s="234"/>
      <c r="BD249" s="234"/>
      <c r="BE249" s="242"/>
      <c r="BF249" s="234"/>
      <c r="BG249" s="234"/>
      <c r="BH249" s="234"/>
      <c r="BI249" s="234"/>
      <c r="BJ249" s="234"/>
      <c r="BK249" s="229">
        <f>Tabela510[[#This Row],[PREVISÃO   3ª Avaliação ]]+20</f>
        <v>45299</v>
      </c>
      <c r="BL249" s="227"/>
      <c r="BM249" s="227"/>
      <c r="BN249" s="234"/>
      <c r="BO249" s="234"/>
      <c r="BP249" s="234"/>
      <c r="BQ249" s="234"/>
      <c r="BR249" s="234"/>
      <c r="BS249" s="234"/>
      <c r="BT249" s="234"/>
      <c r="BU249" s="231"/>
      <c r="BV249" s="227"/>
      <c r="BW249" s="227"/>
      <c r="BX249" s="227"/>
      <c r="BY249" s="227"/>
      <c r="BZ249" s="227"/>
      <c r="CA249" s="227"/>
      <c r="CB249" s="227"/>
      <c r="CC249" s="227"/>
      <c r="CD249" s="227"/>
      <c r="CE249" s="235" t="s">
        <v>748</v>
      </c>
      <c r="CF249" s="227"/>
      <c r="CG249" s="227"/>
      <c r="CH249" s="227"/>
      <c r="CI249" s="227"/>
      <c r="CJ249" s="227" t="s">
        <v>746</v>
      </c>
      <c r="CK249" s="227"/>
      <c r="CL249" s="227"/>
      <c r="CM249" s="227"/>
      <c r="CN249" s="227"/>
      <c r="CO249" s="234"/>
      <c r="CP249" s="243"/>
      <c r="CQ249" s="227" t="str">
        <f>PROPER(TEXT(Tabela510[[#This Row],[Previsão de Colheita]],"mmm"))</f>
        <v>Fev</v>
      </c>
      <c r="CR249" s="227">
        <f>WEEKDAY(Tabela510[[#This Row],[Previsão de Colheita]],1)</f>
        <v>4</v>
      </c>
      <c r="CS249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49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49" s="239" t="str">
        <f>TEXT(Tabela510[[#This Row],[Inicio Semana]],"dd/mm/aa") &amp; " - " &amp; TEXT(Tabela510[[#This Row],[Fim Semana]],"dd/mm/aa")</f>
        <v>21/01/24 - 27/01/24</v>
      </c>
      <c r="CV249" s="238">
        <f>_xlfn.MAXIFS(Tabela510[Previsão de Colheita],Tabela510[[Fazenda ]],Tabela510[[#This Row],[Fazenda ]],Tabela510[Cultivar],Tabela510[[#This Row],[Cultivar]])</f>
        <v>45349</v>
      </c>
      <c r="CW249" s="238">
        <f>_xlfn.MINIFS(Tabela510[Previsão de Colheita],Tabela510[[Fazenda ]],Tabela510[[#This Row],[Fazenda ]],Tabela510[Cultivar],Tabela510[[#This Row],[Cultivar]])</f>
        <v>45329</v>
      </c>
      <c r="CX249" s="244" t="str" cm="1">
        <f t="array" ref="CX249">IF(OR(Tabela510[[#This Row],[1ª avaliação]:[Inicio Colh.]]="Reprovado"),"Reprovado","Aprovado")</f>
        <v>Reprovado</v>
      </c>
      <c r="CY249" s="221"/>
    </row>
    <row r="250" spans="1:103" ht="19.95" customHeight="1" x14ac:dyDescent="0.3">
      <c r="A250" s="226" t="s">
        <v>738</v>
      </c>
      <c r="B250" s="227" t="s">
        <v>724</v>
      </c>
      <c r="C250" s="227" t="s">
        <v>48</v>
      </c>
      <c r="D250" s="227" t="s">
        <v>815</v>
      </c>
      <c r="E250" s="227" t="s">
        <v>609</v>
      </c>
      <c r="F250" s="227" t="s">
        <v>536</v>
      </c>
      <c r="G250" s="227" t="s">
        <v>177</v>
      </c>
      <c r="H250" s="227">
        <v>244</v>
      </c>
      <c r="I250" s="227">
        <v>350</v>
      </c>
      <c r="J250" s="228">
        <v>190</v>
      </c>
      <c r="K250" s="228">
        <f>Tabela510[[#This Row],[Hectares semados]]-J250</f>
        <v>54</v>
      </c>
      <c r="L250" s="228">
        <f>Tabela510[[#This Row],[Hectares de aproveitamento de semente]]*20</f>
        <v>3800</v>
      </c>
      <c r="M250" s="231">
        <v>45217</v>
      </c>
      <c r="N250" s="229">
        <f t="shared" ca="1" si="10"/>
        <v>45449</v>
      </c>
      <c r="O250" s="249">
        <f ca="1">Tabela510[[#This Row],[hoje]]-Tabela510[[#This Row],[Data da Semeadura ]]</f>
        <v>232</v>
      </c>
      <c r="P250" s="227">
        <v>125</v>
      </c>
      <c r="Q250" s="229">
        <f>Tabela510[[#This Row],[Data da Semeadura ]]+P250</f>
        <v>45342</v>
      </c>
      <c r="R250" s="230" t="s">
        <v>163</v>
      </c>
      <c r="S250" s="240"/>
      <c r="T250" s="227"/>
      <c r="U250" s="227"/>
      <c r="V250" s="227"/>
      <c r="W250" s="234"/>
      <c r="X250" s="234" t="s">
        <v>732</v>
      </c>
      <c r="Y250" s="231">
        <f>Tabela510[[#This Row],[Data da Semeadura ]]+10</f>
        <v>45227</v>
      </c>
      <c r="Z250" s="233"/>
      <c r="AA250" s="227"/>
      <c r="AB250" s="232">
        <v>10.199999999999999</v>
      </c>
      <c r="AC250" s="227" t="s">
        <v>339</v>
      </c>
      <c r="AD250" s="234" t="s">
        <v>357</v>
      </c>
      <c r="AE250" s="234" t="s">
        <v>357</v>
      </c>
      <c r="AF250" s="234" t="s">
        <v>345</v>
      </c>
      <c r="AG250" s="234" t="s">
        <v>513</v>
      </c>
      <c r="AH250" s="229">
        <f>Tabela510[[#This Row],[Data da Semeadura ]]+35</f>
        <v>45252</v>
      </c>
      <c r="AI250" s="233">
        <v>45245</v>
      </c>
      <c r="AJ250" s="227"/>
      <c r="AK250" s="234"/>
      <c r="AL250" s="227" t="s">
        <v>504</v>
      </c>
      <c r="AM250" s="227" t="s">
        <v>445</v>
      </c>
      <c r="AN250" s="234"/>
      <c r="AO250" s="234" t="s">
        <v>357</v>
      </c>
      <c r="AP250" s="234"/>
      <c r="AQ250" s="234"/>
      <c r="AR250" s="234"/>
      <c r="AS250" s="234" t="s">
        <v>492</v>
      </c>
      <c r="AT250" s="229">
        <f>Tabela510[[#This Row],[PREVISÃO   2ª Avaliação ]]+30</f>
        <v>45282</v>
      </c>
      <c r="AU250" s="229"/>
      <c r="AV250" s="229"/>
      <c r="AW250" s="234"/>
      <c r="AX250" s="234"/>
      <c r="AY250" s="234"/>
      <c r="AZ250" s="234"/>
      <c r="BA250" s="234"/>
      <c r="BB250" s="234"/>
      <c r="BC250" s="234"/>
      <c r="BD250" s="234"/>
      <c r="BE250" s="242"/>
      <c r="BF250" s="234"/>
      <c r="BG250" s="234"/>
      <c r="BH250" s="234"/>
      <c r="BI250" s="234"/>
      <c r="BJ250" s="234"/>
      <c r="BK250" s="229">
        <f>Tabela510[[#This Row],[PREVISÃO   3ª Avaliação ]]+20</f>
        <v>45302</v>
      </c>
      <c r="BL250" s="227"/>
      <c r="BM250" s="227"/>
      <c r="BN250" s="234"/>
      <c r="BO250" s="234"/>
      <c r="BP250" s="234"/>
      <c r="BQ250" s="234"/>
      <c r="BR250" s="234"/>
      <c r="BS250" s="234"/>
      <c r="BT250" s="234"/>
      <c r="BU250" s="231"/>
      <c r="BV250" s="227"/>
      <c r="BW250" s="227"/>
      <c r="BX250" s="227"/>
      <c r="BY250" s="227"/>
      <c r="BZ250" s="227"/>
      <c r="CA250" s="227"/>
      <c r="CB250" s="227"/>
      <c r="CC250" s="227"/>
      <c r="CD250" s="227"/>
      <c r="CE250" s="235" t="s">
        <v>749</v>
      </c>
      <c r="CF250" s="227"/>
      <c r="CG250" s="227"/>
      <c r="CH250" s="227"/>
      <c r="CI250" s="227"/>
      <c r="CJ250" s="227" t="s">
        <v>746</v>
      </c>
      <c r="CK250" s="227"/>
      <c r="CL250" s="227"/>
      <c r="CM250" s="227"/>
      <c r="CN250" s="227"/>
      <c r="CO250" s="234"/>
      <c r="CP250" s="243"/>
      <c r="CQ250" s="227" t="str">
        <f>PROPER(TEXT(Tabela510[[#This Row],[Previsão de Colheita]],"mmm"))</f>
        <v>Fev</v>
      </c>
      <c r="CR250" s="227">
        <f>WEEKDAY(Tabela510[[#This Row],[Previsão de Colheita]],1)</f>
        <v>3</v>
      </c>
      <c r="CS250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50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50" s="239" t="str">
        <f>TEXT(Tabela510[[#This Row],[Inicio Semana]],"dd/mm/aa") &amp; " - " &amp; TEXT(Tabela510[[#This Row],[Fim Semana]],"dd/mm/aa")</f>
        <v>14/01/24 - 20/01/24</v>
      </c>
      <c r="CV250" s="238">
        <f>_xlfn.MAXIFS(Tabela510[Previsão de Colheita],Tabela510[[Fazenda ]],Tabela510[[#This Row],[Fazenda ]],Tabela510[Cultivar],Tabela510[[#This Row],[Cultivar]])</f>
        <v>45348</v>
      </c>
      <c r="CW250" s="238">
        <f>_xlfn.MINIFS(Tabela510[Previsão de Colheita],Tabela510[[Fazenda ]],Tabela510[[#This Row],[Fazenda ]],Tabela510[Cultivar],Tabela510[[#This Row],[Cultivar]])</f>
        <v>45334</v>
      </c>
      <c r="CX250" s="244" t="str" cm="1">
        <f t="array" ref="CX250">IF(OR(Tabela510[[#This Row],[1ª avaliação]:[Inicio Colh.]]="Reprovado"),"Reprovado","Aprovado")</f>
        <v>Reprovado</v>
      </c>
      <c r="CY250" s="221"/>
    </row>
    <row r="251" spans="1:103" ht="19.95" customHeight="1" x14ac:dyDescent="0.3">
      <c r="A251" s="226" t="s">
        <v>738</v>
      </c>
      <c r="B251" s="227" t="s">
        <v>724</v>
      </c>
      <c r="C251" s="227" t="s">
        <v>48</v>
      </c>
      <c r="D251" s="227" t="s">
        <v>815</v>
      </c>
      <c r="E251" s="227" t="s">
        <v>610</v>
      </c>
      <c r="F251" s="227" t="s">
        <v>536</v>
      </c>
      <c r="G251" s="227" t="s">
        <v>177</v>
      </c>
      <c r="H251" s="227">
        <v>343</v>
      </c>
      <c r="I251" s="227">
        <v>343</v>
      </c>
      <c r="J251" s="228">
        <v>270</v>
      </c>
      <c r="K251" s="228">
        <f>Tabela510[[#This Row],[Hectares semados]]-J251</f>
        <v>73</v>
      </c>
      <c r="L251" s="228">
        <f>Tabela510[[#This Row],[Hectares de aproveitamento de semente]]*20</f>
        <v>5400</v>
      </c>
      <c r="M251" s="231">
        <v>45210</v>
      </c>
      <c r="N251" s="229">
        <f t="shared" ca="1" si="10"/>
        <v>45449</v>
      </c>
      <c r="O251" s="249">
        <f ca="1">Tabela510[[#This Row],[hoje]]-Tabela510[[#This Row],[Data da Semeadura ]]</f>
        <v>239</v>
      </c>
      <c r="P251" s="227">
        <v>125</v>
      </c>
      <c r="Q251" s="229">
        <f>Tabela510[[#This Row],[Data da Semeadura ]]+P251</f>
        <v>45335</v>
      </c>
      <c r="R251" s="230" t="s">
        <v>163</v>
      </c>
      <c r="S251" s="240"/>
      <c r="T251" s="227"/>
      <c r="U251" s="227"/>
      <c r="V251" s="227"/>
      <c r="W251" s="234"/>
      <c r="X251" s="234" t="s">
        <v>732</v>
      </c>
      <c r="Y251" s="231">
        <f>Tabela510[[#This Row],[Data da Semeadura ]]+10</f>
        <v>45220</v>
      </c>
      <c r="Z251" s="233"/>
      <c r="AA251" s="227"/>
      <c r="AB251" s="232">
        <v>9.8000000000000007</v>
      </c>
      <c r="AC251" s="227" t="s">
        <v>341</v>
      </c>
      <c r="AD251" s="234" t="s">
        <v>357</v>
      </c>
      <c r="AE251" s="234" t="s">
        <v>357</v>
      </c>
      <c r="AF251" s="234" t="s">
        <v>344</v>
      </c>
      <c r="AG251" s="234" t="s">
        <v>513</v>
      </c>
      <c r="AH251" s="229">
        <f>Tabela510[[#This Row],[Data da Semeadura ]]+35</f>
        <v>45245</v>
      </c>
      <c r="AI251" s="233">
        <v>45245</v>
      </c>
      <c r="AJ251" s="227"/>
      <c r="AK251" s="234"/>
      <c r="AL251" s="227" t="s">
        <v>504</v>
      </c>
      <c r="AM251" s="227" t="s">
        <v>445</v>
      </c>
      <c r="AN251" s="234"/>
      <c r="AO251" s="234" t="s">
        <v>357</v>
      </c>
      <c r="AP251" s="234"/>
      <c r="AQ251" s="234"/>
      <c r="AR251" s="234"/>
      <c r="AS251" s="234" t="s">
        <v>492</v>
      </c>
      <c r="AT251" s="229">
        <f>Tabela510[[#This Row],[PREVISÃO   2ª Avaliação ]]+30</f>
        <v>45275</v>
      </c>
      <c r="AU251" s="229"/>
      <c r="AV251" s="229"/>
      <c r="AW251" s="234"/>
      <c r="AX251" s="234"/>
      <c r="AY251" s="234"/>
      <c r="AZ251" s="234"/>
      <c r="BA251" s="234"/>
      <c r="BB251" s="234"/>
      <c r="BC251" s="234"/>
      <c r="BD251" s="234"/>
      <c r="BE251" s="242"/>
      <c r="BF251" s="234"/>
      <c r="BG251" s="234"/>
      <c r="BH251" s="234"/>
      <c r="BI251" s="234"/>
      <c r="BJ251" s="234"/>
      <c r="BK251" s="229">
        <f>Tabela510[[#This Row],[PREVISÃO   3ª Avaliação ]]+20</f>
        <v>45295</v>
      </c>
      <c r="BL251" s="227"/>
      <c r="BM251" s="227"/>
      <c r="BN251" s="234"/>
      <c r="BO251" s="234"/>
      <c r="BP251" s="234"/>
      <c r="BQ251" s="234"/>
      <c r="BR251" s="234"/>
      <c r="BS251" s="234"/>
      <c r="BT251" s="234"/>
      <c r="BU251" s="231"/>
      <c r="BV251" s="227"/>
      <c r="BW251" s="227"/>
      <c r="BX251" s="227"/>
      <c r="BY251" s="227"/>
      <c r="BZ251" s="227"/>
      <c r="CA251" s="227"/>
      <c r="CB251" s="227"/>
      <c r="CC251" s="227"/>
      <c r="CD251" s="227"/>
      <c r="CE251" s="235" t="s">
        <v>749</v>
      </c>
      <c r="CF251" s="227"/>
      <c r="CG251" s="227"/>
      <c r="CH251" s="227"/>
      <c r="CI251" s="227"/>
      <c r="CJ251" s="227" t="s">
        <v>746</v>
      </c>
      <c r="CK251" s="227"/>
      <c r="CL251" s="227"/>
      <c r="CM251" s="227"/>
      <c r="CN251" s="227"/>
      <c r="CO251" s="234"/>
      <c r="CP251" s="243"/>
      <c r="CQ251" s="227" t="str">
        <f>PROPER(TEXT(Tabela510[[#This Row],[Previsão de Colheita]],"mmm"))</f>
        <v>Fev</v>
      </c>
      <c r="CR251" s="227">
        <f>WEEKDAY(Tabela510[[#This Row],[Previsão de Colheita]],1)</f>
        <v>3</v>
      </c>
      <c r="CS251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51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51" s="239" t="str">
        <f>TEXT(Tabela510[[#This Row],[Inicio Semana]],"dd/mm/aa") &amp; " - " &amp; TEXT(Tabela510[[#This Row],[Fim Semana]],"dd/mm/aa")</f>
        <v>14/01/24 - 20/01/24</v>
      </c>
      <c r="CV251" s="238">
        <f>_xlfn.MAXIFS(Tabela510[Previsão de Colheita],Tabela510[[Fazenda ]],Tabela510[[#This Row],[Fazenda ]],Tabela510[Cultivar],Tabela510[[#This Row],[Cultivar]])</f>
        <v>45348</v>
      </c>
      <c r="CW251" s="238">
        <f>_xlfn.MINIFS(Tabela510[Previsão de Colheita],Tabela510[[Fazenda ]],Tabela510[[#This Row],[Fazenda ]],Tabela510[Cultivar],Tabela510[[#This Row],[Cultivar]])</f>
        <v>45334</v>
      </c>
      <c r="CX251" s="244" t="str" cm="1">
        <f t="array" ref="CX251">IF(OR(Tabela510[[#This Row],[1ª avaliação]:[Inicio Colh.]]="Reprovado"),"Reprovado","Aprovado")</f>
        <v>Reprovado</v>
      </c>
      <c r="CY251" s="221"/>
    </row>
    <row r="252" spans="1:103" ht="19.95" customHeight="1" x14ac:dyDescent="0.3">
      <c r="A252" s="226" t="s">
        <v>738</v>
      </c>
      <c r="B252" s="227" t="s">
        <v>724</v>
      </c>
      <c r="C252" s="227" t="s">
        <v>48</v>
      </c>
      <c r="D252" s="227" t="s">
        <v>815</v>
      </c>
      <c r="E252" s="227" t="s">
        <v>611</v>
      </c>
      <c r="F252" s="227" t="s">
        <v>536</v>
      </c>
      <c r="G252" s="227" t="s">
        <v>177</v>
      </c>
      <c r="H252" s="227">
        <v>132</v>
      </c>
      <c r="I252" s="227">
        <v>130</v>
      </c>
      <c r="J252" s="228">
        <v>105.60000000000001</v>
      </c>
      <c r="K252" s="228">
        <f>Tabela510[[#This Row],[Hectares semados]]-J252</f>
        <v>26.399999999999991</v>
      </c>
      <c r="L252" s="228">
        <f>Tabela510[[#This Row],[Hectares de aproveitamento de semente]]*20</f>
        <v>2112</v>
      </c>
      <c r="M252" s="231">
        <v>45215</v>
      </c>
      <c r="N252" s="229">
        <f t="shared" ca="1" si="10"/>
        <v>45449</v>
      </c>
      <c r="O252" s="249">
        <f ca="1">Tabela510[[#This Row],[hoje]]-Tabela510[[#This Row],[Data da Semeadura ]]</f>
        <v>234</v>
      </c>
      <c r="P252" s="227">
        <v>130</v>
      </c>
      <c r="Q252" s="229">
        <f>Tabela510[[#This Row],[Data da Semeadura ]]+P252</f>
        <v>45345</v>
      </c>
      <c r="R252" s="230" t="s">
        <v>163</v>
      </c>
      <c r="S252" s="240"/>
      <c r="T252" s="227"/>
      <c r="U252" s="227"/>
      <c r="V252" s="227"/>
      <c r="W252" s="234"/>
      <c r="X252" s="234" t="s">
        <v>732</v>
      </c>
      <c r="Y252" s="231">
        <f>Tabela510[[#This Row],[Data da Semeadura ]]+10</f>
        <v>45225</v>
      </c>
      <c r="Z252" s="233"/>
      <c r="AA252" s="227"/>
      <c r="AB252" s="232">
        <v>9.1999999999999993</v>
      </c>
      <c r="AC252" s="227" t="s">
        <v>341</v>
      </c>
      <c r="AD252" s="234" t="s">
        <v>357</v>
      </c>
      <c r="AE252" s="234" t="s">
        <v>357</v>
      </c>
      <c r="AF252" s="234" t="s">
        <v>345</v>
      </c>
      <c r="AG252" s="234" t="s">
        <v>513</v>
      </c>
      <c r="AH252" s="229">
        <f>Tabela510[[#This Row],[Data da Semeadura ]]+35</f>
        <v>45250</v>
      </c>
      <c r="AI252" s="233">
        <v>45245</v>
      </c>
      <c r="AJ252" s="227"/>
      <c r="AK252" s="234"/>
      <c r="AL252" s="227" t="s">
        <v>504</v>
      </c>
      <c r="AM252" s="227" t="s">
        <v>445</v>
      </c>
      <c r="AN252" s="234"/>
      <c r="AO252" s="234" t="s">
        <v>357</v>
      </c>
      <c r="AP252" s="234"/>
      <c r="AQ252" s="234"/>
      <c r="AR252" s="234"/>
      <c r="AS252" s="234" t="s">
        <v>492</v>
      </c>
      <c r="AT252" s="229">
        <f>Tabela510[[#This Row],[PREVISÃO   2ª Avaliação ]]+30</f>
        <v>45280</v>
      </c>
      <c r="AU252" s="229"/>
      <c r="AV252" s="229"/>
      <c r="AW252" s="234"/>
      <c r="AX252" s="234"/>
      <c r="AY252" s="234"/>
      <c r="AZ252" s="234"/>
      <c r="BA252" s="234"/>
      <c r="BB252" s="234"/>
      <c r="BC252" s="234"/>
      <c r="BD252" s="234"/>
      <c r="BE252" s="242"/>
      <c r="BF252" s="234"/>
      <c r="BG252" s="234"/>
      <c r="BH252" s="234"/>
      <c r="BI252" s="234"/>
      <c r="BJ252" s="234"/>
      <c r="BK252" s="229">
        <f>Tabela510[[#This Row],[PREVISÃO   3ª Avaliação ]]+20</f>
        <v>45300</v>
      </c>
      <c r="BL252" s="227"/>
      <c r="BM252" s="227"/>
      <c r="BN252" s="234"/>
      <c r="BO252" s="234"/>
      <c r="BP252" s="234"/>
      <c r="BQ252" s="234"/>
      <c r="BR252" s="234"/>
      <c r="BS252" s="234"/>
      <c r="BT252" s="234"/>
      <c r="BU252" s="231"/>
      <c r="BV252" s="227"/>
      <c r="BW252" s="227"/>
      <c r="BX252" s="227"/>
      <c r="BY252" s="227"/>
      <c r="BZ252" s="227"/>
      <c r="CA252" s="227"/>
      <c r="CB252" s="227"/>
      <c r="CC252" s="227"/>
      <c r="CD252" s="227"/>
      <c r="CE252" s="235" t="s">
        <v>749</v>
      </c>
      <c r="CF252" s="227"/>
      <c r="CG252" s="227"/>
      <c r="CH252" s="227"/>
      <c r="CI252" s="227"/>
      <c r="CJ252" s="227" t="s">
        <v>746</v>
      </c>
      <c r="CK252" s="227"/>
      <c r="CL252" s="227"/>
      <c r="CM252" s="227"/>
      <c r="CN252" s="227"/>
      <c r="CO252" s="234"/>
      <c r="CP252" s="243"/>
      <c r="CQ252" s="227" t="str">
        <f>PROPER(TEXT(Tabela510[[#This Row],[Previsão de Colheita]],"mmm"))</f>
        <v>Fev</v>
      </c>
      <c r="CR252" s="227">
        <f>WEEKDAY(Tabela510[[#This Row],[Previsão de Colheita]],1)</f>
        <v>6</v>
      </c>
      <c r="CS252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52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52" s="239" t="str">
        <f>TEXT(Tabela510[[#This Row],[Inicio Semana]],"dd/mm/aa") &amp; " - " &amp; TEXT(Tabela510[[#This Row],[Fim Semana]],"dd/mm/aa")</f>
        <v>04/02/24 - 10/02/24</v>
      </c>
      <c r="CV252" s="238">
        <f>_xlfn.MAXIFS(Tabela510[Previsão de Colheita],Tabela510[[Fazenda ]],Tabela510[[#This Row],[Fazenda ]],Tabela510[Cultivar],Tabela510[[#This Row],[Cultivar]])</f>
        <v>45348</v>
      </c>
      <c r="CW252" s="238">
        <f>_xlfn.MINIFS(Tabela510[Previsão de Colheita],Tabela510[[Fazenda ]],Tabela510[[#This Row],[Fazenda ]],Tabela510[Cultivar],Tabela510[[#This Row],[Cultivar]])</f>
        <v>45334</v>
      </c>
      <c r="CX252" s="244" t="str" cm="1">
        <f t="array" ref="CX252">IF(OR(Tabela510[[#This Row],[1ª avaliação]:[Inicio Colh.]]="Reprovado"),"Reprovado","Aprovado")</f>
        <v>Reprovado</v>
      </c>
      <c r="CY252" s="221"/>
    </row>
    <row r="253" spans="1:103" ht="19.95" customHeight="1" x14ac:dyDescent="0.3">
      <c r="A253" s="226" t="s">
        <v>738</v>
      </c>
      <c r="B253" s="227" t="s">
        <v>724</v>
      </c>
      <c r="C253" s="227" t="s">
        <v>48</v>
      </c>
      <c r="D253" s="227" t="s">
        <v>815</v>
      </c>
      <c r="E253" s="227" t="s">
        <v>612</v>
      </c>
      <c r="F253" s="227" t="s">
        <v>536</v>
      </c>
      <c r="G253" s="227" t="s">
        <v>177</v>
      </c>
      <c r="H253" s="227">
        <v>162</v>
      </c>
      <c r="I253" s="227">
        <v>150</v>
      </c>
      <c r="J253" s="228">
        <v>129.6</v>
      </c>
      <c r="K253" s="228">
        <f>Tabela510[[#This Row],[Hectares semados]]-J253</f>
        <v>32.400000000000006</v>
      </c>
      <c r="L253" s="228">
        <f>Tabela510[[#This Row],[Hectares de aproveitamento de semente]]*20</f>
        <v>2592</v>
      </c>
      <c r="M253" s="231">
        <v>45216</v>
      </c>
      <c r="N253" s="229">
        <f t="shared" ca="1" si="10"/>
        <v>45449</v>
      </c>
      <c r="O253" s="249">
        <f ca="1">Tabela510[[#This Row],[hoje]]-Tabela510[[#This Row],[Data da Semeadura ]]</f>
        <v>233</v>
      </c>
      <c r="P253" s="227">
        <v>130</v>
      </c>
      <c r="Q253" s="229">
        <f>Tabela510[[#This Row],[Data da Semeadura ]]+P253</f>
        <v>45346</v>
      </c>
      <c r="R253" s="230" t="s">
        <v>163</v>
      </c>
      <c r="S253" s="240"/>
      <c r="T253" s="227"/>
      <c r="U253" s="227"/>
      <c r="V253" s="227"/>
      <c r="W253" s="234"/>
      <c r="X253" s="234" t="s">
        <v>732</v>
      </c>
      <c r="Y253" s="231">
        <f>Tabela510[[#This Row],[Data da Semeadura ]]+10</f>
        <v>45226</v>
      </c>
      <c r="Z253" s="233"/>
      <c r="AA253" s="227"/>
      <c r="AB253" s="232">
        <v>10.7</v>
      </c>
      <c r="AC253" s="227" t="s">
        <v>339</v>
      </c>
      <c r="AD253" s="234" t="s">
        <v>357</v>
      </c>
      <c r="AE253" s="234" t="s">
        <v>357</v>
      </c>
      <c r="AF253" s="234" t="s">
        <v>345</v>
      </c>
      <c r="AG253" s="234" t="s">
        <v>513</v>
      </c>
      <c r="AH253" s="229">
        <f>Tabela510[[#This Row],[Data da Semeadura ]]+35</f>
        <v>45251</v>
      </c>
      <c r="AI253" s="233">
        <v>45245</v>
      </c>
      <c r="AJ253" s="227"/>
      <c r="AK253" s="234"/>
      <c r="AL253" s="227" t="s">
        <v>504</v>
      </c>
      <c r="AM253" s="227" t="s">
        <v>445</v>
      </c>
      <c r="AN253" s="234"/>
      <c r="AO253" s="234" t="s">
        <v>357</v>
      </c>
      <c r="AP253" s="234"/>
      <c r="AQ253" s="234"/>
      <c r="AR253" s="234"/>
      <c r="AS253" s="234" t="s">
        <v>492</v>
      </c>
      <c r="AT253" s="229">
        <f>Tabela510[[#This Row],[PREVISÃO   2ª Avaliação ]]+30</f>
        <v>45281</v>
      </c>
      <c r="AU253" s="229"/>
      <c r="AV253" s="229"/>
      <c r="AW253" s="234"/>
      <c r="AX253" s="234"/>
      <c r="AY253" s="234"/>
      <c r="AZ253" s="234"/>
      <c r="BA253" s="234"/>
      <c r="BB253" s="234"/>
      <c r="BC253" s="234"/>
      <c r="BD253" s="234"/>
      <c r="BE253" s="242"/>
      <c r="BF253" s="234"/>
      <c r="BG253" s="234"/>
      <c r="BH253" s="234"/>
      <c r="BI253" s="234"/>
      <c r="BJ253" s="234"/>
      <c r="BK253" s="229">
        <f>Tabela510[[#This Row],[PREVISÃO   3ª Avaliação ]]+20</f>
        <v>45301</v>
      </c>
      <c r="BL253" s="227"/>
      <c r="BM253" s="227"/>
      <c r="BN253" s="234"/>
      <c r="BO253" s="234"/>
      <c r="BP253" s="234"/>
      <c r="BQ253" s="234"/>
      <c r="BR253" s="234"/>
      <c r="BS253" s="234"/>
      <c r="BT253" s="234"/>
      <c r="BU253" s="231"/>
      <c r="BV253" s="227"/>
      <c r="BW253" s="227"/>
      <c r="BX253" s="227"/>
      <c r="BY253" s="227"/>
      <c r="BZ253" s="227"/>
      <c r="CA253" s="227"/>
      <c r="CB253" s="227"/>
      <c r="CC253" s="227"/>
      <c r="CD253" s="227"/>
      <c r="CE253" s="235" t="s">
        <v>749</v>
      </c>
      <c r="CF253" s="227"/>
      <c r="CG253" s="227"/>
      <c r="CH253" s="227"/>
      <c r="CI253" s="227"/>
      <c r="CJ253" s="227" t="s">
        <v>746</v>
      </c>
      <c r="CK253" s="227"/>
      <c r="CL253" s="227"/>
      <c r="CM253" s="227"/>
      <c r="CN253" s="227"/>
      <c r="CO253" s="234"/>
      <c r="CP253" s="243"/>
      <c r="CQ253" s="227" t="str">
        <f>PROPER(TEXT(Tabela510[[#This Row],[Previsão de Colheita]],"mmm"))</f>
        <v>Fev</v>
      </c>
      <c r="CR253" s="227">
        <f>WEEKDAY(Tabela510[[#This Row],[Previsão de Colheita]],1)</f>
        <v>7</v>
      </c>
      <c r="CS253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53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53" s="239" t="str">
        <f>TEXT(Tabela510[[#This Row],[Inicio Semana]],"dd/mm/aa") &amp; " - " &amp; TEXT(Tabela510[[#This Row],[Fim Semana]],"dd/mm/aa")</f>
        <v>11/02/24 - 17/02/24</v>
      </c>
      <c r="CV253" s="238">
        <f>_xlfn.MAXIFS(Tabela510[Previsão de Colheita],Tabela510[[Fazenda ]],Tabela510[[#This Row],[Fazenda ]],Tabela510[Cultivar],Tabela510[[#This Row],[Cultivar]])</f>
        <v>45348</v>
      </c>
      <c r="CW253" s="238">
        <f>_xlfn.MINIFS(Tabela510[Previsão de Colheita],Tabela510[[Fazenda ]],Tabela510[[#This Row],[Fazenda ]],Tabela510[Cultivar],Tabela510[[#This Row],[Cultivar]])</f>
        <v>45334</v>
      </c>
      <c r="CX253" s="244" t="str" cm="1">
        <f t="array" ref="CX253">IF(OR(Tabela510[[#This Row],[1ª avaliação]:[Inicio Colh.]]="Reprovado"),"Reprovado","Aprovado")</f>
        <v>Reprovado</v>
      </c>
      <c r="CY253" s="221"/>
    </row>
    <row r="254" spans="1:103" ht="19.95" customHeight="1" x14ac:dyDescent="0.3">
      <c r="A254" s="226" t="s">
        <v>738</v>
      </c>
      <c r="B254" s="227" t="s">
        <v>724</v>
      </c>
      <c r="C254" s="227" t="s">
        <v>48</v>
      </c>
      <c r="D254" s="227" t="s">
        <v>815</v>
      </c>
      <c r="E254" s="227" t="s">
        <v>613</v>
      </c>
      <c r="F254" s="227" t="s">
        <v>536</v>
      </c>
      <c r="G254" s="227" t="s">
        <v>560</v>
      </c>
      <c r="H254" s="227">
        <v>111</v>
      </c>
      <c r="I254" s="227"/>
      <c r="J254" s="228">
        <v>80</v>
      </c>
      <c r="K254" s="228">
        <f>Tabela510[[#This Row],[Hectares semados]]-J254</f>
        <v>31</v>
      </c>
      <c r="L254" s="228">
        <f>Tabela510[[#This Row],[Hectares de aproveitamento de semente]]*20</f>
        <v>1600</v>
      </c>
      <c r="M254" s="231">
        <v>45215</v>
      </c>
      <c r="N254" s="229">
        <f t="shared" ca="1" si="10"/>
        <v>45449</v>
      </c>
      <c r="O254" s="249">
        <f ca="1">Tabela510[[#This Row],[hoje]]-Tabela510[[#This Row],[Data da Semeadura ]]</f>
        <v>234</v>
      </c>
      <c r="P254" s="227">
        <v>115</v>
      </c>
      <c r="Q254" s="229">
        <f>Tabela510[[#This Row],[Data da Semeadura ]]+P254</f>
        <v>45330</v>
      </c>
      <c r="R254" s="230" t="s">
        <v>164</v>
      </c>
      <c r="S254" s="240"/>
      <c r="T254" s="227"/>
      <c r="U254" s="227"/>
      <c r="V254" s="227"/>
      <c r="W254" s="234"/>
      <c r="X254" s="234" t="s">
        <v>732</v>
      </c>
      <c r="Y254" s="231">
        <f>Tabela510[[#This Row],[Data da Semeadura ]]+10</f>
        <v>45225</v>
      </c>
      <c r="Z254" s="233"/>
      <c r="AA254" s="227"/>
      <c r="AB254" s="232">
        <v>14.2</v>
      </c>
      <c r="AC254" s="227" t="s">
        <v>339</v>
      </c>
      <c r="AD254" s="234" t="s">
        <v>357</v>
      </c>
      <c r="AE254" s="234" t="s">
        <v>357</v>
      </c>
      <c r="AF254" s="234" t="s">
        <v>345</v>
      </c>
      <c r="AG254" s="234" t="s">
        <v>513</v>
      </c>
      <c r="AH254" s="229">
        <f>Tabela510[[#This Row],[Data da Semeadura ]]+35</f>
        <v>45250</v>
      </c>
      <c r="AI254" s="233">
        <v>45245</v>
      </c>
      <c r="AJ254" s="227"/>
      <c r="AK254" s="234"/>
      <c r="AL254" s="227" t="s">
        <v>504</v>
      </c>
      <c r="AM254" s="227" t="s">
        <v>445</v>
      </c>
      <c r="AN254" s="234"/>
      <c r="AO254" s="234" t="s">
        <v>357</v>
      </c>
      <c r="AP254" s="234"/>
      <c r="AQ254" s="234"/>
      <c r="AR254" s="234"/>
      <c r="AS254" s="234" t="s">
        <v>492</v>
      </c>
      <c r="AT254" s="229">
        <f>Tabela510[[#This Row],[PREVISÃO   2ª Avaliação ]]+30</f>
        <v>45280</v>
      </c>
      <c r="AU254" s="229"/>
      <c r="AV254" s="229"/>
      <c r="AW254" s="234"/>
      <c r="AX254" s="234"/>
      <c r="AY254" s="234"/>
      <c r="AZ254" s="234"/>
      <c r="BA254" s="234"/>
      <c r="BB254" s="234"/>
      <c r="BC254" s="234"/>
      <c r="BD254" s="234"/>
      <c r="BE254" s="242"/>
      <c r="BF254" s="234"/>
      <c r="BG254" s="234"/>
      <c r="BH254" s="234"/>
      <c r="BI254" s="234"/>
      <c r="BJ254" s="234"/>
      <c r="BK254" s="229">
        <f>Tabela510[[#This Row],[PREVISÃO   3ª Avaliação ]]+20</f>
        <v>45300</v>
      </c>
      <c r="BL254" s="227"/>
      <c r="BM254" s="227"/>
      <c r="BN254" s="234"/>
      <c r="BO254" s="234"/>
      <c r="BP254" s="234"/>
      <c r="BQ254" s="234"/>
      <c r="BR254" s="234"/>
      <c r="BS254" s="234"/>
      <c r="BT254" s="234"/>
      <c r="BU254" s="231"/>
      <c r="BV254" s="227"/>
      <c r="BW254" s="227"/>
      <c r="BX254" s="227"/>
      <c r="BY254" s="227"/>
      <c r="BZ254" s="227"/>
      <c r="CA254" s="227"/>
      <c r="CB254" s="227"/>
      <c r="CC254" s="227"/>
      <c r="CD254" s="227"/>
      <c r="CE254" s="235" t="s">
        <v>749</v>
      </c>
      <c r="CF254" s="227"/>
      <c r="CG254" s="227"/>
      <c r="CH254" s="227"/>
      <c r="CI254" s="227"/>
      <c r="CJ254" s="227" t="s">
        <v>746</v>
      </c>
      <c r="CK254" s="227"/>
      <c r="CL254" s="227"/>
      <c r="CM254" s="227"/>
      <c r="CN254" s="227"/>
      <c r="CO254" s="234"/>
      <c r="CP254" s="243"/>
      <c r="CQ254" s="227" t="str">
        <f>PROPER(TEXT(Tabela510[[#This Row],[Previsão de Colheita]],"mmm"))</f>
        <v>Fev</v>
      </c>
      <c r="CR254" s="227">
        <f>WEEKDAY(Tabela510[[#This Row],[Previsão de Colheita]],1)</f>
        <v>5</v>
      </c>
      <c r="CS254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254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254" s="239" t="str">
        <f>TEXT(Tabela510[[#This Row],[Inicio Semana]],"dd/mm/aa") &amp; " - " &amp; TEXT(Tabela510[[#This Row],[Fim Semana]],"dd/mm/aa")</f>
        <v>28/01/24 - 03/02/24</v>
      </c>
      <c r="CV254" s="238">
        <f>_xlfn.MAXIFS(Tabela510[Previsão de Colheita],Tabela510[[Fazenda ]],Tabela510[[#This Row],[Fazenda ]],Tabela510[Cultivar],Tabela510[[#This Row],[Cultivar]])</f>
        <v>45349</v>
      </c>
      <c r="CW254" s="238">
        <f>_xlfn.MINIFS(Tabela510[Previsão de Colheita],Tabela510[[Fazenda ]],Tabela510[[#This Row],[Fazenda ]],Tabela510[Cultivar],Tabela510[[#This Row],[Cultivar]])</f>
        <v>45329</v>
      </c>
      <c r="CX254" s="244" t="str" cm="1">
        <f t="array" ref="CX254">IF(OR(Tabela510[[#This Row],[1ª avaliação]:[Inicio Colh.]]="Reprovado"),"Reprovado","Aprovado")</f>
        <v>Reprovado</v>
      </c>
      <c r="CY254" s="221"/>
    </row>
    <row r="255" spans="1:103" ht="19.95" customHeight="1" x14ac:dyDescent="0.3">
      <c r="A255" s="226" t="s">
        <v>738</v>
      </c>
      <c r="B255" s="227" t="s">
        <v>724</v>
      </c>
      <c r="C255" s="227" t="s">
        <v>48</v>
      </c>
      <c r="D255" s="227" t="s">
        <v>815</v>
      </c>
      <c r="E255" s="227" t="s">
        <v>614</v>
      </c>
      <c r="F255" s="227" t="s">
        <v>536</v>
      </c>
      <c r="G255" s="227" t="s">
        <v>560</v>
      </c>
      <c r="H255" s="227">
        <v>256</v>
      </c>
      <c r="I255" s="227">
        <v>170</v>
      </c>
      <c r="J255" s="228">
        <v>200</v>
      </c>
      <c r="K255" s="228">
        <f>Tabela510[[#This Row],[Hectares semados]]-J255</f>
        <v>56</v>
      </c>
      <c r="L255" s="228">
        <f>Tabela510[[#This Row],[Hectares de aproveitamento de semente]]*20</f>
        <v>4000</v>
      </c>
      <c r="M255" s="231">
        <v>45215</v>
      </c>
      <c r="N255" s="229">
        <f t="shared" ca="1" si="10"/>
        <v>45449</v>
      </c>
      <c r="O255" s="249">
        <f ca="1">Tabela510[[#This Row],[hoje]]-Tabela510[[#This Row],[Data da Semeadura ]]</f>
        <v>234</v>
      </c>
      <c r="P255" s="227">
        <v>115</v>
      </c>
      <c r="Q255" s="229">
        <f>Tabela510[[#This Row],[Data da Semeadura ]]+P255</f>
        <v>45330</v>
      </c>
      <c r="R255" s="230" t="s">
        <v>163</v>
      </c>
      <c r="S255" s="240"/>
      <c r="T255" s="227"/>
      <c r="U255" s="227"/>
      <c r="V255" s="227"/>
      <c r="W255" s="234"/>
      <c r="X255" s="234" t="s">
        <v>732</v>
      </c>
      <c r="Y255" s="231">
        <f>Tabela510[[#This Row],[Data da Semeadura ]]+10</f>
        <v>45225</v>
      </c>
      <c r="Z255" s="233"/>
      <c r="AA255" s="227"/>
      <c r="AB255" s="232">
        <v>12.5</v>
      </c>
      <c r="AC255" s="227" t="s">
        <v>339</v>
      </c>
      <c r="AD255" s="234" t="s">
        <v>357</v>
      </c>
      <c r="AE255" s="234" t="s">
        <v>357</v>
      </c>
      <c r="AF255" s="234" t="s">
        <v>345</v>
      </c>
      <c r="AG255" s="234" t="s">
        <v>513</v>
      </c>
      <c r="AH255" s="229">
        <f>Tabela510[[#This Row],[Data da Semeadura ]]+35</f>
        <v>45250</v>
      </c>
      <c r="AI255" s="233">
        <v>45245</v>
      </c>
      <c r="AJ255" s="227"/>
      <c r="AK255" s="234"/>
      <c r="AL255" s="227" t="s">
        <v>504</v>
      </c>
      <c r="AM255" s="227" t="s">
        <v>445</v>
      </c>
      <c r="AN255" s="234"/>
      <c r="AO255" s="234" t="s">
        <v>357</v>
      </c>
      <c r="AP255" s="234"/>
      <c r="AQ255" s="234"/>
      <c r="AR255" s="234"/>
      <c r="AS255" s="234" t="s">
        <v>492</v>
      </c>
      <c r="AT255" s="229">
        <f>Tabela510[[#This Row],[PREVISÃO   2ª Avaliação ]]+30</f>
        <v>45280</v>
      </c>
      <c r="AU255" s="229"/>
      <c r="AV255" s="229"/>
      <c r="AW255" s="234"/>
      <c r="AX255" s="234"/>
      <c r="AY255" s="234"/>
      <c r="AZ255" s="234"/>
      <c r="BA255" s="234"/>
      <c r="BB255" s="234"/>
      <c r="BC255" s="234"/>
      <c r="BD255" s="234"/>
      <c r="BE255" s="242"/>
      <c r="BF255" s="234"/>
      <c r="BG255" s="234"/>
      <c r="BH255" s="234"/>
      <c r="BI255" s="234"/>
      <c r="BJ255" s="234"/>
      <c r="BK255" s="229">
        <f>Tabela510[[#This Row],[PREVISÃO   3ª Avaliação ]]+20</f>
        <v>45300</v>
      </c>
      <c r="BL255" s="227"/>
      <c r="BM255" s="227"/>
      <c r="BN255" s="234"/>
      <c r="BO255" s="234"/>
      <c r="BP255" s="234"/>
      <c r="BQ255" s="234"/>
      <c r="BR255" s="234"/>
      <c r="BS255" s="234"/>
      <c r="BT255" s="234"/>
      <c r="BU255" s="231"/>
      <c r="BV255" s="227"/>
      <c r="BW255" s="227"/>
      <c r="BX255" s="227"/>
      <c r="BY255" s="227"/>
      <c r="BZ255" s="227"/>
      <c r="CA255" s="227"/>
      <c r="CB255" s="227"/>
      <c r="CC255" s="227"/>
      <c r="CD255" s="227"/>
      <c r="CE255" s="235" t="s">
        <v>792</v>
      </c>
      <c r="CF255" s="227"/>
      <c r="CG255" s="227"/>
      <c r="CH255" s="227"/>
      <c r="CI255" s="227"/>
      <c r="CJ255" s="227" t="s">
        <v>746</v>
      </c>
      <c r="CK255" s="227"/>
      <c r="CL255" s="227"/>
      <c r="CM255" s="227"/>
      <c r="CN255" s="227"/>
      <c r="CO255" s="234"/>
      <c r="CP255" s="243"/>
      <c r="CQ255" s="227" t="str">
        <f>PROPER(TEXT(Tabela510[[#This Row],[Previsão de Colheita]],"mmm"))</f>
        <v>Fev</v>
      </c>
      <c r="CR255" s="227">
        <f>WEEKDAY(Tabela510[[#This Row],[Previsão de Colheita]],1)</f>
        <v>5</v>
      </c>
      <c r="CS255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255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255" s="239" t="str">
        <f>TEXT(Tabela510[[#This Row],[Inicio Semana]],"dd/mm/aa") &amp; " - " &amp; TEXT(Tabela510[[#This Row],[Fim Semana]],"dd/mm/aa")</f>
        <v>28/01/24 - 03/02/24</v>
      </c>
      <c r="CV255" s="238">
        <f>_xlfn.MAXIFS(Tabela510[Previsão de Colheita],Tabela510[[Fazenda ]],Tabela510[[#This Row],[Fazenda ]],Tabela510[Cultivar],Tabela510[[#This Row],[Cultivar]])</f>
        <v>45349</v>
      </c>
      <c r="CW255" s="238">
        <f>_xlfn.MINIFS(Tabela510[Previsão de Colheita],Tabela510[[Fazenda ]],Tabela510[[#This Row],[Fazenda ]],Tabela510[Cultivar],Tabela510[[#This Row],[Cultivar]])</f>
        <v>45329</v>
      </c>
      <c r="CX255" s="244" t="str" cm="1">
        <f t="array" ref="CX255">IF(OR(Tabela510[[#This Row],[1ª avaliação]:[Inicio Colh.]]="Reprovado"),"Reprovado","Aprovado")</f>
        <v>Reprovado</v>
      </c>
      <c r="CY255" s="221"/>
    </row>
    <row r="256" spans="1:103" ht="19.95" customHeight="1" x14ac:dyDescent="0.3">
      <c r="A256" s="226" t="s">
        <v>738</v>
      </c>
      <c r="B256" s="227" t="s">
        <v>724</v>
      </c>
      <c r="C256" s="227" t="s">
        <v>48</v>
      </c>
      <c r="D256" s="227" t="s">
        <v>815</v>
      </c>
      <c r="E256" s="227" t="s">
        <v>615</v>
      </c>
      <c r="F256" s="227" t="s">
        <v>536</v>
      </c>
      <c r="G256" s="227" t="s">
        <v>177</v>
      </c>
      <c r="H256" s="227">
        <v>174</v>
      </c>
      <c r="I256" s="227">
        <v>150</v>
      </c>
      <c r="J256" s="228">
        <v>135</v>
      </c>
      <c r="K256" s="228">
        <f>Tabela510[[#This Row],[Hectares semados]]-J256</f>
        <v>39</v>
      </c>
      <c r="L256" s="228">
        <f>Tabela510[[#This Row],[Hectares de aproveitamento de semente]]*20</f>
        <v>2700</v>
      </c>
      <c r="M256" s="231">
        <v>45211</v>
      </c>
      <c r="N256" s="229">
        <f t="shared" ca="1" si="10"/>
        <v>45449</v>
      </c>
      <c r="O256" s="249">
        <f ca="1">Tabela510[[#This Row],[hoje]]-Tabela510[[#This Row],[Data da Semeadura ]]</f>
        <v>238</v>
      </c>
      <c r="P256" s="227">
        <v>125</v>
      </c>
      <c r="Q256" s="229">
        <f>Tabela510[[#This Row],[Data da Semeadura ]]+P256</f>
        <v>45336</v>
      </c>
      <c r="R256" s="230" t="s">
        <v>163</v>
      </c>
      <c r="S256" s="240"/>
      <c r="T256" s="227"/>
      <c r="U256" s="227"/>
      <c r="V256" s="227"/>
      <c r="W256" s="234"/>
      <c r="X256" s="234" t="s">
        <v>732</v>
      </c>
      <c r="Y256" s="231">
        <f>Tabela510[[#This Row],[Data da Semeadura ]]+10</f>
        <v>45221</v>
      </c>
      <c r="Z256" s="233"/>
      <c r="AA256" s="227"/>
      <c r="AB256" s="232">
        <v>9.1999999999999993</v>
      </c>
      <c r="AC256" s="227" t="s">
        <v>341</v>
      </c>
      <c r="AD256" s="234" t="s">
        <v>357</v>
      </c>
      <c r="AE256" s="234" t="s">
        <v>357</v>
      </c>
      <c r="AF256" s="234" t="s">
        <v>344</v>
      </c>
      <c r="AG256" s="234" t="s">
        <v>513</v>
      </c>
      <c r="AH256" s="229">
        <f>Tabela510[[#This Row],[Data da Semeadura ]]+35</f>
        <v>45246</v>
      </c>
      <c r="AI256" s="233">
        <v>45245</v>
      </c>
      <c r="AJ256" s="227"/>
      <c r="AK256" s="234"/>
      <c r="AL256" s="227" t="s">
        <v>504</v>
      </c>
      <c r="AM256" s="227" t="s">
        <v>445</v>
      </c>
      <c r="AN256" s="234"/>
      <c r="AO256" s="234" t="s">
        <v>357</v>
      </c>
      <c r="AP256" s="234"/>
      <c r="AQ256" s="234"/>
      <c r="AR256" s="234"/>
      <c r="AS256" s="234" t="s">
        <v>492</v>
      </c>
      <c r="AT256" s="229">
        <f>Tabela510[[#This Row],[PREVISÃO   2ª Avaliação ]]+30</f>
        <v>45276</v>
      </c>
      <c r="AU256" s="229"/>
      <c r="AV256" s="229"/>
      <c r="AW256" s="234"/>
      <c r="AX256" s="234"/>
      <c r="AY256" s="234"/>
      <c r="AZ256" s="234"/>
      <c r="BA256" s="234"/>
      <c r="BB256" s="234"/>
      <c r="BC256" s="234"/>
      <c r="BD256" s="234"/>
      <c r="BE256" s="242"/>
      <c r="BF256" s="234"/>
      <c r="BG256" s="234"/>
      <c r="BH256" s="234"/>
      <c r="BI256" s="234"/>
      <c r="BJ256" s="234"/>
      <c r="BK256" s="229">
        <f>Tabela510[[#This Row],[PREVISÃO   3ª Avaliação ]]+20</f>
        <v>45296</v>
      </c>
      <c r="BL256" s="233"/>
      <c r="BM256" s="227"/>
      <c r="BN256" s="234"/>
      <c r="BO256" s="234"/>
      <c r="BP256" s="234"/>
      <c r="BQ256" s="234"/>
      <c r="BR256" s="234"/>
      <c r="BS256" s="234"/>
      <c r="BT256" s="234"/>
      <c r="BU256" s="231"/>
      <c r="BV256" s="227"/>
      <c r="BW256" s="227"/>
      <c r="BX256" s="227"/>
      <c r="BY256" s="227"/>
      <c r="BZ256" s="227"/>
      <c r="CA256" s="227"/>
      <c r="CB256" s="227"/>
      <c r="CC256" s="227"/>
      <c r="CD256" s="227"/>
      <c r="CE256" s="235" t="s">
        <v>749</v>
      </c>
      <c r="CF256" s="227"/>
      <c r="CG256" s="227"/>
      <c r="CH256" s="227"/>
      <c r="CI256" s="227"/>
      <c r="CJ256" s="227" t="s">
        <v>746</v>
      </c>
      <c r="CK256" s="227"/>
      <c r="CL256" s="227"/>
      <c r="CM256" s="227"/>
      <c r="CN256" s="227"/>
      <c r="CO256" s="234"/>
      <c r="CP256" s="243"/>
      <c r="CQ256" s="227" t="str">
        <f>PROPER(TEXT(Tabela510[[#This Row],[Previsão de Colheita]],"mmm"))</f>
        <v>Fev</v>
      </c>
      <c r="CR256" s="227">
        <f>WEEKDAY(Tabela510[[#This Row],[Previsão de Colheita]],1)</f>
        <v>4</v>
      </c>
      <c r="CS256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56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56" s="239" t="str">
        <f>TEXT(Tabela510[[#This Row],[Inicio Semana]],"dd/mm/aa") &amp; " - " &amp; TEXT(Tabela510[[#This Row],[Fim Semana]],"dd/mm/aa")</f>
        <v>21/01/24 - 27/01/24</v>
      </c>
      <c r="CV256" s="238">
        <f>_xlfn.MAXIFS(Tabela510[Previsão de Colheita],Tabela510[[Fazenda ]],Tabela510[[#This Row],[Fazenda ]],Tabela510[Cultivar],Tabela510[[#This Row],[Cultivar]])</f>
        <v>45348</v>
      </c>
      <c r="CW256" s="238">
        <f>_xlfn.MINIFS(Tabela510[Previsão de Colheita],Tabela510[[Fazenda ]],Tabela510[[#This Row],[Fazenda ]],Tabela510[Cultivar],Tabela510[[#This Row],[Cultivar]])</f>
        <v>45334</v>
      </c>
      <c r="CX256" s="244" t="str" cm="1">
        <f t="array" ref="CX256">IF(OR(Tabela510[[#This Row],[1ª avaliação]:[Inicio Colh.]]="Reprovado"),"Reprovado","Aprovado")</f>
        <v>Reprovado</v>
      </c>
      <c r="CY256" s="221"/>
    </row>
    <row r="257" spans="1:103" ht="19.95" customHeight="1" x14ac:dyDescent="0.3">
      <c r="A257" s="226" t="s">
        <v>738</v>
      </c>
      <c r="B257" s="227" t="s">
        <v>724</v>
      </c>
      <c r="C257" s="227" t="s">
        <v>48</v>
      </c>
      <c r="D257" s="227" t="s">
        <v>815</v>
      </c>
      <c r="E257" s="227" t="s">
        <v>616</v>
      </c>
      <c r="F257" s="227" t="s">
        <v>536</v>
      </c>
      <c r="G257" s="227" t="s">
        <v>177</v>
      </c>
      <c r="H257" s="227">
        <v>255</v>
      </c>
      <c r="I257" s="227">
        <v>250</v>
      </c>
      <c r="J257" s="228">
        <v>204</v>
      </c>
      <c r="K257" s="228">
        <f>Tabela510[[#This Row],[Hectares semados]]-J257</f>
        <v>51</v>
      </c>
      <c r="L257" s="228">
        <f>Tabela510[[#This Row],[Hectares de aproveitamento de semente]]*20</f>
        <v>4080</v>
      </c>
      <c r="M257" s="231">
        <v>45212</v>
      </c>
      <c r="N257" s="229">
        <f t="shared" ca="1" si="10"/>
        <v>45449</v>
      </c>
      <c r="O257" s="249">
        <f ca="1">Tabela510[[#This Row],[hoje]]-Tabela510[[#This Row],[Data da Semeadura ]]</f>
        <v>237</v>
      </c>
      <c r="P257" s="227">
        <v>125</v>
      </c>
      <c r="Q257" s="229">
        <f>Tabela510[[#This Row],[Data da Semeadura ]]+P257</f>
        <v>45337</v>
      </c>
      <c r="R257" s="230" t="s">
        <v>163</v>
      </c>
      <c r="S257" s="240"/>
      <c r="T257" s="227"/>
      <c r="U257" s="227"/>
      <c r="V257" s="227"/>
      <c r="W257" s="234"/>
      <c r="X257" s="234" t="s">
        <v>732</v>
      </c>
      <c r="Y257" s="231">
        <f>Tabela510[[#This Row],[Data da Semeadura ]]+10</f>
        <v>45222</v>
      </c>
      <c r="Z257" s="233"/>
      <c r="AA257" s="233"/>
      <c r="AB257" s="232">
        <v>9.4</v>
      </c>
      <c r="AC257" s="227" t="s">
        <v>341</v>
      </c>
      <c r="AD257" s="234" t="s">
        <v>357</v>
      </c>
      <c r="AE257" s="234" t="s">
        <v>357</v>
      </c>
      <c r="AF257" s="234" t="s">
        <v>345</v>
      </c>
      <c r="AG257" s="234" t="s">
        <v>513</v>
      </c>
      <c r="AH257" s="229">
        <f>Tabela510[[#This Row],[Data da Semeadura ]]+35</f>
        <v>45247</v>
      </c>
      <c r="AI257" s="233">
        <v>45245</v>
      </c>
      <c r="AJ257" s="227"/>
      <c r="AK257" s="234"/>
      <c r="AL257" s="227" t="s">
        <v>504</v>
      </c>
      <c r="AM257" s="227" t="s">
        <v>445</v>
      </c>
      <c r="AN257" s="234"/>
      <c r="AO257" s="234" t="s">
        <v>357</v>
      </c>
      <c r="AP257" s="234"/>
      <c r="AQ257" s="234"/>
      <c r="AR257" s="234"/>
      <c r="AS257" s="234" t="s">
        <v>492</v>
      </c>
      <c r="AT257" s="229">
        <f>Tabela510[[#This Row],[PREVISÃO   2ª Avaliação ]]+30</f>
        <v>45277</v>
      </c>
      <c r="AU257" s="229"/>
      <c r="AV257" s="229"/>
      <c r="AW257" s="234"/>
      <c r="AX257" s="234"/>
      <c r="AY257" s="234"/>
      <c r="AZ257" s="234"/>
      <c r="BA257" s="234"/>
      <c r="BB257" s="234"/>
      <c r="BC257" s="234"/>
      <c r="BD257" s="234"/>
      <c r="BE257" s="242"/>
      <c r="BF257" s="234"/>
      <c r="BG257" s="234"/>
      <c r="BH257" s="234"/>
      <c r="BI257" s="234"/>
      <c r="BJ257" s="234"/>
      <c r="BK257" s="229">
        <f>Tabela510[[#This Row],[PREVISÃO   3ª Avaliação ]]+20</f>
        <v>45297</v>
      </c>
      <c r="BL257" s="233"/>
      <c r="BM257" s="227"/>
      <c r="BN257" s="234"/>
      <c r="BO257" s="234"/>
      <c r="BP257" s="234"/>
      <c r="BQ257" s="234"/>
      <c r="BR257" s="234"/>
      <c r="BS257" s="234"/>
      <c r="BT257" s="234"/>
      <c r="BU257" s="231"/>
      <c r="BV257" s="227"/>
      <c r="BW257" s="227"/>
      <c r="BX257" s="227"/>
      <c r="BY257" s="227"/>
      <c r="BZ257" s="227"/>
      <c r="CA257" s="227"/>
      <c r="CB257" s="227"/>
      <c r="CC257" s="227"/>
      <c r="CD257" s="227"/>
      <c r="CE257" s="235" t="s">
        <v>792</v>
      </c>
      <c r="CF257" s="227"/>
      <c r="CG257" s="227"/>
      <c r="CH257" s="227"/>
      <c r="CI257" s="227"/>
      <c r="CJ257" s="227" t="s">
        <v>746</v>
      </c>
      <c r="CK257" s="227"/>
      <c r="CL257" s="227"/>
      <c r="CM257" s="227"/>
      <c r="CN257" s="227"/>
      <c r="CO257" s="234"/>
      <c r="CP257" s="243"/>
      <c r="CQ257" s="227" t="str">
        <f>PROPER(TEXT(Tabela510[[#This Row],[Previsão de Colheita]],"mmm"))</f>
        <v>Fev</v>
      </c>
      <c r="CR257" s="227">
        <f>WEEKDAY(Tabela510[[#This Row],[Previsão de Colheita]],1)</f>
        <v>5</v>
      </c>
      <c r="CS257" s="238">
        <f>DATE(YEAR(Tabela510[[#This Row],[Previsão de Colheita]]),1,1)+(Tabela510[[#This Row],[Semana Colheita]]-1)*7-WEEKDAY(DATE(YEAR(Tabela510[[#This Row],[Previsão de Colheita]]),1,1)+(Tabela510[[#This Row],[Semana Colheita]]-1)*7)+1</f>
        <v>45319</v>
      </c>
      <c r="CT257" s="238">
        <f>DATE(YEAR(Tabela510[[#This Row],[Previsão de Colheita]]),1,1)+(Tabela510[[#This Row],[Semana Colheita]]-1)*7+(7-WEEKDAY(DATE(YEAR(Tabela510[[#This Row],[Previsão de Colheita]]),1,1)+(Tabela510[[#This Row],[Semana Colheita]]-1)*7))</f>
        <v>45325</v>
      </c>
      <c r="CU257" s="239" t="str">
        <f>TEXT(Tabela510[[#This Row],[Inicio Semana]],"dd/mm/aa") &amp; " - " &amp; TEXT(Tabela510[[#This Row],[Fim Semana]],"dd/mm/aa")</f>
        <v>28/01/24 - 03/02/24</v>
      </c>
      <c r="CV257" s="238">
        <f>_xlfn.MAXIFS(Tabela510[Previsão de Colheita],Tabela510[[Fazenda ]],Tabela510[[#This Row],[Fazenda ]],Tabela510[Cultivar],Tabela510[[#This Row],[Cultivar]])</f>
        <v>45348</v>
      </c>
      <c r="CW257" s="238">
        <f>_xlfn.MINIFS(Tabela510[Previsão de Colheita],Tabela510[[Fazenda ]],Tabela510[[#This Row],[Fazenda ]],Tabela510[Cultivar],Tabela510[[#This Row],[Cultivar]])</f>
        <v>45334</v>
      </c>
      <c r="CX257" s="244" t="str" cm="1">
        <f t="array" ref="CX257">IF(OR(Tabela510[[#This Row],[1ª avaliação]:[Inicio Colh.]]="Reprovado"),"Reprovado","Aprovado")</f>
        <v>Reprovado</v>
      </c>
      <c r="CY257" s="221"/>
    </row>
    <row r="258" spans="1:103" ht="19.95" customHeight="1" x14ac:dyDescent="0.3">
      <c r="A258" s="226" t="s">
        <v>738</v>
      </c>
      <c r="B258" s="227" t="s">
        <v>724</v>
      </c>
      <c r="C258" s="227" t="s">
        <v>48</v>
      </c>
      <c r="D258" s="227" t="s">
        <v>815</v>
      </c>
      <c r="E258" s="227" t="s">
        <v>617</v>
      </c>
      <c r="F258" s="227" t="s">
        <v>537</v>
      </c>
      <c r="G258" s="227" t="s">
        <v>563</v>
      </c>
      <c r="H258" s="227">
        <v>36</v>
      </c>
      <c r="I258" s="227"/>
      <c r="J258" s="228">
        <v>25</v>
      </c>
      <c r="K258" s="228">
        <f>Tabela510[[#This Row],[Hectares semados]]-J258</f>
        <v>11</v>
      </c>
      <c r="L258" s="228">
        <f>Tabela510[[#This Row],[Hectares de aproveitamento de semente]]*20</f>
        <v>500</v>
      </c>
      <c r="M258" s="231">
        <v>45225</v>
      </c>
      <c r="N258" s="229">
        <f t="shared" ca="1" si="10"/>
        <v>45449</v>
      </c>
      <c r="O258" s="249">
        <f ca="1">Tabela510[[#This Row],[hoje]]-Tabela510[[#This Row],[Data da Semeadura ]]</f>
        <v>224</v>
      </c>
      <c r="P258" s="227">
        <v>120</v>
      </c>
      <c r="Q258" s="229">
        <f>Tabela510[[#This Row],[Data da Semeadura ]]+P258</f>
        <v>45345</v>
      </c>
      <c r="R258" s="230" t="s">
        <v>164</v>
      </c>
      <c r="S258" s="240"/>
      <c r="T258" s="227"/>
      <c r="U258" s="227"/>
      <c r="V258" s="227"/>
      <c r="W258" s="234"/>
      <c r="X258" s="234" t="s">
        <v>734</v>
      </c>
      <c r="Y258" s="231">
        <f>Tabela510[[#This Row],[Data da Semeadura ]]+10</f>
        <v>45235</v>
      </c>
      <c r="Z258" s="233"/>
      <c r="AA258" s="233"/>
      <c r="AB258" s="232"/>
      <c r="AC258" s="227"/>
      <c r="AD258" s="234"/>
      <c r="AE258" s="234"/>
      <c r="AF258" s="234"/>
      <c r="AG258" s="234"/>
      <c r="AH258" s="229">
        <f>Tabela510[[#This Row],[Data da Semeadura ]]+35</f>
        <v>45260</v>
      </c>
      <c r="AI258" s="233">
        <v>45245</v>
      </c>
      <c r="AJ258" s="227"/>
      <c r="AK258" s="234"/>
      <c r="AL258" s="227" t="s">
        <v>504</v>
      </c>
      <c r="AM258" s="227" t="s">
        <v>445</v>
      </c>
      <c r="AN258" s="234"/>
      <c r="AO258" s="234" t="s">
        <v>357</v>
      </c>
      <c r="AP258" s="234"/>
      <c r="AQ258" s="234"/>
      <c r="AR258" s="234"/>
      <c r="AS258" s="234" t="s">
        <v>492</v>
      </c>
      <c r="AT258" s="229">
        <f>Tabela510[[#This Row],[PREVISÃO   2ª Avaliação ]]+30</f>
        <v>45290</v>
      </c>
      <c r="AU258" s="229"/>
      <c r="AV258" s="229"/>
      <c r="AW258" s="234"/>
      <c r="AX258" s="234"/>
      <c r="AY258" s="234"/>
      <c r="AZ258" s="234"/>
      <c r="BA258" s="234"/>
      <c r="BB258" s="234"/>
      <c r="BC258" s="234"/>
      <c r="BD258" s="234"/>
      <c r="BE258" s="242"/>
      <c r="BF258" s="234"/>
      <c r="BG258" s="234"/>
      <c r="BH258" s="234"/>
      <c r="BI258" s="234"/>
      <c r="BJ258" s="234"/>
      <c r="BK258" s="229">
        <f>Tabela510[[#This Row],[PREVISÃO   3ª Avaliação ]]+20</f>
        <v>45310</v>
      </c>
      <c r="BL258" s="233"/>
      <c r="BM258" s="227"/>
      <c r="BN258" s="234"/>
      <c r="BO258" s="234"/>
      <c r="BP258" s="234"/>
      <c r="BQ258" s="234"/>
      <c r="BR258" s="234"/>
      <c r="BS258" s="234"/>
      <c r="BT258" s="234"/>
      <c r="BU258" s="231"/>
      <c r="BV258" s="227"/>
      <c r="BW258" s="227"/>
      <c r="BX258" s="227"/>
      <c r="BY258" s="227"/>
      <c r="BZ258" s="227"/>
      <c r="CA258" s="227"/>
      <c r="CB258" s="227"/>
      <c r="CC258" s="227"/>
      <c r="CD258" s="227"/>
      <c r="CE258" s="235" t="s">
        <v>799</v>
      </c>
      <c r="CF258" s="227"/>
      <c r="CG258" s="227"/>
      <c r="CH258" s="227"/>
      <c r="CI258" s="227"/>
      <c r="CJ258" s="227" t="s">
        <v>746</v>
      </c>
      <c r="CK258" s="227"/>
      <c r="CL258" s="227"/>
      <c r="CM258" s="227"/>
      <c r="CN258" s="227"/>
      <c r="CO258" s="234"/>
      <c r="CP258" s="243"/>
      <c r="CQ258" s="227" t="str">
        <f>PROPER(TEXT(Tabela510[[#This Row],[Previsão de Colheita]],"mmm"))</f>
        <v>Fev</v>
      </c>
      <c r="CR258" s="227">
        <f>WEEKDAY(Tabela510[[#This Row],[Previsão de Colheita]],1)</f>
        <v>6</v>
      </c>
      <c r="CS258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58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58" s="239" t="str">
        <f>TEXT(Tabela510[[#This Row],[Inicio Semana]],"dd/mm/aa") &amp; " - " &amp; TEXT(Tabela510[[#This Row],[Fim Semana]],"dd/mm/aa")</f>
        <v>04/02/24 - 10/02/24</v>
      </c>
      <c r="CV258" s="238">
        <f>_xlfn.MAXIFS(Tabela510[Previsão de Colheita],Tabela510[[Fazenda ]],Tabela510[[#This Row],[Fazenda ]],Tabela510[Cultivar],Tabela510[[#This Row],[Cultivar]])</f>
        <v>45345</v>
      </c>
      <c r="CW258" s="238">
        <f>_xlfn.MINIFS(Tabela510[Previsão de Colheita],Tabela510[[Fazenda ]],Tabela510[[#This Row],[Fazenda ]],Tabela510[Cultivar],Tabela510[[#This Row],[Cultivar]])</f>
        <v>45345</v>
      </c>
      <c r="CX258" s="244" t="str" cm="1">
        <f t="array" ref="CX258">IF(OR(Tabela510[[#This Row],[1ª avaliação]:[Inicio Colh.]]="Reprovado"),"Reprovado","Aprovado")</f>
        <v>Reprovado</v>
      </c>
      <c r="CY258" s="221"/>
    </row>
    <row r="259" spans="1:103" ht="19.95" customHeight="1" x14ac:dyDescent="0.3">
      <c r="A259" s="226" t="s">
        <v>738</v>
      </c>
      <c r="B259" s="227" t="s">
        <v>724</v>
      </c>
      <c r="C259" s="227" t="s">
        <v>48</v>
      </c>
      <c r="D259" s="227" t="s">
        <v>815</v>
      </c>
      <c r="E259" s="227" t="s">
        <v>618</v>
      </c>
      <c r="F259" s="227" t="s">
        <v>537</v>
      </c>
      <c r="G259" s="227" t="s">
        <v>541</v>
      </c>
      <c r="H259" s="227">
        <v>144</v>
      </c>
      <c r="I259" s="227">
        <v>100</v>
      </c>
      <c r="J259" s="228">
        <f>Tabela510[[#This Row],[Hectares semados]]</f>
        <v>144</v>
      </c>
      <c r="K259" s="228">
        <f>Tabela510[[#This Row],[Hectares semados]]-J259</f>
        <v>0</v>
      </c>
      <c r="L259" s="228">
        <f>Tabela510[[#This Row],[Hectares de aproveitamento de semente]]*20</f>
        <v>2880</v>
      </c>
      <c r="M259" s="231">
        <v>45225</v>
      </c>
      <c r="N259" s="229">
        <f t="shared" ca="1" si="10"/>
        <v>45449</v>
      </c>
      <c r="O259" s="249">
        <f ca="1">Tabela510[[#This Row],[hoje]]-Tabela510[[#This Row],[Data da Semeadura ]]</f>
        <v>224</v>
      </c>
      <c r="P259" s="227">
        <v>123</v>
      </c>
      <c r="Q259" s="229">
        <f>Tabela510[[#This Row],[Data da Semeadura ]]+P259</f>
        <v>45348</v>
      </c>
      <c r="R259" s="230" t="s">
        <v>164</v>
      </c>
      <c r="S259" s="240"/>
      <c r="T259" s="227"/>
      <c r="U259" s="227"/>
      <c r="V259" s="227"/>
      <c r="W259" s="234"/>
      <c r="X259" s="234" t="s">
        <v>734</v>
      </c>
      <c r="Y259" s="231">
        <f>Tabela510[[#This Row],[Data da Semeadura ]]+10</f>
        <v>45235</v>
      </c>
      <c r="Z259" s="233"/>
      <c r="AA259" s="233"/>
      <c r="AB259" s="232"/>
      <c r="AC259" s="227"/>
      <c r="AD259" s="234"/>
      <c r="AE259" s="234"/>
      <c r="AF259" s="234"/>
      <c r="AG259" s="234"/>
      <c r="AH259" s="229">
        <f>Tabela510[[#This Row],[Data da Semeadura ]]+35</f>
        <v>45260</v>
      </c>
      <c r="AI259" s="233">
        <v>45245</v>
      </c>
      <c r="AJ259" s="227"/>
      <c r="AK259" s="234"/>
      <c r="AL259" s="227" t="s">
        <v>504</v>
      </c>
      <c r="AM259" s="227" t="s">
        <v>445</v>
      </c>
      <c r="AN259" s="234"/>
      <c r="AO259" s="234" t="s">
        <v>357</v>
      </c>
      <c r="AP259" s="234"/>
      <c r="AQ259" s="234"/>
      <c r="AR259" s="234"/>
      <c r="AS259" s="234" t="s">
        <v>492</v>
      </c>
      <c r="AT259" s="229">
        <f>Tabela510[[#This Row],[PREVISÃO   2ª Avaliação ]]+30</f>
        <v>45290</v>
      </c>
      <c r="AU259" s="229"/>
      <c r="AV259" s="229"/>
      <c r="AW259" s="234"/>
      <c r="AX259" s="234"/>
      <c r="AY259" s="234"/>
      <c r="AZ259" s="234"/>
      <c r="BA259" s="234"/>
      <c r="BB259" s="234"/>
      <c r="BC259" s="234"/>
      <c r="BD259" s="234"/>
      <c r="BE259" s="242"/>
      <c r="BF259" s="234"/>
      <c r="BG259" s="234"/>
      <c r="BH259" s="234"/>
      <c r="BI259" s="234"/>
      <c r="BJ259" s="234"/>
      <c r="BK259" s="229">
        <f>Tabela510[[#This Row],[PREVISÃO   3ª Avaliação ]]+20</f>
        <v>45310</v>
      </c>
      <c r="BL259" s="233"/>
      <c r="BM259" s="227"/>
      <c r="BN259" s="234"/>
      <c r="BO259" s="234"/>
      <c r="BP259" s="234"/>
      <c r="BQ259" s="234"/>
      <c r="BR259" s="234"/>
      <c r="BS259" s="234"/>
      <c r="BT259" s="234"/>
      <c r="BU259" s="231"/>
      <c r="BV259" s="227"/>
      <c r="BW259" s="227"/>
      <c r="BX259" s="227"/>
      <c r="BY259" s="227"/>
      <c r="BZ259" s="227"/>
      <c r="CA259" s="227"/>
      <c r="CB259" s="227"/>
      <c r="CC259" s="227"/>
      <c r="CD259" s="227"/>
      <c r="CE259" s="235" t="s">
        <v>794</v>
      </c>
      <c r="CF259" s="227"/>
      <c r="CG259" s="227"/>
      <c r="CH259" s="227"/>
      <c r="CI259" s="227"/>
      <c r="CJ259" s="227" t="s">
        <v>746</v>
      </c>
      <c r="CK259" s="227"/>
      <c r="CL259" s="227"/>
      <c r="CM259" s="227"/>
      <c r="CN259" s="227"/>
      <c r="CO259" s="234"/>
      <c r="CP259" s="243"/>
      <c r="CQ259" s="227" t="str">
        <f>PROPER(TEXT(Tabela510[[#This Row],[Previsão de Colheita]],"mmm"))</f>
        <v>Fev</v>
      </c>
      <c r="CR259" s="227">
        <f>WEEKDAY(Tabela510[[#This Row],[Previsão de Colheita]],1)</f>
        <v>2</v>
      </c>
      <c r="CS259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259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259" s="239" t="str">
        <f>TEXT(Tabela510[[#This Row],[Inicio Semana]],"dd/mm/aa") &amp; " - " &amp; TEXT(Tabela510[[#This Row],[Fim Semana]],"dd/mm/aa")</f>
        <v>07/01/24 - 13/01/24</v>
      </c>
      <c r="CV259" s="238">
        <f>_xlfn.MAXIFS(Tabela510[Previsão de Colheita],Tabela510[[Fazenda ]],Tabela510[[#This Row],[Fazenda ]],Tabela510[Cultivar],Tabela510[[#This Row],[Cultivar]])</f>
        <v>45349</v>
      </c>
      <c r="CW259" s="238">
        <f>_xlfn.MINIFS(Tabela510[Previsão de Colheita],Tabela510[[Fazenda ]],Tabela510[[#This Row],[Fazenda ]],Tabela510[Cultivar],Tabela510[[#This Row],[Cultivar]])</f>
        <v>45347</v>
      </c>
      <c r="CX259" s="244" t="str" cm="1">
        <f t="array" ref="CX259">IF(OR(Tabela510[[#This Row],[1ª avaliação]:[Inicio Colh.]]="Reprovado"),"Reprovado","Aprovado")</f>
        <v>Reprovado</v>
      </c>
      <c r="CY259" s="221"/>
    </row>
    <row r="260" spans="1:103" ht="19.95" customHeight="1" x14ac:dyDescent="0.3">
      <c r="A260" s="226" t="s">
        <v>738</v>
      </c>
      <c r="B260" s="227" t="s">
        <v>724</v>
      </c>
      <c r="C260" s="227" t="s">
        <v>48</v>
      </c>
      <c r="D260" s="227" t="s">
        <v>815</v>
      </c>
      <c r="E260" s="227" t="s">
        <v>603</v>
      </c>
      <c r="F260" s="227" t="s">
        <v>537</v>
      </c>
      <c r="G260" s="227" t="s">
        <v>541</v>
      </c>
      <c r="H260" s="227">
        <v>146</v>
      </c>
      <c r="I260" s="227">
        <v>100</v>
      </c>
      <c r="J260" s="228">
        <f>Tabela510[[#This Row],[Hectares semados]]</f>
        <v>146</v>
      </c>
      <c r="K260" s="228">
        <f>Tabela510[[#This Row],[Hectares semados]]-J260</f>
        <v>0</v>
      </c>
      <c r="L260" s="228">
        <f>Tabela510[[#This Row],[Hectares de aproveitamento de semente]]*20</f>
        <v>2920</v>
      </c>
      <c r="M260" s="231">
        <v>45224</v>
      </c>
      <c r="N260" s="229">
        <f t="shared" ca="1" si="10"/>
        <v>45449</v>
      </c>
      <c r="O260" s="249">
        <f ca="1">Tabela510[[#This Row],[hoje]]-Tabela510[[#This Row],[Data da Semeadura ]]</f>
        <v>225</v>
      </c>
      <c r="P260" s="227">
        <v>123</v>
      </c>
      <c r="Q260" s="229">
        <f>Tabela510[[#This Row],[Data da Semeadura ]]+P260</f>
        <v>45347</v>
      </c>
      <c r="R260" s="230" t="s">
        <v>164</v>
      </c>
      <c r="S260" s="240"/>
      <c r="T260" s="227"/>
      <c r="U260" s="227"/>
      <c r="V260" s="227"/>
      <c r="W260" s="234"/>
      <c r="X260" s="234" t="s">
        <v>734</v>
      </c>
      <c r="Y260" s="231">
        <f>Tabela510[[#This Row],[Data da Semeadura ]]+10</f>
        <v>45234</v>
      </c>
      <c r="Z260" s="233"/>
      <c r="AA260" s="233"/>
      <c r="AB260" s="232"/>
      <c r="AC260" s="227"/>
      <c r="AD260" s="234"/>
      <c r="AE260" s="234"/>
      <c r="AF260" s="234"/>
      <c r="AG260" s="234"/>
      <c r="AH260" s="229">
        <f>Tabela510[[#This Row],[Data da Semeadura ]]+35</f>
        <v>45259</v>
      </c>
      <c r="AI260" s="233">
        <v>45245</v>
      </c>
      <c r="AJ260" s="227"/>
      <c r="AK260" s="234"/>
      <c r="AL260" s="227" t="s">
        <v>504</v>
      </c>
      <c r="AM260" s="227" t="s">
        <v>445</v>
      </c>
      <c r="AN260" s="234"/>
      <c r="AO260" s="234" t="s">
        <v>357</v>
      </c>
      <c r="AP260" s="234"/>
      <c r="AQ260" s="234"/>
      <c r="AR260" s="234"/>
      <c r="AS260" s="234" t="s">
        <v>492</v>
      </c>
      <c r="AT260" s="229">
        <f>Tabela510[[#This Row],[PREVISÃO   2ª Avaliação ]]+30</f>
        <v>45289</v>
      </c>
      <c r="AU260" s="229"/>
      <c r="AV260" s="229"/>
      <c r="AW260" s="234"/>
      <c r="AX260" s="234"/>
      <c r="AY260" s="234"/>
      <c r="AZ260" s="234"/>
      <c r="BA260" s="234"/>
      <c r="BB260" s="234"/>
      <c r="BC260" s="234"/>
      <c r="BD260" s="234"/>
      <c r="BE260" s="242"/>
      <c r="BF260" s="234"/>
      <c r="BG260" s="234"/>
      <c r="BH260" s="234"/>
      <c r="BI260" s="234"/>
      <c r="BJ260" s="234"/>
      <c r="BK260" s="229">
        <f>Tabela510[[#This Row],[PREVISÃO   3ª Avaliação ]]+20</f>
        <v>45309</v>
      </c>
      <c r="BL260" s="233"/>
      <c r="BM260" s="227"/>
      <c r="BN260" s="234"/>
      <c r="BO260" s="234"/>
      <c r="BP260" s="234"/>
      <c r="BQ260" s="234"/>
      <c r="BR260" s="234"/>
      <c r="BS260" s="234"/>
      <c r="BT260" s="234"/>
      <c r="BU260" s="231"/>
      <c r="BV260" s="227"/>
      <c r="BW260" s="227"/>
      <c r="BX260" s="227"/>
      <c r="BY260" s="227"/>
      <c r="BZ260" s="227"/>
      <c r="CA260" s="227"/>
      <c r="CB260" s="227"/>
      <c r="CC260" s="227"/>
      <c r="CD260" s="227"/>
      <c r="CE260" s="235" t="s">
        <v>794</v>
      </c>
      <c r="CF260" s="227"/>
      <c r="CG260" s="227"/>
      <c r="CH260" s="227"/>
      <c r="CI260" s="227"/>
      <c r="CJ260" s="227" t="s">
        <v>746</v>
      </c>
      <c r="CK260" s="227"/>
      <c r="CL260" s="227"/>
      <c r="CM260" s="227"/>
      <c r="CN260" s="227"/>
      <c r="CO260" s="234"/>
      <c r="CP260" s="243"/>
      <c r="CQ260" s="227" t="str">
        <f>PROPER(TEXT(Tabela510[[#This Row],[Previsão de Colheita]],"mmm"))</f>
        <v>Fev</v>
      </c>
      <c r="CR260" s="227">
        <f>WEEKDAY(Tabela510[[#This Row],[Previsão de Colheita]],1)</f>
        <v>1</v>
      </c>
      <c r="CS260" s="238">
        <f>DATE(YEAR(Tabela510[[#This Row],[Previsão de Colheita]]),1,1)+(Tabela510[[#This Row],[Semana Colheita]]-1)*7-WEEKDAY(DATE(YEAR(Tabela510[[#This Row],[Previsão de Colheita]]),1,1)+(Tabela510[[#This Row],[Semana Colheita]]-1)*7)+1</f>
        <v>45291</v>
      </c>
      <c r="CT260" s="238">
        <f>DATE(YEAR(Tabela510[[#This Row],[Previsão de Colheita]]),1,1)+(Tabela510[[#This Row],[Semana Colheita]]-1)*7+(7-WEEKDAY(DATE(YEAR(Tabela510[[#This Row],[Previsão de Colheita]]),1,1)+(Tabela510[[#This Row],[Semana Colheita]]-1)*7))</f>
        <v>45297</v>
      </c>
      <c r="CU260" s="239" t="str">
        <f>TEXT(Tabela510[[#This Row],[Inicio Semana]],"dd/mm/aa") &amp; " - " &amp; TEXT(Tabela510[[#This Row],[Fim Semana]],"dd/mm/aa")</f>
        <v>31/12/23 - 06/01/24</v>
      </c>
      <c r="CV260" s="238">
        <f>_xlfn.MAXIFS(Tabela510[Previsão de Colheita],Tabela510[[Fazenda ]],Tabela510[[#This Row],[Fazenda ]],Tabela510[Cultivar],Tabela510[[#This Row],[Cultivar]])</f>
        <v>45349</v>
      </c>
      <c r="CW260" s="238">
        <f>_xlfn.MINIFS(Tabela510[Previsão de Colheita],Tabela510[[Fazenda ]],Tabela510[[#This Row],[Fazenda ]],Tabela510[Cultivar],Tabela510[[#This Row],[Cultivar]])</f>
        <v>45347</v>
      </c>
      <c r="CX260" s="244" t="str" cm="1">
        <f t="array" ref="CX260">IF(OR(Tabela510[[#This Row],[1ª avaliação]:[Inicio Colh.]]="Reprovado"),"Reprovado","Aprovado")</f>
        <v>Reprovado</v>
      </c>
      <c r="CY260" s="221"/>
    </row>
    <row r="261" spans="1:103" ht="19.95" customHeight="1" x14ac:dyDescent="0.3">
      <c r="A261" s="226" t="s">
        <v>738</v>
      </c>
      <c r="B261" s="227" t="s">
        <v>724</v>
      </c>
      <c r="C261" s="227" t="s">
        <v>48</v>
      </c>
      <c r="D261" s="227" t="s">
        <v>815</v>
      </c>
      <c r="E261" s="227" t="s">
        <v>603</v>
      </c>
      <c r="F261" s="227" t="s">
        <v>537</v>
      </c>
      <c r="G261" s="227" t="s">
        <v>560</v>
      </c>
      <c r="H261" s="227">
        <v>146</v>
      </c>
      <c r="I261" s="227"/>
      <c r="J261" s="228">
        <f>Tabela510[[#This Row],[Hectares semados]]</f>
        <v>146</v>
      </c>
      <c r="K261" s="228">
        <f>Tabela510[[#This Row],[Hectares semados]]-J261</f>
        <v>0</v>
      </c>
      <c r="L261" s="228">
        <f>Tabela510[[#This Row],[Hectares de aproveitamento de semente]]*20</f>
        <v>2920</v>
      </c>
      <c r="M261" s="231">
        <v>45224</v>
      </c>
      <c r="N261" s="229">
        <f t="shared" ca="1" si="10"/>
        <v>45449</v>
      </c>
      <c r="O261" s="249">
        <f ca="1">Tabela510[[#This Row],[hoje]]-Tabela510[[#This Row],[Data da Semeadura ]]</f>
        <v>225</v>
      </c>
      <c r="P261" s="227">
        <v>125</v>
      </c>
      <c r="Q261" s="229">
        <f>Tabela510[[#This Row],[Data da Semeadura ]]+P261</f>
        <v>45349</v>
      </c>
      <c r="R261" s="230" t="s">
        <v>164</v>
      </c>
      <c r="S261" s="240"/>
      <c r="T261" s="227"/>
      <c r="U261" s="227"/>
      <c r="V261" s="227"/>
      <c r="W261" s="234"/>
      <c r="X261" s="234" t="s">
        <v>734</v>
      </c>
      <c r="Y261" s="231">
        <f>Tabela510[[#This Row],[Data da Semeadura ]]+10</f>
        <v>45234</v>
      </c>
      <c r="Z261" s="233"/>
      <c r="AA261" s="233"/>
      <c r="AB261" s="232">
        <v>13</v>
      </c>
      <c r="AC261" s="227"/>
      <c r="AD261" s="234"/>
      <c r="AE261" s="234"/>
      <c r="AF261" s="234"/>
      <c r="AG261" s="234" t="s">
        <v>513</v>
      </c>
      <c r="AH261" s="229">
        <f>Tabela510[[#This Row],[Data da Semeadura ]]+35</f>
        <v>45259</v>
      </c>
      <c r="AI261" s="233">
        <v>45245</v>
      </c>
      <c r="AJ261" s="227"/>
      <c r="AK261" s="234"/>
      <c r="AL261" s="227" t="s">
        <v>504</v>
      </c>
      <c r="AM261" s="227" t="s">
        <v>445</v>
      </c>
      <c r="AN261" s="234"/>
      <c r="AO261" s="234" t="s">
        <v>357</v>
      </c>
      <c r="AP261" s="234"/>
      <c r="AQ261" s="234"/>
      <c r="AR261" s="234"/>
      <c r="AS261" s="234" t="s">
        <v>492</v>
      </c>
      <c r="AT261" s="229">
        <f>Tabela510[[#This Row],[PREVISÃO   2ª Avaliação ]]+30</f>
        <v>45289</v>
      </c>
      <c r="AU261" s="229"/>
      <c r="AV261" s="229"/>
      <c r="AW261" s="234"/>
      <c r="AX261" s="234"/>
      <c r="AY261" s="234"/>
      <c r="AZ261" s="234"/>
      <c r="BA261" s="234"/>
      <c r="BB261" s="234"/>
      <c r="BC261" s="234"/>
      <c r="BD261" s="234"/>
      <c r="BE261" s="242"/>
      <c r="BF261" s="234"/>
      <c r="BG261" s="234"/>
      <c r="BH261" s="234"/>
      <c r="BI261" s="234"/>
      <c r="BJ261" s="234"/>
      <c r="BK261" s="229">
        <f>Tabela510[[#This Row],[PREVISÃO   3ª Avaliação ]]+20</f>
        <v>45309</v>
      </c>
      <c r="BL261" s="227"/>
      <c r="BM261" s="227"/>
      <c r="BN261" s="234"/>
      <c r="BO261" s="234"/>
      <c r="BP261" s="234"/>
      <c r="BQ261" s="234"/>
      <c r="BR261" s="234"/>
      <c r="BS261" s="234"/>
      <c r="BT261" s="234"/>
      <c r="BU261" s="231"/>
      <c r="BV261" s="227"/>
      <c r="BW261" s="227"/>
      <c r="BX261" s="227"/>
      <c r="BY261" s="227"/>
      <c r="BZ261" s="227"/>
      <c r="CA261" s="227"/>
      <c r="CB261" s="227"/>
      <c r="CC261" s="227"/>
      <c r="CD261" s="227"/>
      <c r="CE261" s="235" t="s">
        <v>794</v>
      </c>
      <c r="CF261" s="227"/>
      <c r="CG261" s="227"/>
      <c r="CH261" s="227"/>
      <c r="CI261" s="227"/>
      <c r="CJ261" s="227" t="s">
        <v>746</v>
      </c>
      <c r="CK261" s="227"/>
      <c r="CL261" s="227"/>
      <c r="CM261" s="227"/>
      <c r="CN261" s="227"/>
      <c r="CO261" s="234"/>
      <c r="CP261" s="243"/>
      <c r="CQ261" s="227" t="str">
        <f>PROPER(TEXT(Tabela510[[#This Row],[Previsão de Colheita]],"mmm"))</f>
        <v>Fev</v>
      </c>
      <c r="CR261" s="227">
        <f>WEEKDAY(Tabela510[[#This Row],[Previsão de Colheita]],1)</f>
        <v>3</v>
      </c>
      <c r="CS261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61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61" s="239" t="str">
        <f>TEXT(Tabela510[[#This Row],[Inicio Semana]],"dd/mm/aa") &amp; " - " &amp; TEXT(Tabela510[[#This Row],[Fim Semana]],"dd/mm/aa")</f>
        <v>14/01/24 - 20/01/24</v>
      </c>
      <c r="CV261" s="238">
        <f>_xlfn.MAXIFS(Tabela510[Previsão de Colheita],Tabela510[[Fazenda ]],Tabela510[[#This Row],[Fazenda ]],Tabela510[Cultivar],Tabela510[[#This Row],[Cultivar]])</f>
        <v>45349</v>
      </c>
      <c r="CW261" s="238">
        <f>_xlfn.MINIFS(Tabela510[Previsão de Colheita],Tabela510[[Fazenda ]],Tabela510[[#This Row],[Fazenda ]],Tabela510[Cultivar],Tabela510[[#This Row],[Cultivar]])</f>
        <v>45329</v>
      </c>
      <c r="CX261" s="244" t="str" cm="1">
        <f t="array" ref="CX261">IF(OR(Tabela510[[#This Row],[1ª avaliação]:[Inicio Colh.]]="Reprovado"),"Reprovado","Aprovado")</f>
        <v>Reprovado</v>
      </c>
      <c r="CY261" s="221"/>
    </row>
    <row r="262" spans="1:103" ht="15.6" x14ac:dyDescent="0.3">
      <c r="A262" s="226" t="s">
        <v>738</v>
      </c>
      <c r="B262" s="227" t="s">
        <v>724</v>
      </c>
      <c r="C262" s="227" t="s">
        <v>48</v>
      </c>
      <c r="D262" s="227" t="s">
        <v>815</v>
      </c>
      <c r="E262" s="227" t="s">
        <v>619</v>
      </c>
      <c r="F262" s="227" t="s">
        <v>537</v>
      </c>
      <c r="G262" s="227" t="s">
        <v>168</v>
      </c>
      <c r="H262" s="227">
        <v>20</v>
      </c>
      <c r="I262" s="227">
        <v>20</v>
      </c>
      <c r="J262" s="228">
        <v>16</v>
      </c>
      <c r="K262" s="228">
        <f>Tabela510[[#This Row],[Hectares semados]]-J262</f>
        <v>4</v>
      </c>
      <c r="L262" s="228">
        <f>Tabela510[[#This Row],[Hectares de aproveitamento de semente]]*20</f>
        <v>320</v>
      </c>
      <c r="M262" s="231">
        <v>45224</v>
      </c>
      <c r="N262" s="229">
        <f t="shared" ca="1" si="10"/>
        <v>45449</v>
      </c>
      <c r="O262" s="249">
        <f ca="1">Tabela510[[#This Row],[hoje]]-Tabela510[[#This Row],[Data da Semeadura ]]</f>
        <v>225</v>
      </c>
      <c r="P262" s="227">
        <v>125</v>
      </c>
      <c r="Q262" s="229">
        <f>Tabela510[[#This Row],[Data da Semeadura ]]+P262</f>
        <v>45349</v>
      </c>
      <c r="R262" s="230" t="s">
        <v>163</v>
      </c>
      <c r="S262" s="240"/>
      <c r="T262" s="227"/>
      <c r="U262" s="227"/>
      <c r="V262" s="227"/>
      <c r="W262" s="234"/>
      <c r="X262" s="234" t="s">
        <v>734</v>
      </c>
      <c r="Y262" s="231">
        <f>Tabela510[[#This Row],[Data da Semeadura ]]+10</f>
        <v>45234</v>
      </c>
      <c r="Z262" s="233"/>
      <c r="AA262" s="233"/>
      <c r="AB262" s="232"/>
      <c r="AC262" s="227"/>
      <c r="AD262" s="234"/>
      <c r="AE262" s="234"/>
      <c r="AF262" s="234"/>
      <c r="AG262" s="234"/>
      <c r="AH262" s="229">
        <f>Tabela510[[#This Row],[Data da Semeadura ]]+35</f>
        <v>45259</v>
      </c>
      <c r="AI262" s="233">
        <v>45245</v>
      </c>
      <c r="AJ262" s="227"/>
      <c r="AK262" s="234"/>
      <c r="AL262" s="227" t="s">
        <v>504</v>
      </c>
      <c r="AM262" s="227" t="s">
        <v>445</v>
      </c>
      <c r="AN262" s="234"/>
      <c r="AO262" s="234" t="s">
        <v>357</v>
      </c>
      <c r="AP262" s="234"/>
      <c r="AQ262" s="234"/>
      <c r="AR262" s="234"/>
      <c r="AS262" s="234" t="s">
        <v>492</v>
      </c>
      <c r="AT262" s="229">
        <f>Tabela510[[#This Row],[PREVISÃO   2ª Avaliação ]]+30</f>
        <v>45289</v>
      </c>
      <c r="AU262" s="229"/>
      <c r="AV262" s="229"/>
      <c r="AW262" s="234"/>
      <c r="AX262" s="234"/>
      <c r="AY262" s="234"/>
      <c r="AZ262" s="234"/>
      <c r="BA262" s="234"/>
      <c r="BB262" s="234"/>
      <c r="BC262" s="234"/>
      <c r="BD262" s="234"/>
      <c r="BE262" s="242"/>
      <c r="BF262" s="234"/>
      <c r="BG262" s="234"/>
      <c r="BH262" s="234"/>
      <c r="BI262" s="234"/>
      <c r="BJ262" s="234"/>
      <c r="BK262" s="229">
        <f>Tabela510[[#This Row],[PREVISÃO   3ª Avaliação ]]+20</f>
        <v>45309</v>
      </c>
      <c r="BL262" s="227"/>
      <c r="BM262" s="227"/>
      <c r="BN262" s="234"/>
      <c r="BO262" s="234"/>
      <c r="BP262" s="234"/>
      <c r="BQ262" s="234"/>
      <c r="BR262" s="234"/>
      <c r="BS262" s="234"/>
      <c r="BT262" s="234"/>
      <c r="BU262" s="231"/>
      <c r="BV262" s="227"/>
      <c r="BW262" s="227"/>
      <c r="BX262" s="227"/>
      <c r="BY262" s="227"/>
      <c r="BZ262" s="227"/>
      <c r="CA262" s="227"/>
      <c r="CB262" s="227"/>
      <c r="CC262" s="227"/>
      <c r="CD262" s="227"/>
      <c r="CE262" s="235" t="s">
        <v>792</v>
      </c>
      <c r="CF262" s="227"/>
      <c r="CG262" s="227"/>
      <c r="CH262" s="227"/>
      <c r="CI262" s="227"/>
      <c r="CJ262" s="227" t="s">
        <v>746</v>
      </c>
      <c r="CK262" s="227"/>
      <c r="CL262" s="227"/>
      <c r="CM262" s="227"/>
      <c r="CN262" s="227"/>
      <c r="CO262" s="234"/>
      <c r="CP262" s="243"/>
      <c r="CQ262" s="227" t="str">
        <f>PROPER(TEXT(Tabela510[[#This Row],[Previsão de Colheita]],"mmm"))</f>
        <v>Fev</v>
      </c>
      <c r="CR262" s="227">
        <f>WEEKDAY(Tabela510[[#This Row],[Previsão de Colheita]],1)</f>
        <v>3</v>
      </c>
      <c r="CS262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62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62" s="239" t="str">
        <f>TEXT(Tabela510[[#This Row],[Inicio Semana]],"dd/mm/aa") &amp; " - " &amp; TEXT(Tabela510[[#This Row],[Fim Semana]],"dd/mm/aa")</f>
        <v>14/01/24 - 20/01/24</v>
      </c>
      <c r="CV262" s="238">
        <f>_xlfn.MAXIFS(Tabela510[Previsão de Colheita],Tabela510[[Fazenda ]],Tabela510[[#This Row],[Fazenda ]],Tabela510[Cultivar],Tabela510[[#This Row],[Cultivar]])</f>
        <v>45349</v>
      </c>
      <c r="CW262" s="238">
        <f>_xlfn.MINIFS(Tabela510[Previsão de Colheita],Tabela510[[Fazenda ]],Tabela510[[#This Row],[Fazenda ]],Tabela510[Cultivar],Tabela510[[#This Row],[Cultivar]])</f>
        <v>45349</v>
      </c>
      <c r="CX262" s="244" t="str" cm="1">
        <f t="array" ref="CX262">IF(OR(Tabela510[[#This Row],[1ª avaliação]:[Inicio Colh.]]="Reprovado"),"Reprovado","Aprovado")</f>
        <v>Reprovado</v>
      </c>
      <c r="CY262" s="221"/>
    </row>
    <row r="263" spans="1:103" ht="15.6" x14ac:dyDescent="0.3">
      <c r="A263" s="226" t="s">
        <v>738</v>
      </c>
      <c r="B263" s="227" t="s">
        <v>724</v>
      </c>
      <c r="C263" s="227" t="s">
        <v>48</v>
      </c>
      <c r="D263" s="227" t="s">
        <v>815</v>
      </c>
      <c r="E263" s="227" t="s">
        <v>620</v>
      </c>
      <c r="F263" s="240" t="s">
        <v>537</v>
      </c>
      <c r="G263" s="227" t="s">
        <v>168</v>
      </c>
      <c r="H263" s="228">
        <v>50</v>
      </c>
      <c r="I263" s="228">
        <v>50</v>
      </c>
      <c r="J263" s="228">
        <v>40</v>
      </c>
      <c r="K263" s="228">
        <f>Tabela510[[#This Row],[Hectares semados]]-J263</f>
        <v>10</v>
      </c>
      <c r="L263" s="228">
        <f>Tabela510[[#This Row],[Hectares de aproveitamento de semente]]*20</f>
        <v>800</v>
      </c>
      <c r="M263" s="231">
        <v>45224</v>
      </c>
      <c r="N263" s="229">
        <f t="shared" ca="1" si="10"/>
        <v>45449</v>
      </c>
      <c r="O263" s="249">
        <f ca="1">Tabela510[[#This Row],[hoje]]-Tabela510[[#This Row],[Data da Semeadura ]]</f>
        <v>225</v>
      </c>
      <c r="P263" s="227">
        <v>125</v>
      </c>
      <c r="Q263" s="229">
        <f>Tabela510[[#This Row],[Data da Semeadura ]]+P263</f>
        <v>45349</v>
      </c>
      <c r="R263" s="230" t="s">
        <v>163</v>
      </c>
      <c r="S263" s="240"/>
      <c r="T263" s="227"/>
      <c r="U263" s="227"/>
      <c r="V263" s="227"/>
      <c r="W263" s="234"/>
      <c r="X263" s="234" t="s">
        <v>734</v>
      </c>
      <c r="Y263" s="231">
        <f>Tabela510[[#This Row],[Data da Semeadura ]]+10</f>
        <v>45234</v>
      </c>
      <c r="Z263" s="227"/>
      <c r="AA263" s="227"/>
      <c r="AB263" s="232"/>
      <c r="AC263" s="227"/>
      <c r="AD263" s="234"/>
      <c r="AE263" s="234"/>
      <c r="AF263" s="234"/>
      <c r="AG263" s="234"/>
      <c r="AH263" s="229">
        <f>Tabela510[[#This Row],[Data da Semeadura ]]+35</f>
        <v>45259</v>
      </c>
      <c r="AI263" s="233">
        <v>45245</v>
      </c>
      <c r="AJ263" s="227"/>
      <c r="AK263" s="234"/>
      <c r="AL263" s="227" t="s">
        <v>504</v>
      </c>
      <c r="AM263" s="227" t="s">
        <v>445</v>
      </c>
      <c r="AN263" s="234"/>
      <c r="AO263" s="234" t="s">
        <v>357</v>
      </c>
      <c r="AP263" s="234"/>
      <c r="AQ263" s="234"/>
      <c r="AR263" s="234"/>
      <c r="AS263" s="234" t="s">
        <v>492</v>
      </c>
      <c r="AT263" s="229">
        <f>Tabela510[[#This Row],[PREVISÃO   2ª Avaliação ]]+30</f>
        <v>45289</v>
      </c>
      <c r="AU263" s="229"/>
      <c r="AV263" s="229"/>
      <c r="AW263" s="234"/>
      <c r="AX263" s="234"/>
      <c r="AY263" s="234"/>
      <c r="AZ263" s="234"/>
      <c r="BA263" s="234"/>
      <c r="BB263" s="234"/>
      <c r="BC263" s="234"/>
      <c r="BD263" s="234"/>
      <c r="BE263" s="242"/>
      <c r="BF263" s="234"/>
      <c r="BG263" s="234"/>
      <c r="BH263" s="234"/>
      <c r="BI263" s="234"/>
      <c r="BJ263" s="234"/>
      <c r="BK263" s="229">
        <f>Tabela510[[#This Row],[PREVISÃO   3ª Avaliação ]]+20</f>
        <v>45309</v>
      </c>
      <c r="BL263" s="227"/>
      <c r="BM263" s="227"/>
      <c r="BN263" s="234"/>
      <c r="BO263" s="234"/>
      <c r="BP263" s="234"/>
      <c r="BQ263" s="234"/>
      <c r="BR263" s="234"/>
      <c r="BS263" s="234"/>
      <c r="BT263" s="234"/>
      <c r="BU263" s="231"/>
      <c r="BV263" s="227"/>
      <c r="BW263" s="227"/>
      <c r="BX263" s="227"/>
      <c r="BY263" s="227"/>
      <c r="BZ263" s="227"/>
      <c r="CA263" s="227"/>
      <c r="CB263" s="227"/>
      <c r="CC263" s="227"/>
      <c r="CD263" s="227"/>
      <c r="CE263" s="235" t="s">
        <v>792</v>
      </c>
      <c r="CF263" s="227"/>
      <c r="CG263" s="227"/>
      <c r="CH263" s="227"/>
      <c r="CI263" s="227"/>
      <c r="CJ263" s="227" t="s">
        <v>746</v>
      </c>
      <c r="CK263" s="227"/>
      <c r="CL263" s="227"/>
      <c r="CM263" s="227"/>
      <c r="CN263" s="227"/>
      <c r="CO263" s="234"/>
      <c r="CP263" s="243"/>
      <c r="CQ263" s="227" t="str">
        <f>PROPER(TEXT(Tabela510[[#This Row],[Previsão de Colheita]],"mmm"))</f>
        <v>Fev</v>
      </c>
      <c r="CR263" s="227">
        <f>WEEKDAY(Tabela510[[#This Row],[Previsão de Colheita]],1)</f>
        <v>3</v>
      </c>
      <c r="CS263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63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63" s="239" t="str">
        <f>TEXT(Tabela510[[#This Row],[Inicio Semana]],"dd/mm/aa") &amp; " - " &amp; TEXT(Tabela510[[#This Row],[Fim Semana]],"dd/mm/aa")</f>
        <v>14/01/24 - 20/01/24</v>
      </c>
      <c r="CV263" s="238">
        <f>_xlfn.MAXIFS(Tabela510[Previsão de Colheita],Tabela510[[Fazenda ]],Tabela510[[#This Row],[Fazenda ]],Tabela510[Cultivar],Tabela510[[#This Row],[Cultivar]])</f>
        <v>45349</v>
      </c>
      <c r="CW263" s="238">
        <f>_xlfn.MINIFS(Tabela510[Previsão de Colheita],Tabela510[[Fazenda ]],Tabela510[[#This Row],[Fazenda ]],Tabela510[Cultivar],Tabela510[[#This Row],[Cultivar]])</f>
        <v>45349</v>
      </c>
      <c r="CX263" s="244" t="str" cm="1">
        <f t="array" ref="CX263">IF(OR(Tabela510[[#This Row],[1ª avaliação]:[Inicio Colh.]]="Reprovado"),"Reprovado","Aprovado")</f>
        <v>Reprovado</v>
      </c>
      <c r="CY263" s="221"/>
    </row>
    <row r="264" spans="1:103" ht="15.6" x14ac:dyDescent="0.3">
      <c r="A264" s="226" t="s">
        <v>738</v>
      </c>
      <c r="B264" s="227" t="s">
        <v>724</v>
      </c>
      <c r="C264" s="227" t="s">
        <v>48</v>
      </c>
      <c r="D264" s="227" t="s">
        <v>815</v>
      </c>
      <c r="E264" s="227" t="s">
        <v>621</v>
      </c>
      <c r="F264" s="240" t="s">
        <v>537</v>
      </c>
      <c r="G264" s="227" t="s">
        <v>168</v>
      </c>
      <c r="H264" s="228">
        <v>70</v>
      </c>
      <c r="I264" s="228">
        <v>70</v>
      </c>
      <c r="J264" s="228">
        <f>Tabela510[[#This Row],[Hectares semados]]</f>
        <v>70</v>
      </c>
      <c r="K264" s="228">
        <f>Tabela510[[#This Row],[Hectares semados]]-J264</f>
        <v>0</v>
      </c>
      <c r="L264" s="228">
        <f>Tabela510[[#This Row],[Hectares de aproveitamento de semente]]*20</f>
        <v>1400</v>
      </c>
      <c r="M264" s="231">
        <v>45224</v>
      </c>
      <c r="N264" s="229">
        <f t="shared" ca="1" si="10"/>
        <v>45449</v>
      </c>
      <c r="O264" s="249">
        <f ca="1">Tabela510[[#This Row],[hoje]]-Tabela510[[#This Row],[Data da Semeadura ]]</f>
        <v>225</v>
      </c>
      <c r="P264" s="227">
        <v>125</v>
      </c>
      <c r="Q264" s="229">
        <f>Tabela510[[#This Row],[Data da Semeadura ]]+P264</f>
        <v>45349</v>
      </c>
      <c r="R264" s="230" t="s">
        <v>163</v>
      </c>
      <c r="S264" s="240"/>
      <c r="T264" s="227"/>
      <c r="U264" s="227"/>
      <c r="V264" s="227"/>
      <c r="W264" s="234"/>
      <c r="X264" s="234" t="s">
        <v>734</v>
      </c>
      <c r="Y264" s="231">
        <f>Tabela510[[#This Row],[Data da Semeadura ]]+10</f>
        <v>45234</v>
      </c>
      <c r="Z264" s="233"/>
      <c r="AA264" s="233"/>
      <c r="AB264" s="232"/>
      <c r="AC264" s="227"/>
      <c r="AD264" s="234"/>
      <c r="AE264" s="234"/>
      <c r="AF264" s="234"/>
      <c r="AG264" s="234"/>
      <c r="AH264" s="229">
        <f>Tabela510[[#This Row],[Data da Semeadura ]]+35</f>
        <v>45259</v>
      </c>
      <c r="AI264" s="233">
        <v>45245</v>
      </c>
      <c r="AJ264" s="227"/>
      <c r="AK264" s="234"/>
      <c r="AL264" s="227" t="s">
        <v>504</v>
      </c>
      <c r="AM264" s="227" t="s">
        <v>445</v>
      </c>
      <c r="AN264" s="234"/>
      <c r="AO264" s="234" t="s">
        <v>357</v>
      </c>
      <c r="AP264" s="234"/>
      <c r="AQ264" s="234"/>
      <c r="AR264" s="234"/>
      <c r="AS264" s="234" t="s">
        <v>492</v>
      </c>
      <c r="AT264" s="229">
        <f>Tabela510[[#This Row],[PREVISÃO   2ª Avaliação ]]+30</f>
        <v>45289</v>
      </c>
      <c r="AU264" s="229"/>
      <c r="AV264" s="229"/>
      <c r="AW264" s="234"/>
      <c r="AX264" s="234"/>
      <c r="AY264" s="234"/>
      <c r="AZ264" s="234"/>
      <c r="BA264" s="234"/>
      <c r="BB264" s="234"/>
      <c r="BC264" s="234"/>
      <c r="BD264" s="234"/>
      <c r="BE264" s="242"/>
      <c r="BF264" s="234"/>
      <c r="BG264" s="234"/>
      <c r="BH264" s="234"/>
      <c r="BI264" s="234"/>
      <c r="BJ264" s="234"/>
      <c r="BK264" s="229">
        <f>Tabela510[[#This Row],[PREVISÃO   3ª Avaliação ]]+20</f>
        <v>45309</v>
      </c>
      <c r="BL264" s="227"/>
      <c r="BM264" s="227"/>
      <c r="BN264" s="234"/>
      <c r="BO264" s="234"/>
      <c r="BP264" s="234"/>
      <c r="BQ264" s="234"/>
      <c r="BR264" s="234"/>
      <c r="BS264" s="234"/>
      <c r="BT264" s="234"/>
      <c r="BU264" s="231"/>
      <c r="BV264" s="227"/>
      <c r="BW264" s="227"/>
      <c r="BX264" s="227"/>
      <c r="BY264" s="227"/>
      <c r="BZ264" s="227"/>
      <c r="CA264" s="227"/>
      <c r="CB264" s="227"/>
      <c r="CC264" s="227"/>
      <c r="CD264" s="227"/>
      <c r="CE264" s="235" t="s">
        <v>794</v>
      </c>
      <c r="CF264" s="227"/>
      <c r="CG264" s="227"/>
      <c r="CH264" s="227"/>
      <c r="CI264" s="227"/>
      <c r="CJ264" s="227" t="s">
        <v>746</v>
      </c>
      <c r="CK264" s="227"/>
      <c r="CL264" s="227"/>
      <c r="CM264" s="227"/>
      <c r="CN264" s="227"/>
      <c r="CO264" s="234"/>
      <c r="CP264" s="243"/>
      <c r="CQ264" s="227" t="str">
        <f>PROPER(TEXT(Tabela510[[#This Row],[Previsão de Colheita]],"mmm"))</f>
        <v>Fev</v>
      </c>
      <c r="CR264" s="227">
        <f>WEEKDAY(Tabela510[[#This Row],[Previsão de Colheita]],1)</f>
        <v>3</v>
      </c>
      <c r="CS264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64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64" s="239" t="str">
        <f>TEXT(Tabela510[[#This Row],[Inicio Semana]],"dd/mm/aa") &amp; " - " &amp; TEXT(Tabela510[[#This Row],[Fim Semana]],"dd/mm/aa")</f>
        <v>14/01/24 - 20/01/24</v>
      </c>
      <c r="CV264" s="238">
        <f>_xlfn.MAXIFS(Tabela510[Previsão de Colheita],Tabela510[[Fazenda ]],Tabela510[[#This Row],[Fazenda ]],Tabela510[Cultivar],Tabela510[[#This Row],[Cultivar]])</f>
        <v>45349</v>
      </c>
      <c r="CW264" s="238">
        <f>_xlfn.MINIFS(Tabela510[Previsão de Colheita],Tabela510[[Fazenda ]],Tabela510[[#This Row],[Fazenda ]],Tabela510[Cultivar],Tabela510[[#This Row],[Cultivar]])</f>
        <v>45349</v>
      </c>
      <c r="CX264" s="244" t="str" cm="1">
        <f t="array" ref="CX264">IF(OR(Tabela510[[#This Row],[1ª avaliação]:[Inicio Colh.]]="Reprovado"),"Reprovado","Aprovado")</f>
        <v>Reprovado</v>
      </c>
      <c r="CY264" s="221"/>
    </row>
    <row r="265" spans="1:103" ht="15.6" customHeight="1" x14ac:dyDescent="0.3">
      <c r="A265" s="226" t="s">
        <v>157</v>
      </c>
      <c r="B265" s="227" t="s">
        <v>400</v>
      </c>
      <c r="C265" s="227" t="s">
        <v>48</v>
      </c>
      <c r="D265" s="227" t="s">
        <v>815</v>
      </c>
      <c r="E265" s="227" t="s">
        <v>622</v>
      </c>
      <c r="F265" s="240" t="s">
        <v>537</v>
      </c>
      <c r="G265" s="227" t="s">
        <v>173</v>
      </c>
      <c r="H265" s="228">
        <v>106</v>
      </c>
      <c r="I265" s="228">
        <v>106</v>
      </c>
      <c r="J265" s="228">
        <v>53</v>
      </c>
      <c r="K265" s="228">
        <f>Tabela510[[#This Row],[Hectares semados]]-J265</f>
        <v>53</v>
      </c>
      <c r="L265" s="228">
        <f>Tabela510[[#This Row],[Hectares de aproveitamento de semente]]*20</f>
        <v>1060</v>
      </c>
      <c r="M265" s="231">
        <v>45209</v>
      </c>
      <c r="N265" s="229">
        <f t="shared" ca="1" si="10"/>
        <v>45449</v>
      </c>
      <c r="O265" s="249">
        <f ca="1">Tabela510[[#This Row],[hoje]]-Tabela510[[#This Row],[Data da Semeadura ]]</f>
        <v>240</v>
      </c>
      <c r="P265" s="227">
        <v>125</v>
      </c>
      <c r="Q265" s="229">
        <f>Tabela510[[#This Row],[Data da Semeadura ]]+P265</f>
        <v>45334</v>
      </c>
      <c r="R265" s="230" t="s">
        <v>163</v>
      </c>
      <c r="S265" s="240"/>
      <c r="T265" s="227"/>
      <c r="U265" s="227"/>
      <c r="V265" s="227"/>
      <c r="W265" s="234"/>
      <c r="X265" s="234" t="s">
        <v>734</v>
      </c>
      <c r="Y265" s="231">
        <f>Tabela510[[#This Row],[Data da Semeadura ]]+10</f>
        <v>45219</v>
      </c>
      <c r="Z265" s="233">
        <v>45222</v>
      </c>
      <c r="AA265" s="233" t="s">
        <v>601</v>
      </c>
      <c r="AB265" s="232">
        <v>11.1</v>
      </c>
      <c r="AC265" s="227" t="s">
        <v>339</v>
      </c>
      <c r="AD265" s="234" t="s">
        <v>357</v>
      </c>
      <c r="AE265" s="234" t="s">
        <v>357</v>
      </c>
      <c r="AF265" s="234" t="s">
        <v>343</v>
      </c>
      <c r="AG265" s="234" t="s">
        <v>513</v>
      </c>
      <c r="AH265" s="229">
        <f>Tabela510[[#This Row],[Data da Semeadura ]]+35</f>
        <v>45244</v>
      </c>
      <c r="AI265" s="233">
        <v>45245</v>
      </c>
      <c r="AJ265" s="227" t="s">
        <v>726</v>
      </c>
      <c r="AK265" s="234"/>
      <c r="AL265" s="227" t="s">
        <v>504</v>
      </c>
      <c r="AM265" s="227" t="s">
        <v>445</v>
      </c>
      <c r="AN265" s="234"/>
      <c r="AO265" s="234" t="s">
        <v>357</v>
      </c>
      <c r="AP265" s="234"/>
      <c r="AQ265" s="234"/>
      <c r="AR265" s="234"/>
      <c r="AS265" s="234" t="s">
        <v>492</v>
      </c>
      <c r="AT265" s="229">
        <f>Tabela510[[#This Row],[PREVISÃO   2ª Avaliação ]]+30</f>
        <v>45274</v>
      </c>
      <c r="AU265" s="229"/>
      <c r="AV265" s="229"/>
      <c r="AW265" s="234"/>
      <c r="AX265" s="234"/>
      <c r="AY265" s="234"/>
      <c r="AZ265" s="234"/>
      <c r="BA265" s="234"/>
      <c r="BB265" s="234"/>
      <c r="BC265" s="234"/>
      <c r="BD265" s="234"/>
      <c r="BE265" s="242"/>
      <c r="BF265" s="234"/>
      <c r="BG265" s="234"/>
      <c r="BH265" s="234"/>
      <c r="BI265" s="234"/>
      <c r="BJ265" s="234"/>
      <c r="BK265" s="229">
        <f>Tabela510[[#This Row],[PREVISÃO   3ª Avaliação ]]+20</f>
        <v>45294</v>
      </c>
      <c r="BL265" s="227"/>
      <c r="BM265" s="227"/>
      <c r="BN265" s="234"/>
      <c r="BO265" s="234"/>
      <c r="BP265" s="234"/>
      <c r="BQ265" s="234"/>
      <c r="BR265" s="234"/>
      <c r="BS265" s="234"/>
      <c r="BT265" s="234"/>
      <c r="BU265" s="231"/>
      <c r="BV265" s="227"/>
      <c r="BW265" s="227"/>
      <c r="BX265" s="227"/>
      <c r="BY265" s="227"/>
      <c r="BZ265" s="227"/>
      <c r="CA265" s="227"/>
      <c r="CB265" s="227"/>
      <c r="CC265" s="227"/>
      <c r="CD265" s="227"/>
      <c r="CE265" s="235" t="s">
        <v>749</v>
      </c>
      <c r="CF265" s="227"/>
      <c r="CG265" s="227"/>
      <c r="CH265" s="227"/>
      <c r="CI265" s="227"/>
      <c r="CJ265" s="227" t="s">
        <v>746</v>
      </c>
      <c r="CK265" s="227"/>
      <c r="CL265" s="227"/>
      <c r="CM265" s="227"/>
      <c r="CN265" s="227"/>
      <c r="CO265" s="234"/>
      <c r="CP265" s="243"/>
      <c r="CQ265" s="227" t="str">
        <f>PROPER(TEXT(Tabela510[[#This Row],[Previsão de Colheita]],"mmm"))</f>
        <v>Fev</v>
      </c>
      <c r="CR265" s="227">
        <f>WEEKDAY(Tabela510[[#This Row],[Previsão de Colheita]],1)</f>
        <v>2</v>
      </c>
      <c r="CS265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265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265" s="239" t="str">
        <f>TEXT(Tabela510[[#This Row],[Inicio Semana]],"dd/mm/aa") &amp; " - " &amp; TEXT(Tabela510[[#This Row],[Fim Semana]],"dd/mm/aa")</f>
        <v>07/01/24 - 13/01/24</v>
      </c>
      <c r="CV265" s="238">
        <f>_xlfn.MAXIFS(Tabela510[Previsão de Colheita],Tabela510[[Fazenda ]],Tabela510[[#This Row],[Fazenda ]],Tabela510[Cultivar],Tabela510[[#This Row],[Cultivar]])</f>
        <v>45336</v>
      </c>
      <c r="CW265" s="238">
        <f>_xlfn.MINIFS(Tabela510[Previsão de Colheita],Tabela510[[Fazenda ]],Tabela510[[#This Row],[Fazenda ]],Tabela510[Cultivar],Tabela510[[#This Row],[Cultivar]])</f>
        <v>45334</v>
      </c>
      <c r="CX265" s="244" t="str" cm="1">
        <f t="array" ref="CX265">IF(OR(Tabela510[[#This Row],[1ª avaliação]:[Inicio Colh.]]="Reprovado"),"Reprovado","Aprovado")</f>
        <v>Reprovado</v>
      </c>
      <c r="CY265" s="221"/>
    </row>
    <row r="266" spans="1:103" ht="15.6" customHeight="1" x14ac:dyDescent="0.3">
      <c r="A266" s="226" t="s">
        <v>157</v>
      </c>
      <c r="B266" s="227" t="s">
        <v>400</v>
      </c>
      <c r="C266" s="227" t="s">
        <v>48</v>
      </c>
      <c r="D266" s="227" t="s">
        <v>815</v>
      </c>
      <c r="E266" s="227" t="s">
        <v>623</v>
      </c>
      <c r="F266" s="240" t="s">
        <v>537</v>
      </c>
      <c r="G266" s="227" t="s">
        <v>173</v>
      </c>
      <c r="H266" s="228">
        <v>107</v>
      </c>
      <c r="I266" s="228">
        <v>107</v>
      </c>
      <c r="J266" s="228">
        <v>53.5</v>
      </c>
      <c r="K266" s="228">
        <f>Tabela510[[#This Row],[Hectares semados]]-J266</f>
        <v>53.5</v>
      </c>
      <c r="L266" s="228">
        <f>Tabela510[[#This Row],[Hectares de aproveitamento de semente]]*20</f>
        <v>1070</v>
      </c>
      <c r="M266" s="231">
        <v>45210</v>
      </c>
      <c r="N266" s="229">
        <f t="shared" ca="1" si="10"/>
        <v>45449</v>
      </c>
      <c r="O266" s="249">
        <f ca="1">Tabela510[[#This Row],[hoje]]-Tabela510[[#This Row],[Data da Semeadura ]]</f>
        <v>239</v>
      </c>
      <c r="P266" s="227">
        <v>125</v>
      </c>
      <c r="Q266" s="229">
        <f>Tabela510[[#This Row],[Data da Semeadura ]]+P266</f>
        <v>45335</v>
      </c>
      <c r="R266" s="230" t="s">
        <v>163</v>
      </c>
      <c r="S266" s="240"/>
      <c r="T266" s="227"/>
      <c r="U266" s="227"/>
      <c r="V266" s="227"/>
      <c r="W266" s="234"/>
      <c r="X266" s="234" t="s">
        <v>734</v>
      </c>
      <c r="Y266" s="231">
        <f>Tabela510[[#This Row],[Data da Semeadura ]]+10</f>
        <v>45220</v>
      </c>
      <c r="Z266" s="233">
        <v>45222</v>
      </c>
      <c r="AA266" s="233" t="s">
        <v>601</v>
      </c>
      <c r="AB266" s="232">
        <v>10.5</v>
      </c>
      <c r="AC266" s="227" t="s">
        <v>339</v>
      </c>
      <c r="AD266" s="234" t="s">
        <v>357</v>
      </c>
      <c r="AE266" s="234" t="s">
        <v>357</v>
      </c>
      <c r="AF266" s="234" t="s">
        <v>343</v>
      </c>
      <c r="AG266" s="234" t="s">
        <v>513</v>
      </c>
      <c r="AH266" s="229">
        <f>Tabela510[[#This Row],[Data da Semeadura ]]+35</f>
        <v>45245</v>
      </c>
      <c r="AI266" s="233">
        <v>45245</v>
      </c>
      <c r="AJ266" s="227" t="s">
        <v>726</v>
      </c>
      <c r="AK266" s="234"/>
      <c r="AL266" s="227" t="s">
        <v>504</v>
      </c>
      <c r="AM266" s="227" t="s">
        <v>445</v>
      </c>
      <c r="AN266" s="234"/>
      <c r="AO266" s="234" t="s">
        <v>357</v>
      </c>
      <c r="AP266" s="234"/>
      <c r="AQ266" s="234"/>
      <c r="AR266" s="234"/>
      <c r="AS266" s="234" t="s">
        <v>492</v>
      </c>
      <c r="AT266" s="229">
        <f>Tabela510[[#This Row],[PREVISÃO   2ª Avaliação ]]+30</f>
        <v>45275</v>
      </c>
      <c r="AU266" s="229"/>
      <c r="AV266" s="229"/>
      <c r="AW266" s="234"/>
      <c r="AX266" s="234"/>
      <c r="AY266" s="234"/>
      <c r="AZ266" s="234"/>
      <c r="BA266" s="234"/>
      <c r="BB266" s="234"/>
      <c r="BC266" s="234"/>
      <c r="BD266" s="234"/>
      <c r="BE266" s="242"/>
      <c r="BF266" s="234"/>
      <c r="BG266" s="234"/>
      <c r="BH266" s="234"/>
      <c r="BI266" s="234"/>
      <c r="BJ266" s="234"/>
      <c r="BK266" s="229">
        <f>Tabela510[[#This Row],[PREVISÃO   3ª Avaliação ]]+20</f>
        <v>45295</v>
      </c>
      <c r="BL266" s="227"/>
      <c r="BM266" s="227"/>
      <c r="BN266" s="234"/>
      <c r="BO266" s="234"/>
      <c r="BP266" s="234"/>
      <c r="BQ266" s="234"/>
      <c r="BR266" s="234"/>
      <c r="BS266" s="234"/>
      <c r="BT266" s="234"/>
      <c r="BU266" s="231"/>
      <c r="BV266" s="227"/>
      <c r="BW266" s="227"/>
      <c r="BX266" s="227"/>
      <c r="BY266" s="227"/>
      <c r="BZ266" s="227"/>
      <c r="CA266" s="227"/>
      <c r="CB266" s="227"/>
      <c r="CC266" s="227"/>
      <c r="CD266" s="227"/>
      <c r="CE266" s="235" t="s">
        <v>792</v>
      </c>
      <c r="CF266" s="227"/>
      <c r="CG266" s="227"/>
      <c r="CH266" s="227"/>
      <c r="CI266" s="227"/>
      <c r="CJ266" s="227" t="s">
        <v>746</v>
      </c>
      <c r="CK266" s="227"/>
      <c r="CL266" s="227"/>
      <c r="CM266" s="227"/>
      <c r="CN266" s="227"/>
      <c r="CO266" s="234"/>
      <c r="CP266" s="243"/>
      <c r="CQ266" s="227" t="str">
        <f>PROPER(TEXT(Tabela510[[#This Row],[Previsão de Colheita]],"mmm"))</f>
        <v>Fev</v>
      </c>
      <c r="CR266" s="227">
        <f>WEEKDAY(Tabela510[[#This Row],[Previsão de Colheita]],1)</f>
        <v>3</v>
      </c>
      <c r="CS266" s="238">
        <f>DATE(YEAR(Tabela510[[#This Row],[Previsão de Colheita]]),1,1)+(Tabela510[[#This Row],[Semana Colheita]]-1)*7-WEEKDAY(DATE(YEAR(Tabela510[[#This Row],[Previsão de Colheita]]),1,1)+(Tabela510[[#This Row],[Semana Colheita]]-1)*7)+1</f>
        <v>45305</v>
      </c>
      <c r="CT266" s="238">
        <f>DATE(YEAR(Tabela510[[#This Row],[Previsão de Colheita]]),1,1)+(Tabela510[[#This Row],[Semana Colheita]]-1)*7+(7-WEEKDAY(DATE(YEAR(Tabela510[[#This Row],[Previsão de Colheita]]),1,1)+(Tabela510[[#This Row],[Semana Colheita]]-1)*7))</f>
        <v>45311</v>
      </c>
      <c r="CU266" s="239" t="str">
        <f>TEXT(Tabela510[[#This Row],[Inicio Semana]],"dd/mm/aa") &amp; " - " &amp; TEXT(Tabela510[[#This Row],[Fim Semana]],"dd/mm/aa")</f>
        <v>14/01/24 - 20/01/24</v>
      </c>
      <c r="CV266" s="238">
        <f>_xlfn.MAXIFS(Tabela510[Previsão de Colheita],Tabela510[[Fazenda ]],Tabela510[[#This Row],[Fazenda ]],Tabela510[Cultivar],Tabela510[[#This Row],[Cultivar]])</f>
        <v>45336</v>
      </c>
      <c r="CW266" s="238">
        <f>_xlfn.MINIFS(Tabela510[Previsão de Colheita],Tabela510[[Fazenda ]],Tabela510[[#This Row],[Fazenda ]],Tabela510[Cultivar],Tabela510[[#This Row],[Cultivar]])</f>
        <v>45334</v>
      </c>
      <c r="CX266" s="244" t="str" cm="1">
        <f t="array" ref="CX266">IF(OR(Tabela510[[#This Row],[1ª avaliação]:[Inicio Colh.]]="Reprovado"),"Reprovado","Aprovado")</f>
        <v>Reprovado</v>
      </c>
      <c r="CY266" s="221"/>
    </row>
    <row r="267" spans="1:103" ht="15.6" customHeight="1" x14ac:dyDescent="0.3">
      <c r="A267" s="226" t="s">
        <v>157</v>
      </c>
      <c r="B267" s="227" t="s">
        <v>400</v>
      </c>
      <c r="C267" s="227" t="s">
        <v>48</v>
      </c>
      <c r="D267" s="227" t="s">
        <v>815</v>
      </c>
      <c r="E267" s="227" t="s">
        <v>624</v>
      </c>
      <c r="F267" s="240" t="s">
        <v>537</v>
      </c>
      <c r="G267" s="227" t="s">
        <v>173</v>
      </c>
      <c r="H267" s="228">
        <v>38</v>
      </c>
      <c r="I267" s="228">
        <v>38</v>
      </c>
      <c r="J267" s="228">
        <f>Tabela510[[#This Row],[Hectares semados]]</f>
        <v>38</v>
      </c>
      <c r="K267" s="228">
        <f>Tabela510[[#This Row],[Hectares semados]]-J267</f>
        <v>0</v>
      </c>
      <c r="L267" s="228">
        <f>Tabela510[[#This Row],[Hectares de aproveitamento de semente]]*20</f>
        <v>760</v>
      </c>
      <c r="M267" s="231">
        <v>45211</v>
      </c>
      <c r="N267" s="229">
        <f t="shared" ca="1" si="10"/>
        <v>45449</v>
      </c>
      <c r="O267" s="249">
        <f ca="1">Tabela510[[#This Row],[hoje]]-Tabela510[[#This Row],[Data da Semeadura ]]</f>
        <v>238</v>
      </c>
      <c r="P267" s="227">
        <v>125</v>
      </c>
      <c r="Q267" s="229">
        <f>Tabela510[[#This Row],[Data da Semeadura ]]+P267</f>
        <v>45336</v>
      </c>
      <c r="R267" s="230" t="s">
        <v>163</v>
      </c>
      <c r="S267" s="240"/>
      <c r="T267" s="227"/>
      <c r="U267" s="227"/>
      <c r="V267" s="227"/>
      <c r="W267" s="234"/>
      <c r="X267" s="234" t="s">
        <v>629</v>
      </c>
      <c r="Y267" s="231">
        <f>Tabela510[[#This Row],[Data da Semeadura ]]+10</f>
        <v>45221</v>
      </c>
      <c r="Z267" s="233">
        <v>45222</v>
      </c>
      <c r="AA267" s="233" t="s">
        <v>601</v>
      </c>
      <c r="AB267" s="232">
        <v>10.5</v>
      </c>
      <c r="AC267" s="227" t="s">
        <v>339</v>
      </c>
      <c r="AD267" s="234" t="s">
        <v>357</v>
      </c>
      <c r="AE267" s="234" t="s">
        <v>357</v>
      </c>
      <c r="AF267" s="234" t="s">
        <v>343</v>
      </c>
      <c r="AG267" s="234" t="s">
        <v>513</v>
      </c>
      <c r="AH267" s="229">
        <f>Tabela510[[#This Row],[Data da Semeadura ]]+35</f>
        <v>45246</v>
      </c>
      <c r="AI267" s="233">
        <v>45245</v>
      </c>
      <c r="AJ267" s="227" t="s">
        <v>726</v>
      </c>
      <c r="AK267" s="234"/>
      <c r="AL267" s="227" t="s">
        <v>504</v>
      </c>
      <c r="AM267" s="227" t="s">
        <v>445</v>
      </c>
      <c r="AN267" s="234"/>
      <c r="AO267" s="234" t="s">
        <v>357</v>
      </c>
      <c r="AP267" s="234"/>
      <c r="AQ267" s="234"/>
      <c r="AR267" s="234"/>
      <c r="AS267" s="234" t="s">
        <v>492</v>
      </c>
      <c r="AT267" s="229">
        <f>Tabela510[[#This Row],[PREVISÃO   2ª Avaliação ]]+30</f>
        <v>45276</v>
      </c>
      <c r="AU267" s="229"/>
      <c r="AV267" s="229"/>
      <c r="AW267" s="234"/>
      <c r="AX267" s="234"/>
      <c r="AY267" s="234"/>
      <c r="AZ267" s="234"/>
      <c r="BA267" s="234"/>
      <c r="BB267" s="234"/>
      <c r="BC267" s="234"/>
      <c r="BD267" s="234"/>
      <c r="BE267" s="242"/>
      <c r="BF267" s="234"/>
      <c r="BG267" s="234"/>
      <c r="BH267" s="234"/>
      <c r="BI267" s="234"/>
      <c r="BJ267" s="234"/>
      <c r="BK267" s="229">
        <f>Tabela510[[#This Row],[PREVISÃO   3ª Avaliação ]]+20</f>
        <v>45296</v>
      </c>
      <c r="BL267" s="227"/>
      <c r="BM267" s="227"/>
      <c r="BN267" s="234"/>
      <c r="BO267" s="234"/>
      <c r="BP267" s="234"/>
      <c r="BQ267" s="234"/>
      <c r="BR267" s="234"/>
      <c r="BS267" s="234"/>
      <c r="BT267" s="234"/>
      <c r="BU267" s="231"/>
      <c r="BV267" s="227"/>
      <c r="BW267" s="227"/>
      <c r="BX267" s="227"/>
      <c r="BY267" s="227"/>
      <c r="BZ267" s="227"/>
      <c r="CA267" s="227"/>
      <c r="CB267" s="227"/>
      <c r="CC267" s="227"/>
      <c r="CD267" s="227"/>
      <c r="CE267" s="235" t="s">
        <v>794</v>
      </c>
      <c r="CF267" s="227"/>
      <c r="CG267" s="227"/>
      <c r="CH267" s="227"/>
      <c r="CI267" s="227"/>
      <c r="CJ267" s="227" t="s">
        <v>746</v>
      </c>
      <c r="CK267" s="227"/>
      <c r="CL267" s="227"/>
      <c r="CM267" s="227"/>
      <c r="CN267" s="227"/>
      <c r="CO267" s="234"/>
      <c r="CP267" s="243"/>
      <c r="CQ267" s="227" t="str">
        <f>PROPER(TEXT(Tabela510[[#This Row],[Previsão de Colheita]],"mmm"))</f>
        <v>Fev</v>
      </c>
      <c r="CR267" s="227">
        <f>WEEKDAY(Tabela510[[#This Row],[Previsão de Colheita]],1)</f>
        <v>4</v>
      </c>
      <c r="CS267" s="238">
        <f>DATE(YEAR(Tabela510[[#This Row],[Previsão de Colheita]]),1,1)+(Tabela510[[#This Row],[Semana Colheita]]-1)*7-WEEKDAY(DATE(YEAR(Tabela510[[#This Row],[Previsão de Colheita]]),1,1)+(Tabela510[[#This Row],[Semana Colheita]]-1)*7)+1</f>
        <v>45312</v>
      </c>
      <c r="CT267" s="238">
        <f>DATE(YEAR(Tabela510[[#This Row],[Previsão de Colheita]]),1,1)+(Tabela510[[#This Row],[Semana Colheita]]-1)*7+(7-WEEKDAY(DATE(YEAR(Tabela510[[#This Row],[Previsão de Colheita]]),1,1)+(Tabela510[[#This Row],[Semana Colheita]]-1)*7))</f>
        <v>45318</v>
      </c>
      <c r="CU267" s="239" t="str">
        <f>TEXT(Tabela510[[#This Row],[Inicio Semana]],"dd/mm/aa") &amp; " - " &amp; TEXT(Tabela510[[#This Row],[Fim Semana]],"dd/mm/aa")</f>
        <v>21/01/24 - 27/01/24</v>
      </c>
      <c r="CV267" s="238">
        <f>_xlfn.MAXIFS(Tabela510[Previsão de Colheita],Tabela510[[Fazenda ]],Tabela510[[#This Row],[Fazenda ]],Tabela510[Cultivar],Tabela510[[#This Row],[Cultivar]])</f>
        <v>45336</v>
      </c>
      <c r="CW267" s="238">
        <f>_xlfn.MINIFS(Tabela510[Previsão de Colheita],Tabela510[[Fazenda ]],Tabela510[[#This Row],[Fazenda ]],Tabela510[Cultivar],Tabela510[[#This Row],[Cultivar]])</f>
        <v>45334</v>
      </c>
      <c r="CX267" s="244" t="str" cm="1">
        <f t="array" ref="CX267">IF(OR(Tabela510[[#This Row],[1ª avaliação]:[Inicio Colh.]]="Reprovado"),"Reprovado","Aprovado")</f>
        <v>Reprovado</v>
      </c>
      <c r="CY267" s="221"/>
    </row>
    <row r="268" spans="1:103" ht="15.6" customHeight="1" x14ac:dyDescent="0.3">
      <c r="A268" s="226" t="s">
        <v>157</v>
      </c>
      <c r="B268" s="227" t="s">
        <v>400</v>
      </c>
      <c r="C268" s="227" t="s">
        <v>48</v>
      </c>
      <c r="D268" s="227" t="s">
        <v>815</v>
      </c>
      <c r="E268" s="227" t="s">
        <v>625</v>
      </c>
      <c r="F268" s="240" t="s">
        <v>537</v>
      </c>
      <c r="G268" s="227" t="s">
        <v>177</v>
      </c>
      <c r="H268" s="228">
        <v>207</v>
      </c>
      <c r="I268" s="228"/>
      <c r="J268" s="228">
        <f>Tabela510[[#This Row],[Hectares semados]]</f>
        <v>207</v>
      </c>
      <c r="K268" s="228">
        <f>Tabela510[[#This Row],[Hectares semados]]-J268</f>
        <v>0</v>
      </c>
      <c r="L268" s="228">
        <f>Tabela510[[#This Row],[Hectares de aproveitamento de semente]]*20</f>
        <v>4140</v>
      </c>
      <c r="M268" s="231">
        <v>45213</v>
      </c>
      <c r="N268" s="229">
        <f t="shared" ca="1" si="10"/>
        <v>45449</v>
      </c>
      <c r="O268" s="249">
        <f ca="1">Tabela510[[#This Row],[hoje]]-Tabela510[[#This Row],[Data da Semeadura ]]</f>
        <v>236</v>
      </c>
      <c r="P268" s="227">
        <v>118</v>
      </c>
      <c r="Q268" s="229">
        <f>Tabela510[[#This Row],[Data da Semeadura ]]+P268</f>
        <v>45331</v>
      </c>
      <c r="R268" s="230" t="s">
        <v>164</v>
      </c>
      <c r="S268" s="240"/>
      <c r="T268" s="227"/>
      <c r="U268" s="227"/>
      <c r="V268" s="227"/>
      <c r="W268" s="234"/>
      <c r="X268" s="234" t="s">
        <v>629</v>
      </c>
      <c r="Y268" s="231">
        <f>Tabela510[[#This Row],[Data da Semeadura ]]+10</f>
        <v>45223</v>
      </c>
      <c r="Z268" s="233">
        <v>45222</v>
      </c>
      <c r="AA268" s="233" t="s">
        <v>601</v>
      </c>
      <c r="AB268" s="232"/>
      <c r="AC268" s="227"/>
      <c r="AD268" s="234"/>
      <c r="AE268" s="234"/>
      <c r="AF268" s="234"/>
      <c r="AG268" s="234"/>
      <c r="AH268" s="229">
        <f>Tabela510[[#This Row],[Data da Semeadura ]]+35</f>
        <v>45248</v>
      </c>
      <c r="AI268" s="233">
        <v>45245</v>
      </c>
      <c r="AJ268" s="227" t="s">
        <v>726</v>
      </c>
      <c r="AK268" s="234"/>
      <c r="AL268" s="227" t="s">
        <v>504</v>
      </c>
      <c r="AM268" s="227" t="s">
        <v>445</v>
      </c>
      <c r="AN268" s="234"/>
      <c r="AO268" s="234" t="s">
        <v>357</v>
      </c>
      <c r="AP268" s="234"/>
      <c r="AQ268" s="234"/>
      <c r="AR268" s="234"/>
      <c r="AS268" s="234" t="s">
        <v>492</v>
      </c>
      <c r="AT268" s="229">
        <f>Tabela510[[#This Row],[PREVISÃO   2ª Avaliação ]]+30</f>
        <v>45278</v>
      </c>
      <c r="AU268" s="229"/>
      <c r="AV268" s="229"/>
      <c r="AW268" s="234"/>
      <c r="AX268" s="234"/>
      <c r="AY268" s="234"/>
      <c r="AZ268" s="234"/>
      <c r="BA268" s="234"/>
      <c r="BB268" s="234"/>
      <c r="BC268" s="234" t="s">
        <v>746</v>
      </c>
      <c r="BD268" s="234"/>
      <c r="BE268" s="242"/>
      <c r="BF268" s="234"/>
      <c r="BG268" s="234"/>
      <c r="BH268" s="234"/>
      <c r="BI268" s="234"/>
      <c r="BJ268" s="234"/>
      <c r="BK268" s="229">
        <f>Tabela510[[#This Row],[PREVISÃO   3ª Avaliação ]]+20</f>
        <v>45298</v>
      </c>
      <c r="BL268" s="227"/>
      <c r="BM268" s="227"/>
      <c r="BN268" s="234"/>
      <c r="BO268" s="234"/>
      <c r="BP268" s="234"/>
      <c r="BQ268" s="234"/>
      <c r="BR268" s="234"/>
      <c r="BS268" s="234"/>
      <c r="BT268" s="234"/>
      <c r="BU268" s="231"/>
      <c r="BV268" s="227"/>
      <c r="BW268" s="227"/>
      <c r="BX268" s="227"/>
      <c r="BY268" s="227"/>
      <c r="BZ268" s="227"/>
      <c r="CA268" s="227"/>
      <c r="CB268" s="227"/>
      <c r="CC268" s="227"/>
      <c r="CD268" s="227"/>
      <c r="CE268" s="235" t="s">
        <v>794</v>
      </c>
      <c r="CF268" s="227"/>
      <c r="CG268" s="227"/>
      <c r="CH268" s="227"/>
      <c r="CI268" s="227"/>
      <c r="CJ268" s="227" t="s">
        <v>746</v>
      </c>
      <c r="CK268" s="227"/>
      <c r="CL268" s="227"/>
      <c r="CM268" s="227"/>
      <c r="CN268" s="227"/>
      <c r="CO268" s="234"/>
      <c r="CP268" s="243"/>
      <c r="CQ268" s="227" t="str">
        <f>PROPER(TEXT(Tabela510[[#This Row],[Previsão de Colheita]],"mmm"))</f>
        <v>Fev</v>
      </c>
      <c r="CR268" s="227">
        <f>WEEKDAY(Tabela510[[#This Row],[Previsão de Colheita]],1)</f>
        <v>6</v>
      </c>
      <c r="CS268" s="238">
        <f>DATE(YEAR(Tabela510[[#This Row],[Previsão de Colheita]]),1,1)+(Tabela510[[#This Row],[Semana Colheita]]-1)*7-WEEKDAY(DATE(YEAR(Tabela510[[#This Row],[Previsão de Colheita]]),1,1)+(Tabela510[[#This Row],[Semana Colheita]]-1)*7)+1</f>
        <v>45326</v>
      </c>
      <c r="CT268" s="238">
        <f>DATE(YEAR(Tabela510[[#This Row],[Previsão de Colheita]]),1,1)+(Tabela510[[#This Row],[Semana Colheita]]-1)*7+(7-WEEKDAY(DATE(YEAR(Tabela510[[#This Row],[Previsão de Colheita]]),1,1)+(Tabela510[[#This Row],[Semana Colheita]]-1)*7))</f>
        <v>45332</v>
      </c>
      <c r="CU268" s="239" t="str">
        <f>TEXT(Tabela510[[#This Row],[Inicio Semana]],"dd/mm/aa") &amp; " - " &amp; TEXT(Tabela510[[#This Row],[Fim Semana]],"dd/mm/aa")</f>
        <v>04/02/24 - 10/02/24</v>
      </c>
      <c r="CV268" s="238">
        <f>_xlfn.MAXIFS(Tabela510[Previsão de Colheita],Tabela510[[Fazenda ]],Tabela510[[#This Row],[Fazenda ]],Tabela510[Cultivar],Tabela510[[#This Row],[Cultivar]])</f>
        <v>45331</v>
      </c>
      <c r="CW268" s="238">
        <f>_xlfn.MINIFS(Tabela510[Previsão de Colheita],Tabela510[[Fazenda ]],Tabela510[[#This Row],[Fazenda ]],Tabela510[Cultivar],Tabela510[[#This Row],[Cultivar]])</f>
        <v>45331</v>
      </c>
      <c r="CX268" s="244" t="str" cm="1">
        <f t="array" ref="CX268">IF(OR(Tabela510[[#This Row],[1ª avaliação]:[Inicio Colh.]]="Reprovado"),"Reprovado","Aprovado")</f>
        <v>Reprovado</v>
      </c>
      <c r="CY268" s="221"/>
    </row>
    <row r="269" spans="1:103" ht="15.6" x14ac:dyDescent="0.3">
      <c r="A269" s="226" t="s">
        <v>157</v>
      </c>
      <c r="B269" s="227" t="s">
        <v>400</v>
      </c>
      <c r="C269" s="227" t="s">
        <v>48</v>
      </c>
      <c r="D269" s="227" t="s">
        <v>815</v>
      </c>
      <c r="E269" s="227" t="s">
        <v>735</v>
      </c>
      <c r="F269" s="240" t="s">
        <v>537</v>
      </c>
      <c r="G269" s="227" t="s">
        <v>168</v>
      </c>
      <c r="H269" s="228">
        <v>119</v>
      </c>
      <c r="I269" s="228"/>
      <c r="J269" s="228">
        <f>Tabela510[[#This Row],[Hectares semados]]</f>
        <v>119</v>
      </c>
      <c r="K269" s="228">
        <f>Tabela510[[#This Row],[Hectares semados]]-J269</f>
        <v>0</v>
      </c>
      <c r="L269" s="228">
        <f>Tabela510[[#This Row],[Hectares de aproveitamento de semente]]*20</f>
        <v>2380</v>
      </c>
      <c r="M269" s="231">
        <v>45228</v>
      </c>
      <c r="N269" s="229">
        <f t="shared" ca="1" si="10"/>
        <v>45449</v>
      </c>
      <c r="O269" s="249">
        <f ca="1">Tabela510[[#This Row],[hoje]]-Tabela510[[#This Row],[Data da Semeadura ]]</f>
        <v>221</v>
      </c>
      <c r="P269" s="227">
        <v>118</v>
      </c>
      <c r="Q269" s="229">
        <f>Tabela510[[#This Row],[Data da Semeadura ]]+P269</f>
        <v>45346</v>
      </c>
      <c r="R269" s="230" t="s">
        <v>164</v>
      </c>
      <c r="S269" s="240"/>
      <c r="T269" s="227"/>
      <c r="U269" s="227"/>
      <c r="V269" s="227"/>
      <c r="W269" s="234"/>
      <c r="X269" s="234" t="s">
        <v>629</v>
      </c>
      <c r="Y269" s="231">
        <f>Tabela510[[#This Row],[Data da Semeadura ]]+10</f>
        <v>45238</v>
      </c>
      <c r="Z269" s="233">
        <v>45245</v>
      </c>
      <c r="AA269" s="227" t="s">
        <v>631</v>
      </c>
      <c r="AB269" s="232"/>
      <c r="AC269" s="227"/>
      <c r="AD269" s="234"/>
      <c r="AE269" s="234"/>
      <c r="AF269" s="234"/>
      <c r="AG269" s="234"/>
      <c r="AH269" s="229">
        <f>Tabela510[[#This Row],[Data da Semeadura ]]+35</f>
        <v>45263</v>
      </c>
      <c r="AI269" s="233">
        <v>45245</v>
      </c>
      <c r="AJ269" s="227"/>
      <c r="AK269" s="234"/>
      <c r="AL269" s="227"/>
      <c r="AM269" s="227"/>
      <c r="AN269" s="234"/>
      <c r="AO269" s="234" t="s">
        <v>357</v>
      </c>
      <c r="AP269" s="234"/>
      <c r="AQ269" s="234"/>
      <c r="AR269" s="234"/>
      <c r="AS269" s="234" t="s">
        <v>492</v>
      </c>
      <c r="AT269" s="229">
        <f>Tabela510[[#This Row],[PREVISÃO   2ª Avaliação ]]+30</f>
        <v>45293</v>
      </c>
      <c r="AU269" s="229"/>
      <c r="AV269" s="229"/>
      <c r="AW269" s="234"/>
      <c r="AX269" s="234"/>
      <c r="AY269" s="234"/>
      <c r="AZ269" s="234"/>
      <c r="BA269" s="234"/>
      <c r="BB269" s="234"/>
      <c r="BC269" s="234"/>
      <c r="BD269" s="234"/>
      <c r="BE269" s="242"/>
      <c r="BF269" s="234"/>
      <c r="BG269" s="234"/>
      <c r="BH269" s="234"/>
      <c r="BI269" s="234"/>
      <c r="BJ269" s="234"/>
      <c r="BK269" s="229">
        <f>Tabela510[[#This Row],[PREVISÃO   3ª Avaliação ]]+20</f>
        <v>45313</v>
      </c>
      <c r="BL269" s="227"/>
      <c r="BM269" s="227"/>
      <c r="BN269" s="234"/>
      <c r="BO269" s="234"/>
      <c r="BP269" s="234"/>
      <c r="BQ269" s="234"/>
      <c r="BR269" s="234"/>
      <c r="BS269" s="234"/>
      <c r="BT269" s="234"/>
      <c r="BU269" s="231"/>
      <c r="BV269" s="227"/>
      <c r="BW269" s="227"/>
      <c r="BX269" s="227"/>
      <c r="BY269" s="227"/>
      <c r="BZ269" s="227"/>
      <c r="CA269" s="227"/>
      <c r="CB269" s="227"/>
      <c r="CC269" s="227"/>
      <c r="CD269" s="227"/>
      <c r="CE269" s="235" t="s">
        <v>794</v>
      </c>
      <c r="CF269" s="227"/>
      <c r="CG269" s="227"/>
      <c r="CH269" s="227"/>
      <c r="CI269" s="227"/>
      <c r="CJ269" s="227" t="s">
        <v>746</v>
      </c>
      <c r="CK269" s="227"/>
      <c r="CL269" s="227"/>
      <c r="CM269" s="227"/>
      <c r="CN269" s="227"/>
      <c r="CO269" s="234"/>
      <c r="CP269" s="243"/>
      <c r="CQ269" s="227" t="str">
        <f>PROPER(TEXT(Tabela510[[#This Row],[Previsão de Colheita]],"mmm"))</f>
        <v>Fev</v>
      </c>
      <c r="CR269" s="227">
        <f>WEEKDAY(Tabela510[[#This Row],[Previsão de Colheita]],1)</f>
        <v>7</v>
      </c>
      <c r="CS269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69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69" s="239" t="str">
        <f>TEXT(Tabela510[[#This Row],[Inicio Semana]],"dd/mm/aa") &amp; " - " &amp; TEXT(Tabela510[[#This Row],[Fim Semana]],"dd/mm/aa")</f>
        <v>11/02/24 - 17/02/24</v>
      </c>
      <c r="CV269" s="238">
        <f>_xlfn.MAXIFS(Tabela510[Previsão de Colheita],Tabela510[[Fazenda ]],Tabela510[[#This Row],[Fazenda ]],Tabela510[Cultivar],Tabela510[[#This Row],[Cultivar]])</f>
        <v>45346</v>
      </c>
      <c r="CW269" s="238">
        <f>_xlfn.MINIFS(Tabela510[Previsão de Colheita],Tabela510[[Fazenda ]],Tabela510[[#This Row],[Fazenda ]],Tabela510[Cultivar],Tabela510[[#This Row],[Cultivar]])</f>
        <v>45346</v>
      </c>
      <c r="CX269" s="244" t="str" cm="1">
        <f t="array" ref="CX269">IF(OR(Tabela510[[#This Row],[1ª avaliação]:[Inicio Colh.]]="Reprovado"),"Reprovado","Aprovado")</f>
        <v>Reprovado</v>
      </c>
      <c r="CY269" s="221"/>
    </row>
    <row r="270" spans="1:103" ht="15.6" x14ac:dyDescent="0.3">
      <c r="A270" s="226" t="s">
        <v>157</v>
      </c>
      <c r="B270" s="227" t="s">
        <v>400</v>
      </c>
      <c r="C270" s="227" t="s">
        <v>48</v>
      </c>
      <c r="D270" s="227" t="s">
        <v>815</v>
      </c>
      <c r="E270" s="227" t="s">
        <v>736</v>
      </c>
      <c r="F270" s="240" t="s">
        <v>537</v>
      </c>
      <c r="G270" s="227" t="s">
        <v>168</v>
      </c>
      <c r="H270" s="228">
        <v>97</v>
      </c>
      <c r="I270" s="228"/>
      <c r="J270" s="228">
        <f>Tabela510[[#This Row],[Hectares semados]]</f>
        <v>97</v>
      </c>
      <c r="K270" s="228">
        <f>Tabela510[[#This Row],[Hectares semados]]-J270</f>
        <v>0</v>
      </c>
      <c r="L270" s="228">
        <f>Tabela510[[#This Row],[Hectares de aproveitamento de semente]]*20</f>
        <v>1940</v>
      </c>
      <c r="M270" s="231">
        <v>45228</v>
      </c>
      <c r="N270" s="229">
        <f t="shared" ca="1" si="10"/>
        <v>45449</v>
      </c>
      <c r="O270" s="249">
        <f ca="1">Tabela510[[#This Row],[hoje]]-Tabela510[[#This Row],[Data da Semeadura ]]</f>
        <v>221</v>
      </c>
      <c r="P270" s="227">
        <v>118</v>
      </c>
      <c r="Q270" s="229">
        <f>Tabela510[[#This Row],[Data da Semeadura ]]+P270</f>
        <v>45346</v>
      </c>
      <c r="R270" s="230" t="s">
        <v>164</v>
      </c>
      <c r="S270" s="240"/>
      <c r="T270" s="227"/>
      <c r="U270" s="227"/>
      <c r="V270" s="227"/>
      <c r="W270" s="234"/>
      <c r="X270" s="234" t="s">
        <v>629</v>
      </c>
      <c r="Y270" s="231">
        <f>Tabela510[[#This Row],[Data da Semeadura ]]+10</f>
        <v>45238</v>
      </c>
      <c r="Z270" s="233">
        <v>45245</v>
      </c>
      <c r="AA270" s="233" t="s">
        <v>631</v>
      </c>
      <c r="AB270" s="232"/>
      <c r="AC270" s="227"/>
      <c r="AD270" s="234"/>
      <c r="AE270" s="234"/>
      <c r="AF270" s="234"/>
      <c r="AG270" s="234"/>
      <c r="AH270" s="229">
        <f>Tabela510[[#This Row],[Data da Semeadura ]]+35</f>
        <v>45263</v>
      </c>
      <c r="AI270" s="233">
        <v>45245</v>
      </c>
      <c r="AJ270" s="227"/>
      <c r="AK270" s="234"/>
      <c r="AL270" s="227"/>
      <c r="AM270" s="227"/>
      <c r="AN270" s="234"/>
      <c r="AO270" s="234" t="s">
        <v>357</v>
      </c>
      <c r="AP270" s="234"/>
      <c r="AQ270" s="234"/>
      <c r="AR270" s="234"/>
      <c r="AS270" s="234" t="s">
        <v>492</v>
      </c>
      <c r="AT270" s="229">
        <f>Tabela510[[#This Row],[PREVISÃO   2ª Avaliação ]]+30</f>
        <v>45293</v>
      </c>
      <c r="AU270" s="229"/>
      <c r="AV270" s="229"/>
      <c r="AW270" s="234"/>
      <c r="AX270" s="234"/>
      <c r="AY270" s="234"/>
      <c r="AZ270" s="234"/>
      <c r="BA270" s="234"/>
      <c r="BB270" s="234"/>
      <c r="BC270" s="234"/>
      <c r="BD270" s="234"/>
      <c r="BE270" s="242"/>
      <c r="BF270" s="234"/>
      <c r="BG270" s="234"/>
      <c r="BH270" s="234"/>
      <c r="BI270" s="234"/>
      <c r="BJ270" s="234"/>
      <c r="BK270" s="229">
        <f>Tabela510[[#This Row],[PREVISÃO   3ª Avaliação ]]+20</f>
        <v>45313</v>
      </c>
      <c r="BL270" s="227"/>
      <c r="BM270" s="227"/>
      <c r="BN270" s="234"/>
      <c r="BO270" s="234"/>
      <c r="BP270" s="234"/>
      <c r="BQ270" s="234"/>
      <c r="BR270" s="234"/>
      <c r="BS270" s="234"/>
      <c r="BT270" s="234"/>
      <c r="BU270" s="231"/>
      <c r="BV270" s="227"/>
      <c r="BW270" s="227"/>
      <c r="BX270" s="227"/>
      <c r="BY270" s="227"/>
      <c r="BZ270" s="227"/>
      <c r="CA270" s="227"/>
      <c r="CB270" s="227"/>
      <c r="CC270" s="227"/>
      <c r="CD270" s="227"/>
      <c r="CE270" s="235" t="s">
        <v>794</v>
      </c>
      <c r="CF270" s="227"/>
      <c r="CG270" s="227"/>
      <c r="CH270" s="227"/>
      <c r="CI270" s="227"/>
      <c r="CJ270" s="227" t="s">
        <v>746</v>
      </c>
      <c r="CK270" s="227"/>
      <c r="CL270" s="227"/>
      <c r="CM270" s="227"/>
      <c r="CN270" s="227"/>
      <c r="CO270" s="234"/>
      <c r="CP270" s="243"/>
      <c r="CQ270" s="227" t="str">
        <f>PROPER(TEXT(Tabela510[[#This Row],[Previsão de Colheita]],"mmm"))</f>
        <v>Fev</v>
      </c>
      <c r="CR270" s="227">
        <f>WEEKDAY(Tabela510[[#This Row],[Previsão de Colheita]],1)</f>
        <v>7</v>
      </c>
      <c r="CS270" s="238">
        <f>DATE(YEAR(Tabela510[[#This Row],[Previsão de Colheita]]),1,1)+(Tabela510[[#This Row],[Semana Colheita]]-1)*7-WEEKDAY(DATE(YEAR(Tabela510[[#This Row],[Previsão de Colheita]]),1,1)+(Tabela510[[#This Row],[Semana Colheita]]-1)*7)+1</f>
        <v>45333</v>
      </c>
      <c r="CT270" s="238">
        <f>DATE(YEAR(Tabela510[[#This Row],[Previsão de Colheita]]),1,1)+(Tabela510[[#This Row],[Semana Colheita]]-1)*7+(7-WEEKDAY(DATE(YEAR(Tabela510[[#This Row],[Previsão de Colheita]]),1,1)+(Tabela510[[#This Row],[Semana Colheita]]-1)*7))</f>
        <v>45339</v>
      </c>
      <c r="CU270" s="239" t="str">
        <f>TEXT(Tabela510[[#This Row],[Inicio Semana]],"dd/mm/aa") &amp; " - " &amp; TEXT(Tabela510[[#This Row],[Fim Semana]],"dd/mm/aa")</f>
        <v>11/02/24 - 17/02/24</v>
      </c>
      <c r="CV270" s="238">
        <f>_xlfn.MAXIFS(Tabela510[Previsão de Colheita],Tabela510[[Fazenda ]],Tabela510[[#This Row],[Fazenda ]],Tabela510[Cultivar],Tabela510[[#This Row],[Cultivar]])</f>
        <v>45346</v>
      </c>
      <c r="CW270" s="238">
        <f>_xlfn.MINIFS(Tabela510[Previsão de Colheita],Tabela510[[Fazenda ]],Tabela510[[#This Row],[Fazenda ]],Tabela510[Cultivar],Tabela510[[#This Row],[Cultivar]])</f>
        <v>45346</v>
      </c>
      <c r="CX270" s="244" t="str" cm="1">
        <f t="array" ref="CX270">IF(OR(Tabela510[[#This Row],[1ª avaliação]:[Inicio Colh.]]="Reprovado"),"Reprovado","Aprovado")</f>
        <v>Reprovado</v>
      </c>
      <c r="CY270" s="221"/>
    </row>
    <row r="271" spans="1:103" ht="19.95" customHeight="1" x14ac:dyDescent="0.3">
      <c r="A271" s="226" t="s">
        <v>157</v>
      </c>
      <c r="B271" s="227" t="s">
        <v>400</v>
      </c>
      <c r="C271" s="227" t="s">
        <v>48</v>
      </c>
      <c r="D271" s="227" t="s">
        <v>815</v>
      </c>
      <c r="E271" s="227" t="s">
        <v>737</v>
      </c>
      <c r="F271" s="240" t="s">
        <v>537</v>
      </c>
      <c r="G271" s="227" t="s">
        <v>541</v>
      </c>
      <c r="H271" s="228">
        <v>17</v>
      </c>
      <c r="I271" s="228"/>
      <c r="J271" s="228">
        <f>Tabela510[[#This Row],[Hectares semados]]</f>
        <v>17</v>
      </c>
      <c r="K271" s="228">
        <f>Tabela510[[#This Row],[Hectares semados]]-J271</f>
        <v>0</v>
      </c>
      <c r="L271" s="228">
        <f>Tabela510[[#This Row],[Hectares de aproveitamento de semente]]*20</f>
        <v>340</v>
      </c>
      <c r="M271" s="231">
        <v>45232</v>
      </c>
      <c r="N271" s="229">
        <f t="shared" ca="1" si="10"/>
        <v>45449</v>
      </c>
      <c r="O271" s="249">
        <f ca="1">Tabela510[[#This Row],[hoje]]-Tabela510[[#This Row],[Data da Semeadura ]]</f>
        <v>217</v>
      </c>
      <c r="P271" s="227">
        <v>123</v>
      </c>
      <c r="Q271" s="229">
        <f>Tabela510[[#This Row],[Data da Semeadura ]]+P271</f>
        <v>45355</v>
      </c>
      <c r="R271" s="230" t="s">
        <v>164</v>
      </c>
      <c r="S271" s="240"/>
      <c r="T271" s="227"/>
      <c r="U271" s="227"/>
      <c r="V271" s="227"/>
      <c r="W271" s="234"/>
      <c r="X271" s="234" t="s">
        <v>734</v>
      </c>
      <c r="Y271" s="231">
        <f>Tabela510[[#This Row],[Data da Semeadura ]]+10</f>
        <v>45242</v>
      </c>
      <c r="Z271" s="233">
        <v>45245</v>
      </c>
      <c r="AA271" s="233" t="s">
        <v>695</v>
      </c>
      <c r="AB271" s="232"/>
      <c r="AC271" s="227"/>
      <c r="AD271" s="234"/>
      <c r="AE271" s="234"/>
      <c r="AF271" s="234"/>
      <c r="AG271" s="234"/>
      <c r="AH271" s="229">
        <f>Tabela510[[#This Row],[Data da Semeadura ]]+35</f>
        <v>45267</v>
      </c>
      <c r="AI271" s="233">
        <v>45245</v>
      </c>
      <c r="AJ271" s="227"/>
      <c r="AK271" s="234"/>
      <c r="AL271" s="227"/>
      <c r="AM271" s="227"/>
      <c r="AN271" s="234"/>
      <c r="AO271" s="234" t="s">
        <v>357</v>
      </c>
      <c r="AP271" s="234"/>
      <c r="AQ271" s="234"/>
      <c r="AR271" s="234"/>
      <c r="AS271" s="234" t="s">
        <v>492</v>
      </c>
      <c r="AT271" s="229">
        <f>Tabela510[[#This Row],[PREVISÃO   2ª Avaliação ]]+30</f>
        <v>45297</v>
      </c>
      <c r="AU271" s="229"/>
      <c r="AV271" s="229"/>
      <c r="AW271" s="234"/>
      <c r="AX271" s="234"/>
      <c r="AY271" s="234"/>
      <c r="AZ271" s="234"/>
      <c r="BA271" s="234"/>
      <c r="BB271" s="234"/>
      <c r="BC271" s="234"/>
      <c r="BD271" s="234"/>
      <c r="BE271" s="242"/>
      <c r="BF271" s="234"/>
      <c r="BG271" s="234"/>
      <c r="BH271" s="234"/>
      <c r="BI271" s="234"/>
      <c r="BJ271" s="234"/>
      <c r="BK271" s="229">
        <f>Tabela510[[#This Row],[PREVISÃO   3ª Avaliação ]]+20</f>
        <v>45317</v>
      </c>
      <c r="BL271" s="227"/>
      <c r="BM271" s="227"/>
      <c r="BN271" s="234"/>
      <c r="BO271" s="234"/>
      <c r="BP271" s="234"/>
      <c r="BQ271" s="234"/>
      <c r="BR271" s="234"/>
      <c r="BS271" s="234"/>
      <c r="BT271" s="234"/>
      <c r="BU271" s="231"/>
      <c r="BV271" s="227"/>
      <c r="BW271" s="227"/>
      <c r="BX271" s="227"/>
      <c r="BY271" s="227"/>
      <c r="BZ271" s="227"/>
      <c r="CA271" s="227"/>
      <c r="CB271" s="227"/>
      <c r="CC271" s="227"/>
      <c r="CD271" s="227"/>
      <c r="CE271" s="235" t="s">
        <v>794</v>
      </c>
      <c r="CF271" s="227"/>
      <c r="CG271" s="227"/>
      <c r="CH271" s="227"/>
      <c r="CI271" s="227"/>
      <c r="CJ271" s="227" t="s">
        <v>746</v>
      </c>
      <c r="CK271" s="227"/>
      <c r="CL271" s="227"/>
      <c r="CM271" s="227"/>
      <c r="CN271" s="227"/>
      <c r="CO271" s="234"/>
      <c r="CP271" s="243"/>
      <c r="CQ271" s="227" t="str">
        <f>PROPER(TEXT(Tabela510[[#This Row],[Previsão de Colheita]],"mmm"))</f>
        <v>Mar</v>
      </c>
      <c r="CR271" s="227">
        <f>WEEKDAY(Tabela510[[#This Row],[Previsão de Colheita]],1)</f>
        <v>2</v>
      </c>
      <c r="CS271" s="238">
        <f>DATE(YEAR(Tabela510[[#This Row],[Previsão de Colheita]]),1,1)+(Tabela510[[#This Row],[Semana Colheita]]-1)*7-WEEKDAY(DATE(YEAR(Tabela510[[#This Row],[Previsão de Colheita]]),1,1)+(Tabela510[[#This Row],[Semana Colheita]]-1)*7)+1</f>
        <v>45298</v>
      </c>
      <c r="CT271" s="238">
        <f>DATE(YEAR(Tabela510[[#This Row],[Previsão de Colheita]]),1,1)+(Tabela510[[#This Row],[Semana Colheita]]-1)*7+(7-WEEKDAY(DATE(YEAR(Tabela510[[#This Row],[Previsão de Colheita]]),1,1)+(Tabela510[[#This Row],[Semana Colheita]]-1)*7))</f>
        <v>45304</v>
      </c>
      <c r="CU271" s="239" t="str">
        <f>TEXT(Tabela510[[#This Row],[Inicio Semana]],"dd/mm/aa") &amp; " - " &amp; TEXT(Tabela510[[#This Row],[Fim Semana]],"dd/mm/aa")</f>
        <v>07/01/24 - 13/01/24</v>
      </c>
      <c r="CV271" s="238">
        <f>_xlfn.MAXIFS(Tabela510[Previsão de Colheita],Tabela510[[Fazenda ]],Tabela510[[#This Row],[Fazenda ]],Tabela510[Cultivar],Tabela510[[#This Row],[Cultivar]])</f>
        <v>45355</v>
      </c>
      <c r="CW271" s="238">
        <f>_xlfn.MINIFS(Tabela510[Previsão de Colheita],Tabela510[[Fazenda ]],Tabela510[[#This Row],[Fazenda ]],Tabela510[Cultivar],Tabela510[[#This Row],[Cultivar]])</f>
        <v>45355</v>
      </c>
      <c r="CX271" s="244" t="str" cm="1">
        <f t="array" ref="CX271">IF(OR(Tabela510[[#This Row],[1ª avaliação]:[Inicio Colh.]]="Reprovado"),"Reprovado","Aprovado")</f>
        <v>Reprovado</v>
      </c>
      <c r="CY271" s="221"/>
    </row>
  </sheetData>
  <autoFilter ref="A1:X4" xr:uid="{00000000-0001-0000-0800-000000000000}">
    <filterColumn colId="0" showButton="0"/>
  </autoFilter>
  <mergeCells count="13">
    <mergeCell ref="A1:B1"/>
    <mergeCell ref="S4:V4"/>
    <mergeCell ref="BV3:CB3"/>
    <mergeCell ref="AO4:AQ4"/>
    <mergeCell ref="AY4:BA4"/>
    <mergeCell ref="BP4:BR4"/>
    <mergeCell ref="A2:X2"/>
    <mergeCell ref="Z2:AG2"/>
    <mergeCell ref="AI2:AS2"/>
    <mergeCell ref="AU2:BC2"/>
    <mergeCell ref="BD2:BJ2"/>
    <mergeCell ref="BL2:BT2"/>
    <mergeCell ref="BV2:CK2"/>
  </mergeCells>
  <phoneticPr fontId="15" type="noConversion"/>
  <conditionalFormatting sqref="AH6:AH271">
    <cfRule type="expression" dxfId="273" priority="228">
      <formula>OR($AI6&lt;&gt;"",$AH6&lt;TODAY())</formula>
    </cfRule>
  </conditionalFormatting>
  <conditionalFormatting sqref="A265:C271 P7:Q23 F61:N62 P31:Q37 CR70:CX101 CQ69:CX69 F70:N70 H84:L85 S85:X86 H86:N87 CW6:CX6 S101 M18:N19 G81:N83 F81:F84 G84:G87 E81:E83 A81:D84 E86:F87 A92:D101 E99:F100 H99:N100 E88:N98 CS7:CX9 CW102:CX102 AQ103:AQ120 AJ103:AP121 AR103:AS121 P176 P205:P213 AI102:AS102 AI178:AS208 N198:N204 N209:N215 J244:N244 F263 G263:I268 E264:F268 M245:N262 E269:I271 AK266:AK271 AJ210:AL212 AJ209:AS209 AI209:AI213 AJ213:AK213 AI214:AK231 P271 B245:C264 P259:P260 AI235:AK265 AI266:AJ268 AI269:AI271 P87:P131 P178:P186 P224:P229 P193:P196 P133:P170 F209:G226 Q24:Q31 CR10:CX68 AI7:AS100 Z7:AG100 P24:P30 P241:P257 P262:P268 CQ6:CW68 E214:E232 F227:I229 S99:X100 R99:R101 H214:I226 P6:CP6 P40:P84 Q38:Q131 Q133 P132:Q132 R7:X84 R87:X98 R102:X133 AJ122:AS177 AI103:AI177 CR103:CX208 N217:N243 AL213:AL271 AK232:AK234 AM210:AS271 A193:C244 CR210:CX271 AI232:AI234 P232:P239 F230:G234 Q134:X271 CQ70:CW271 AH7:AH271 Y7:Y271 Z102:AG271 E235:I262 J265:N266 K267:N271 AT7:CP271 J245:L264 J209:L243 F203:L204 J20:N21 A125:C191 A72:N80 A86:C91 A102:N121 E187:P191 E193:N197 A18:I20 E27:L30 E31:N33 A70:C71 E71:N71 A42:C68 E42:N60 E63:N68 D42:D71 E21:I21 E22:N26 A21:D33 A34:N41 A122:C123 E122:N123 E125:N186 E205:N208 D122:D271 A6:N17 D81:D113">
    <cfRule type="expression" dxfId="272" priority="163">
      <formula>$CX6="Reprovado"</formula>
    </cfRule>
  </conditionalFormatting>
  <conditionalFormatting sqref="A85:C85 E85:F85">
    <cfRule type="expression" dxfId="271" priority="159">
      <formula>$CX85="Reprovado"</formula>
    </cfRule>
  </conditionalFormatting>
  <conditionalFormatting sqref="E84">
    <cfRule type="expression" dxfId="270" priority="157">
      <formula>$CX84="Reprovado"</formula>
    </cfRule>
  </conditionalFormatting>
  <conditionalFormatting sqref="M84:N85">
    <cfRule type="expression" dxfId="269" priority="156">
      <formula>$CX84="Reprovado"</formula>
    </cfRule>
  </conditionalFormatting>
  <conditionalFormatting sqref="AA101">
    <cfRule type="expression" dxfId="268" priority="154">
      <formula>$CX101="Reprovado"</formula>
    </cfRule>
  </conditionalFormatting>
  <conditionalFormatting sqref="E101">
    <cfRule type="expression" dxfId="267" priority="153">
      <formula>$CX101="Reprovado"</formula>
    </cfRule>
  </conditionalFormatting>
  <conditionalFormatting sqref="F101">
    <cfRule type="expression" dxfId="266" priority="152">
      <formula>$CX101="Reprovado"</formula>
    </cfRule>
  </conditionalFormatting>
  <conditionalFormatting sqref="H101:I101">
    <cfRule type="expression" dxfId="265" priority="151">
      <formula>$CX101="Reprovado"</formula>
    </cfRule>
  </conditionalFormatting>
  <conditionalFormatting sqref="J101:L101">
    <cfRule type="expression" dxfId="264" priority="150">
      <formula>$CX101="Reprovado"</formula>
    </cfRule>
  </conditionalFormatting>
  <conditionalFormatting sqref="M101">
    <cfRule type="expression" dxfId="263" priority="149">
      <formula>$CX101="Reprovado"</formula>
    </cfRule>
  </conditionalFormatting>
  <conditionalFormatting sqref="N101">
    <cfRule type="expression" dxfId="262" priority="148">
      <formula>$CX101="Reprovado"</formula>
    </cfRule>
  </conditionalFormatting>
  <conditionalFormatting sqref="X101">
    <cfRule type="expression" dxfId="261" priority="143">
      <formula>$CX101="Reprovado"</formula>
    </cfRule>
  </conditionalFormatting>
  <conditionalFormatting sqref="Z101">
    <cfRule type="expression" dxfId="260" priority="142">
      <formula>$CX101="Reprovado"</formula>
    </cfRule>
  </conditionalFormatting>
  <conditionalFormatting sqref="AB101">
    <cfRule type="expression" dxfId="259" priority="141">
      <formula>$CX101="Reprovado"</formula>
    </cfRule>
  </conditionalFormatting>
  <conditionalFormatting sqref="AC101">
    <cfRule type="expression" dxfId="258" priority="140">
      <formula>$CX101="Reprovado"</formula>
    </cfRule>
  </conditionalFormatting>
  <conditionalFormatting sqref="AD101">
    <cfRule type="expression" dxfId="257" priority="139">
      <formula>$CX101="Reprovado"</formula>
    </cfRule>
  </conditionalFormatting>
  <conditionalFormatting sqref="AE101">
    <cfRule type="expression" dxfId="256" priority="138">
      <formula>$CX101="Reprovado"</formula>
    </cfRule>
  </conditionalFormatting>
  <conditionalFormatting sqref="AF101">
    <cfRule type="expression" dxfId="255" priority="137">
      <formula>$CX101="Reprovado"</formula>
    </cfRule>
  </conditionalFormatting>
  <conditionalFormatting sqref="AG101">
    <cfRule type="expression" dxfId="254" priority="136">
      <formula>$CX101="Reprovado"</formula>
    </cfRule>
  </conditionalFormatting>
  <conditionalFormatting sqref="AI101">
    <cfRule type="expression" dxfId="253" priority="134">
      <formula>$CX101="Reprovado"</formula>
    </cfRule>
  </conditionalFormatting>
  <conditionalFormatting sqref="AJ101">
    <cfRule type="expression" dxfId="252" priority="133">
      <formula>$CX101="Reprovado"</formula>
    </cfRule>
  </conditionalFormatting>
  <conditionalFormatting sqref="AK101">
    <cfRule type="expression" dxfId="251" priority="132">
      <formula>$CX101="Reprovado"</formula>
    </cfRule>
  </conditionalFormatting>
  <conditionalFormatting sqref="AL101">
    <cfRule type="expression" dxfId="250" priority="131">
      <formula>$CX101="Reprovado"</formula>
    </cfRule>
  </conditionalFormatting>
  <conditionalFormatting sqref="AM101">
    <cfRule type="expression" dxfId="249" priority="130">
      <formula>$CX101="Reprovado"</formula>
    </cfRule>
  </conditionalFormatting>
  <conditionalFormatting sqref="AN101">
    <cfRule type="expression" dxfId="248" priority="129">
      <formula>$CX101="Reprovado"</formula>
    </cfRule>
  </conditionalFormatting>
  <conditionalFormatting sqref="AO101">
    <cfRule type="expression" dxfId="247" priority="128">
      <formula>$CX101="Reprovado"</formula>
    </cfRule>
  </conditionalFormatting>
  <conditionalFormatting sqref="AP101">
    <cfRule type="expression" dxfId="246" priority="127">
      <formula>$CX101="Reprovado"</formula>
    </cfRule>
  </conditionalFormatting>
  <conditionalFormatting sqref="AQ101">
    <cfRule type="expression" dxfId="245" priority="126">
      <formula>$CX101="Reprovado"</formula>
    </cfRule>
  </conditionalFormatting>
  <conditionalFormatting sqref="AR101">
    <cfRule type="expression" dxfId="244" priority="125">
      <formula>$CX101="Reprovado"</formula>
    </cfRule>
  </conditionalFormatting>
  <conditionalFormatting sqref="AS101">
    <cfRule type="expression" dxfId="243" priority="124">
      <formula>$CX101="Reprovado"</formula>
    </cfRule>
  </conditionalFormatting>
  <conditionalFormatting sqref="G99:G101">
    <cfRule type="expression" dxfId="242" priority="161">
      <formula>$CX98="Reprovado"</formula>
    </cfRule>
  </conditionalFormatting>
  <conditionalFormatting sqref="A124:C124 E124:M124">
    <cfRule type="expression" dxfId="241" priority="116">
      <formula>$CX124="Reprovado"</formula>
    </cfRule>
  </conditionalFormatting>
  <conditionalFormatting sqref="N124">
    <cfRule type="expression" dxfId="240" priority="80">
      <formula>$CX124="Reprovado"</formula>
    </cfRule>
  </conditionalFormatting>
  <conditionalFormatting sqref="CR102">
    <cfRule type="expression" dxfId="239" priority="77">
      <formula>$CX102="Reprovado"</formula>
    </cfRule>
  </conditionalFormatting>
  <conditionalFormatting sqref="CS102">
    <cfRule type="expression" dxfId="238" priority="76">
      <formula>$CX102="Reprovado"</formula>
    </cfRule>
  </conditionalFormatting>
  <conditionalFormatting sqref="CT102">
    <cfRule type="expression" dxfId="237" priority="75">
      <formula>$CX102="Reprovado"</formula>
    </cfRule>
  </conditionalFormatting>
  <conditionalFormatting sqref="CU102">
    <cfRule type="expression" dxfId="236" priority="74">
      <formula>$CX102="Reprovado"</formula>
    </cfRule>
  </conditionalFormatting>
  <conditionalFormatting sqref="CV102">
    <cfRule type="expression" dxfId="235" priority="73">
      <formula>$CX102="Reprovado"</formula>
    </cfRule>
  </conditionalFormatting>
  <conditionalFormatting sqref="CW209:CX209">
    <cfRule type="expression" dxfId="234" priority="69">
      <formula>$CX209="Reprovado"</formula>
    </cfRule>
  </conditionalFormatting>
  <conditionalFormatting sqref="M263:N264">
    <cfRule type="expression" dxfId="233" priority="67">
      <formula>$CX263="Reprovado"</formula>
    </cfRule>
  </conditionalFormatting>
  <conditionalFormatting sqref="N216">
    <cfRule type="expression" dxfId="232" priority="66">
      <formula>$CX216="Reprovado"</formula>
    </cfRule>
  </conditionalFormatting>
  <conditionalFormatting sqref="CR209">
    <cfRule type="expression" dxfId="231" priority="63">
      <formula>$CX209="Reprovado"</formula>
    </cfRule>
  </conditionalFormatting>
  <conditionalFormatting sqref="CS209">
    <cfRule type="expression" dxfId="230" priority="62">
      <formula>$CX209="Reprovado"</formula>
    </cfRule>
  </conditionalFormatting>
  <conditionalFormatting sqref="CT209">
    <cfRule type="expression" dxfId="229" priority="61">
      <formula>$CX209="Reprovado"</formula>
    </cfRule>
  </conditionalFormatting>
  <conditionalFormatting sqref="CU209">
    <cfRule type="expression" dxfId="228" priority="60">
      <formula>$CX209="Reprovado"</formula>
    </cfRule>
  </conditionalFormatting>
  <conditionalFormatting sqref="CV209">
    <cfRule type="expression" dxfId="227" priority="59">
      <formula>$CX209="Reprovado"</formula>
    </cfRule>
  </conditionalFormatting>
  <conditionalFormatting sqref="E263:E264">
    <cfRule type="expression" dxfId="226" priority="70">
      <formula>$CX262="Reprovado"</formula>
    </cfRule>
  </conditionalFormatting>
  <conditionalFormatting sqref="AA269:AA271">
    <cfRule type="expression" dxfId="225" priority="71">
      <formula>$CX268="Reprovado"</formula>
    </cfRule>
  </conditionalFormatting>
  <conditionalFormatting sqref="AJ230:AJ231">
    <cfRule type="expression" dxfId="224" priority="72">
      <formula>$CX231="Reprovado"</formula>
    </cfRule>
  </conditionalFormatting>
  <conditionalFormatting sqref="A245:A264">
    <cfRule type="expression" dxfId="223" priority="57">
      <formula>$CX245="Reprovado"</formula>
    </cfRule>
  </conditionalFormatting>
  <conditionalFormatting sqref="P197">
    <cfRule type="expression" dxfId="222" priority="56">
      <formula>$CX197="Reprovado"</formula>
    </cfRule>
  </conditionalFormatting>
  <conditionalFormatting sqref="P177">
    <cfRule type="expression" dxfId="221" priority="55">
      <formula>$CX177="Reprovado"</formula>
    </cfRule>
  </conditionalFormatting>
  <conditionalFormatting sqref="P38:P39">
    <cfRule type="expression" dxfId="220" priority="54">
      <formula>$CX38="Reprovado"</formula>
    </cfRule>
  </conditionalFormatting>
  <conditionalFormatting sqref="P171:P175">
    <cfRule type="expression" dxfId="219" priority="53">
      <formula>$CX171="Reprovado"</formula>
    </cfRule>
  </conditionalFormatting>
  <conditionalFormatting sqref="P85:P86">
    <cfRule type="expression" dxfId="218" priority="52">
      <formula>$CX85="Reprovado"</formula>
    </cfRule>
  </conditionalFormatting>
  <conditionalFormatting sqref="P230">
    <cfRule type="expression" dxfId="217" priority="51">
      <formula>$CX230="Reprovado"</formula>
    </cfRule>
  </conditionalFormatting>
  <conditionalFormatting sqref="P231">
    <cfRule type="expression" dxfId="216" priority="50">
      <formula>$CX231="Reprovado"</formula>
    </cfRule>
  </conditionalFormatting>
  <conditionalFormatting sqref="P240">
    <cfRule type="expression" dxfId="215" priority="49">
      <formula>$CX240="Reprovado"</formula>
    </cfRule>
  </conditionalFormatting>
  <conditionalFormatting sqref="P258">
    <cfRule type="expression" dxfId="214" priority="48">
      <formula>$CX258="Reprovado"</formula>
    </cfRule>
  </conditionalFormatting>
  <conditionalFormatting sqref="P269:P270">
    <cfRule type="expression" dxfId="213" priority="47">
      <formula>$CX269="Reprovado"</formula>
    </cfRule>
  </conditionalFormatting>
  <conditionalFormatting sqref="P261">
    <cfRule type="expression" dxfId="212" priority="46">
      <formula>$CX261="Reprovado"</formula>
    </cfRule>
  </conditionalFormatting>
  <conditionalFormatting sqref="M220:M221">
    <cfRule type="expression" dxfId="211" priority="43">
      <formula>$CX220="Reprovado"</formula>
    </cfRule>
  </conditionalFormatting>
  <conditionalFormatting sqref="P220:P221">
    <cfRule type="expression" dxfId="210" priority="42">
      <formula>$CX220="Reprovado"</formula>
    </cfRule>
  </conditionalFormatting>
  <conditionalFormatting sqref="E198:E204">
    <cfRule type="expression" dxfId="209" priority="41">
      <formula>$CX198="Reprovado"</formula>
    </cfRule>
  </conditionalFormatting>
  <conditionalFormatting sqref="F198:L202">
    <cfRule type="expression" dxfId="208" priority="40">
      <formula>$CX198="Reprovado"</formula>
    </cfRule>
  </conditionalFormatting>
  <conditionalFormatting sqref="M198:M204">
    <cfRule type="expression" dxfId="207" priority="39">
      <formula>$CX198="Reprovado"</formula>
    </cfRule>
  </conditionalFormatting>
  <conditionalFormatting sqref="P198:P204">
    <cfRule type="expression" dxfId="206" priority="38">
      <formula>$CX198="Reprovado"</formula>
    </cfRule>
  </conditionalFormatting>
  <conditionalFormatting sqref="A192:C192 E192:P192">
    <cfRule type="expression" dxfId="205" priority="37">
      <formula>$CX192="Reprovado"</formula>
    </cfRule>
  </conditionalFormatting>
  <conditionalFormatting sqref="E61">
    <cfRule type="expression" dxfId="204" priority="36">
      <formula>$CX61="Reprovado"</formula>
    </cfRule>
  </conditionalFormatting>
  <conditionalFormatting sqref="E62">
    <cfRule type="expression" dxfId="203" priority="35">
      <formula>$CX62="Reprovado"</formula>
    </cfRule>
  </conditionalFormatting>
  <conditionalFormatting sqref="N27:N30">
    <cfRule type="expression" dxfId="202" priority="30">
      <formula>$CX27="Reprovado"</formula>
    </cfRule>
  </conditionalFormatting>
  <conditionalFormatting sqref="A69:C69 E69:N69">
    <cfRule type="expression" dxfId="201" priority="29">
      <formula>$CX69="Reprovado"</formula>
    </cfRule>
  </conditionalFormatting>
  <conditionalFormatting sqref="E70">
    <cfRule type="expression" dxfId="200" priority="28">
      <formula>$CX70="Reprovado"</formula>
    </cfRule>
  </conditionalFormatting>
  <conditionalFormatting sqref="M27:M30">
    <cfRule type="expression" dxfId="199" priority="27">
      <formula>$CX27="Reprovado"</formula>
    </cfRule>
  </conditionalFormatting>
  <conditionalFormatting sqref="E209">
    <cfRule type="expression" dxfId="198" priority="21">
      <formula>$CX209="Reprovado"</formula>
    </cfRule>
  </conditionalFormatting>
  <conditionalFormatting sqref="E212:E213">
    <cfRule type="expression" dxfId="197" priority="20">
      <formula>$CX212="Reprovado"</formula>
    </cfRule>
  </conditionalFormatting>
  <conditionalFormatting sqref="H209:I213">
    <cfRule type="expression" dxfId="196" priority="19">
      <formula>$CX209="Reprovado"</formula>
    </cfRule>
  </conditionalFormatting>
  <conditionalFormatting sqref="M209">
    <cfRule type="expression" dxfId="195" priority="18">
      <formula>$CX209="Reprovado"</formula>
    </cfRule>
  </conditionalFormatting>
  <conditionalFormatting sqref="M212:M213">
    <cfRule type="expression" dxfId="194" priority="17">
      <formula>$CX212="Reprovado"</formula>
    </cfRule>
  </conditionalFormatting>
  <conditionalFormatting sqref="M226:M231">
    <cfRule type="expression" dxfId="193" priority="16">
      <formula>$CX226="Reprovado"</formula>
    </cfRule>
  </conditionalFormatting>
  <conditionalFormatting sqref="J19">
    <cfRule type="expression" dxfId="192" priority="15">
      <formula>$CX19="Reprovado"</formula>
    </cfRule>
  </conditionalFormatting>
  <conditionalFormatting sqref="K19">
    <cfRule type="expression" dxfId="191" priority="14">
      <formula>$CX19="Reprovado"</formula>
    </cfRule>
  </conditionalFormatting>
  <conditionalFormatting sqref="L19">
    <cfRule type="expression" dxfId="190" priority="13">
      <formula>$CX19="Reprovado"</formula>
    </cfRule>
  </conditionalFormatting>
  <conditionalFormatting sqref="AJ269:AJ271">
    <cfRule type="expression" dxfId="189" priority="12">
      <formula>$CX269="Reprovado"</formula>
    </cfRule>
  </conditionalFormatting>
  <conditionalFormatting sqref="K18">
    <cfRule type="expression" dxfId="188" priority="11">
      <formula>$CX18="Reprovado"</formula>
    </cfRule>
  </conditionalFormatting>
  <conditionalFormatting sqref="J18">
    <cfRule type="expression" dxfId="187" priority="10">
      <formula>$CX18="Reprovado"</formula>
    </cfRule>
  </conditionalFormatting>
  <conditionalFormatting sqref="L18">
    <cfRule type="expression" dxfId="186" priority="9">
      <formula>$CX18="Reprovado"</formula>
    </cfRule>
  </conditionalFormatting>
  <conditionalFormatting sqref="H230:I233">
    <cfRule type="expression" dxfId="185" priority="8">
      <formula>$CX230="Reprovado"</formula>
    </cfRule>
  </conditionalFormatting>
  <conditionalFormatting sqref="M241:M243">
    <cfRule type="expression" dxfId="184" priority="5">
      <formula>$CX241="Reprovado"</formula>
    </cfRule>
  </conditionalFormatting>
  <conditionalFormatting sqref="R85:R86">
    <cfRule type="expression" dxfId="183" priority="4">
      <formula>$CX85="Reprovado"</formula>
    </cfRule>
  </conditionalFormatting>
  <conditionalFormatting sqref="J267:J271">
    <cfRule type="expression" dxfId="182" priority="1">
      <formula>$CX267="Reprovado"</formula>
    </cfRule>
  </conditionalFormatting>
  <pageMargins left="0.25" right="0.25" top="0.75" bottom="0.75" header="0.3" footer="0.3"/>
  <pageSetup paperSize="9" scale="10" fitToHeight="0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0F233-221E-4536-B907-ED5EE1F5973D}">
  <sheetPr codeName="Planilha11"/>
  <dimension ref="A8:I45"/>
  <sheetViews>
    <sheetView showGridLines="0" workbookViewId="0">
      <selection activeCell="D13" sqref="D13"/>
    </sheetView>
  </sheetViews>
  <sheetFormatPr defaultRowHeight="14.4" x14ac:dyDescent="0.3"/>
  <cols>
    <col min="1" max="1" width="42.6640625" style="163" customWidth="1"/>
    <col min="2" max="2" width="17.33203125" style="163" bestFit="1" customWidth="1"/>
    <col min="3" max="3" width="15" style="176" customWidth="1"/>
    <col min="4" max="4" width="13.33203125" style="163" customWidth="1"/>
    <col min="5" max="5" width="10.5546875" style="163" customWidth="1"/>
    <col min="6" max="6" width="11.5546875" style="163" customWidth="1"/>
    <col min="7" max="7" width="11.109375" style="163" customWidth="1"/>
    <col min="8" max="8" width="10.44140625" style="163" customWidth="1"/>
    <col min="9" max="9" width="11.109375" style="163" customWidth="1"/>
    <col min="10" max="10" width="10.88671875" customWidth="1"/>
    <col min="11" max="11" width="11.5546875" customWidth="1"/>
    <col min="12" max="12" width="13.6640625" customWidth="1"/>
    <col min="13" max="13" width="14.33203125" customWidth="1"/>
    <col min="14" max="14" width="10.33203125" customWidth="1"/>
    <col min="15" max="15" width="7.6640625" bestFit="1" customWidth="1"/>
    <col min="16" max="16" width="6.33203125" bestFit="1" customWidth="1"/>
    <col min="17" max="17" width="6.88671875" bestFit="1" customWidth="1"/>
    <col min="18" max="18" width="6.33203125" bestFit="1" customWidth="1"/>
    <col min="19" max="20" width="8.33203125" bestFit="1" customWidth="1"/>
    <col min="21" max="21" width="11.88671875" bestFit="1" customWidth="1"/>
    <col min="22" max="22" width="7.6640625" bestFit="1" customWidth="1"/>
    <col min="23" max="23" width="6.88671875" bestFit="1" customWidth="1"/>
    <col min="24" max="24" width="10" bestFit="1" customWidth="1"/>
    <col min="25" max="25" width="7.44140625" bestFit="1" customWidth="1"/>
  </cols>
  <sheetData>
    <row r="8" spans="1:9" x14ac:dyDescent="0.3">
      <c r="A8"/>
      <c r="B8"/>
    </row>
    <row r="10" spans="1:9" ht="57.6" x14ac:dyDescent="0.3">
      <c r="A10" s="264" t="s">
        <v>530</v>
      </c>
      <c r="B10" s="265" t="s">
        <v>807</v>
      </c>
      <c r="C10" s="163" t="s">
        <v>808</v>
      </c>
      <c r="D10" s="163" t="s">
        <v>809</v>
      </c>
      <c r="E10"/>
      <c r="F10"/>
      <c r="G10"/>
      <c r="H10"/>
      <c r="I10"/>
    </row>
    <row r="11" spans="1:9" x14ac:dyDescent="0.3">
      <c r="A11" s="262" t="s">
        <v>541</v>
      </c>
      <c r="B11" s="263">
        <v>303.15999999999997</v>
      </c>
      <c r="C11" s="263">
        <v>110</v>
      </c>
      <c r="D11" s="263">
        <v>155</v>
      </c>
      <c r="E11"/>
      <c r="F11"/>
      <c r="G11"/>
      <c r="H11"/>
      <c r="I11"/>
    </row>
    <row r="12" spans="1:9" x14ac:dyDescent="0.3">
      <c r="A12" s="262" t="s">
        <v>175</v>
      </c>
      <c r="B12" s="263">
        <v>233</v>
      </c>
      <c r="C12" s="263">
        <v>100</v>
      </c>
      <c r="D12" s="263">
        <v>100</v>
      </c>
      <c r="E12"/>
      <c r="F12"/>
      <c r="G12"/>
      <c r="H12"/>
      <c r="I12"/>
    </row>
    <row r="13" spans="1:9" x14ac:dyDescent="0.3">
      <c r="A13" s="262" t="s">
        <v>177</v>
      </c>
      <c r="B13" s="263">
        <v>818.54</v>
      </c>
      <c r="C13" s="263">
        <v>365</v>
      </c>
      <c r="D13" s="263">
        <v>380</v>
      </c>
      <c r="E13"/>
      <c r="F13"/>
      <c r="G13"/>
      <c r="H13"/>
      <c r="I13"/>
    </row>
    <row r="14" spans="1:9" x14ac:dyDescent="0.3">
      <c r="A14" s="262" t="s">
        <v>168</v>
      </c>
      <c r="B14" s="263">
        <v>521.4</v>
      </c>
      <c r="C14" s="263">
        <v>260</v>
      </c>
      <c r="D14" s="263">
        <v>300</v>
      </c>
      <c r="E14"/>
      <c r="F14"/>
      <c r="G14"/>
      <c r="H14"/>
      <c r="I14"/>
    </row>
    <row r="15" spans="1:9" x14ac:dyDescent="0.3">
      <c r="A15" s="262" t="s">
        <v>176</v>
      </c>
      <c r="B15" s="263">
        <v>594.43000000000006</v>
      </c>
      <c r="C15" s="263"/>
      <c r="D15" s="263">
        <v>225</v>
      </c>
      <c r="E15"/>
      <c r="F15"/>
      <c r="G15"/>
      <c r="H15"/>
      <c r="I15"/>
    </row>
    <row r="16" spans="1:9" x14ac:dyDescent="0.3">
      <c r="A16" s="262" t="s">
        <v>557</v>
      </c>
      <c r="B16" s="263">
        <v>279.2</v>
      </c>
      <c r="C16" s="263"/>
      <c r="D16" s="263">
        <v>150</v>
      </c>
      <c r="E16"/>
      <c r="F16"/>
      <c r="G16"/>
      <c r="H16"/>
      <c r="I16"/>
    </row>
    <row r="17" spans="1:9" x14ac:dyDescent="0.3">
      <c r="A17" s="262" t="s">
        <v>560</v>
      </c>
      <c r="B17" s="263">
        <v>277.5</v>
      </c>
      <c r="C17" s="263"/>
      <c r="D17" s="263">
        <v>135</v>
      </c>
      <c r="E17"/>
      <c r="F17"/>
      <c r="G17"/>
      <c r="H17"/>
      <c r="I17"/>
    </row>
    <row r="18" spans="1:9" x14ac:dyDescent="0.3">
      <c r="A18" s="262" t="s">
        <v>531</v>
      </c>
      <c r="B18" s="263">
        <v>3027.2299999999996</v>
      </c>
      <c r="C18" s="263">
        <v>835</v>
      </c>
      <c r="D18" s="263">
        <v>1445</v>
      </c>
      <c r="E18"/>
      <c r="F18"/>
      <c r="G18"/>
      <c r="H18" s="164"/>
      <c r="I18"/>
    </row>
    <row r="19" spans="1:9" x14ac:dyDescent="0.3">
      <c r="A19"/>
      <c r="B19"/>
      <c r="C19"/>
      <c r="D19"/>
      <c r="E19"/>
      <c r="F19"/>
      <c r="G19"/>
      <c r="H19"/>
      <c r="I19"/>
    </row>
    <row r="20" spans="1:9" x14ac:dyDescent="0.3">
      <c r="A20"/>
      <c r="B20"/>
      <c r="C20"/>
      <c r="D20"/>
      <c r="E20"/>
      <c r="F20"/>
      <c r="G20"/>
      <c r="H20"/>
      <c r="I20"/>
    </row>
    <row r="21" spans="1:9" x14ac:dyDescent="0.3">
      <c r="A21"/>
      <c r="B21"/>
      <c r="C21"/>
      <c r="D21"/>
      <c r="E21"/>
      <c r="F21"/>
      <c r="G21"/>
      <c r="H21"/>
      <c r="I21"/>
    </row>
    <row r="22" spans="1:9" x14ac:dyDescent="0.3">
      <c r="A22"/>
      <c r="B22"/>
      <c r="C22"/>
      <c r="D22"/>
      <c r="E22"/>
      <c r="F22"/>
      <c r="G22"/>
      <c r="H22"/>
      <c r="I22"/>
    </row>
    <row r="23" spans="1:9" x14ac:dyDescent="0.3">
      <c r="A23"/>
      <c r="B23"/>
      <c r="C23"/>
      <c r="D23"/>
      <c r="E23"/>
      <c r="F23"/>
      <c r="G23"/>
      <c r="H23"/>
      <c r="I23"/>
    </row>
    <row r="24" spans="1:9" x14ac:dyDescent="0.3">
      <c r="A24"/>
      <c r="B24"/>
      <c r="C24"/>
      <c r="D24"/>
      <c r="E24"/>
      <c r="F24"/>
      <c r="G24"/>
      <c r="H24"/>
      <c r="I24"/>
    </row>
    <row r="25" spans="1:9" x14ac:dyDescent="0.3">
      <c r="A25"/>
      <c r="B25"/>
      <c r="C25"/>
      <c r="D25"/>
      <c r="E25"/>
      <c r="F25"/>
    </row>
    <row r="26" spans="1:9" x14ac:dyDescent="0.3">
      <c r="A26"/>
      <c r="B26"/>
      <c r="C26"/>
      <c r="D26"/>
      <c r="E26"/>
      <c r="F26"/>
    </row>
    <row r="27" spans="1:9" x14ac:dyDescent="0.3">
      <c r="A27"/>
      <c r="B27"/>
      <c r="C27"/>
      <c r="D27"/>
      <c r="E27"/>
      <c r="F27"/>
    </row>
    <row r="28" spans="1:9" x14ac:dyDescent="0.3">
      <c r="A28"/>
      <c r="B28"/>
      <c r="C28"/>
      <c r="D28"/>
      <c r="E28"/>
      <c r="F28"/>
    </row>
    <row r="29" spans="1:9" x14ac:dyDescent="0.3">
      <c r="A29"/>
      <c r="B29"/>
      <c r="C29"/>
      <c r="D29"/>
    </row>
    <row r="30" spans="1:9" x14ac:dyDescent="0.3">
      <c r="A30"/>
      <c r="B30"/>
      <c r="C30"/>
      <c r="D30"/>
    </row>
    <row r="31" spans="1:9" x14ac:dyDescent="0.3">
      <c r="A31"/>
      <c r="B31"/>
      <c r="C31" s="177"/>
    </row>
    <row r="32" spans="1:9" x14ac:dyDescent="0.3">
      <c r="A32"/>
      <c r="B32"/>
      <c r="C32" s="177"/>
    </row>
    <row r="33" spans="1:3" x14ac:dyDescent="0.3">
      <c r="A33"/>
      <c r="B33"/>
      <c r="C33" s="177"/>
    </row>
    <row r="34" spans="1:3" x14ac:dyDescent="0.3">
      <c r="A34"/>
      <c r="B34"/>
      <c r="C34" s="177"/>
    </row>
    <row r="35" spans="1:3" x14ac:dyDescent="0.3">
      <c r="A35"/>
      <c r="B35"/>
      <c r="C35" s="177"/>
    </row>
    <row r="36" spans="1:3" x14ac:dyDescent="0.3">
      <c r="A36"/>
      <c r="B36"/>
      <c r="C36" s="177"/>
    </row>
    <row r="37" spans="1:3" x14ac:dyDescent="0.3">
      <c r="A37"/>
      <c r="B37"/>
      <c r="C37" s="177"/>
    </row>
    <row r="38" spans="1:3" x14ac:dyDescent="0.3">
      <c r="A38"/>
      <c r="B38"/>
      <c r="C38" s="177"/>
    </row>
    <row r="39" spans="1:3" x14ac:dyDescent="0.3">
      <c r="A39"/>
      <c r="B39"/>
      <c r="C39" s="177"/>
    </row>
    <row r="40" spans="1:3" x14ac:dyDescent="0.3">
      <c r="A40"/>
      <c r="B40"/>
      <c r="C40" s="177"/>
    </row>
    <row r="41" spans="1:3" x14ac:dyDescent="0.3">
      <c r="A41"/>
      <c r="B41"/>
      <c r="C41" s="177"/>
    </row>
    <row r="42" spans="1:3" x14ac:dyDescent="0.3">
      <c r="A42"/>
      <c r="B42"/>
      <c r="C42" s="177"/>
    </row>
    <row r="43" spans="1:3" x14ac:dyDescent="0.3">
      <c r="A43"/>
      <c r="B43"/>
      <c r="C43" s="177"/>
    </row>
    <row r="44" spans="1:3" x14ac:dyDescent="0.3">
      <c r="A44"/>
      <c r="B44"/>
      <c r="C44" s="177"/>
    </row>
    <row r="45" spans="1:3" x14ac:dyDescent="0.3">
      <c r="A45"/>
      <c r="B45"/>
      <c r="C45" s="177"/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DD5E4-1EE9-4E0E-8571-938A041B9758}">
  <sheetPr codeName="Planilha10"/>
  <dimension ref="A2:G24"/>
  <sheetViews>
    <sheetView topLeftCell="A2" zoomScale="140" zoomScaleNormal="140" workbookViewId="0">
      <selection activeCell="F2" sqref="F2"/>
    </sheetView>
  </sheetViews>
  <sheetFormatPr defaultRowHeight="14.4" x14ac:dyDescent="0.3"/>
  <cols>
    <col min="1" max="1" width="23.5546875" bestFit="1" customWidth="1"/>
    <col min="2" max="2" width="12.6640625" bestFit="1" customWidth="1"/>
    <col min="3" max="3" width="12.109375" bestFit="1" customWidth="1"/>
    <col min="4" max="5" width="12.33203125" bestFit="1" customWidth="1"/>
    <col min="6" max="6" width="10" customWidth="1"/>
  </cols>
  <sheetData>
    <row r="2" spans="1:7" ht="48" customHeight="1" x14ac:dyDescent="0.3">
      <c r="A2" s="269"/>
      <c r="B2" s="335"/>
      <c r="C2" s="336"/>
      <c r="D2" s="336"/>
    </row>
    <row r="3" spans="1:7" ht="57.6" x14ac:dyDescent="0.3">
      <c r="A3" s="270" t="s">
        <v>771</v>
      </c>
      <c r="B3" s="271" t="s">
        <v>772</v>
      </c>
      <c r="C3" s="271" t="s">
        <v>773</v>
      </c>
      <c r="D3" s="271" t="s">
        <v>774</v>
      </c>
      <c r="E3" s="271" t="s">
        <v>775</v>
      </c>
      <c r="F3" s="271" t="s">
        <v>806</v>
      </c>
      <c r="G3" s="271" t="s">
        <v>805</v>
      </c>
    </row>
    <row r="4" spans="1:7" ht="15.6" x14ac:dyDescent="0.3">
      <c r="A4" s="272" t="s">
        <v>557</v>
      </c>
      <c r="B4" s="273">
        <v>165.8</v>
      </c>
      <c r="C4" s="273">
        <f t="shared" ref="C4:C15" si="0">B4*5</f>
        <v>829</v>
      </c>
      <c r="D4" s="274">
        <v>20000</v>
      </c>
      <c r="E4" s="274">
        <f>Tabela13[[#This Row],[volume sacos]]*40/Tabela13[[#This Row],[Peso Líquido bag]]</f>
        <v>965.0180940892642</v>
      </c>
      <c r="F4" s="274">
        <v>342</v>
      </c>
      <c r="G4" s="274">
        <v>290</v>
      </c>
    </row>
    <row r="5" spans="1:7" ht="15.6" x14ac:dyDescent="0.3">
      <c r="A5" s="272" t="s">
        <v>776</v>
      </c>
      <c r="B5" s="273">
        <v>158.22</v>
      </c>
      <c r="C5" s="273">
        <f t="shared" si="0"/>
        <v>791.1</v>
      </c>
      <c r="D5" s="274">
        <v>16000</v>
      </c>
      <c r="E5" s="274">
        <f>Tabela13[[#This Row],[volume sacos]]*40/Tabela13[[#This Row],[Peso Líquido bag]]</f>
        <v>809.00012640626971</v>
      </c>
      <c r="F5" s="274">
        <v>274</v>
      </c>
      <c r="G5" s="274">
        <v>300</v>
      </c>
    </row>
    <row r="6" spans="1:7" ht="15.6" x14ac:dyDescent="0.3">
      <c r="A6" s="272" t="s">
        <v>777</v>
      </c>
      <c r="B6" s="275">
        <v>160</v>
      </c>
      <c r="C6" s="275">
        <f t="shared" si="0"/>
        <v>800</v>
      </c>
      <c r="D6" s="274">
        <v>5000</v>
      </c>
      <c r="E6" s="274">
        <f>Tabela13[[#This Row],[volume sacos]]*40/Tabela13[[#This Row],[Peso Líquido bag]]</f>
        <v>250</v>
      </c>
      <c r="F6" s="274">
        <v>85</v>
      </c>
      <c r="G6" s="274">
        <v>30</v>
      </c>
    </row>
    <row r="7" spans="1:7" ht="15.6" x14ac:dyDescent="0.3">
      <c r="A7" s="272" t="s">
        <v>778</v>
      </c>
      <c r="B7" s="275">
        <v>160</v>
      </c>
      <c r="C7" s="275">
        <f t="shared" si="0"/>
        <v>800</v>
      </c>
      <c r="D7" s="274">
        <v>5000</v>
      </c>
      <c r="E7" s="274">
        <f>Tabela13[[#This Row],[volume sacos]]*40/Tabela13[[#This Row],[Peso Líquido bag]]</f>
        <v>250</v>
      </c>
      <c r="F7" s="274">
        <v>85</v>
      </c>
      <c r="G7" s="274">
        <v>85</v>
      </c>
    </row>
    <row r="8" spans="1:7" ht="15.6" x14ac:dyDescent="0.3">
      <c r="A8" s="272" t="s">
        <v>779</v>
      </c>
      <c r="B8" s="273">
        <v>174.41</v>
      </c>
      <c r="C8" s="273">
        <f t="shared" si="0"/>
        <v>872.05</v>
      </c>
      <c r="D8" s="274">
        <v>12000</v>
      </c>
      <c r="E8" s="274">
        <f>Tabela13[[#This Row],[volume sacos]]*40/Tabela13[[#This Row],[Peso Líquido bag]]</f>
        <v>550.4271544062841</v>
      </c>
      <c r="F8" s="274">
        <v>205</v>
      </c>
      <c r="G8" s="274">
        <v>297</v>
      </c>
    </row>
    <row r="9" spans="1:7" ht="15.6" x14ac:dyDescent="0.3">
      <c r="A9" s="272" t="s">
        <v>780</v>
      </c>
      <c r="B9" s="273">
        <v>173.26</v>
      </c>
      <c r="C9" s="273">
        <f t="shared" si="0"/>
        <v>866.3</v>
      </c>
      <c r="D9" s="274">
        <v>18000</v>
      </c>
      <c r="E9" s="274">
        <f>Tabela13[[#This Row],[volume sacos]]*40/Tabela13[[#This Row],[Peso Líquido bag]]</f>
        <v>831.12085882488748</v>
      </c>
      <c r="F9" s="274">
        <v>308</v>
      </c>
      <c r="G9" s="274">
        <v>128</v>
      </c>
    </row>
    <row r="10" spans="1:7" ht="15.6" x14ac:dyDescent="0.3">
      <c r="A10" s="272" t="s">
        <v>781</v>
      </c>
      <c r="B10" s="273">
        <v>188.2</v>
      </c>
      <c r="C10" s="273">
        <f t="shared" si="0"/>
        <v>941</v>
      </c>
      <c r="D10" s="274">
        <v>10000</v>
      </c>
      <c r="E10" s="274">
        <f>Tabela13[[#This Row],[volume sacos]]*40/Tabela13[[#This Row],[Peso Líquido bag]]</f>
        <v>425.07970244420829</v>
      </c>
      <c r="F10" s="274">
        <v>171</v>
      </c>
      <c r="G10" s="274">
        <v>0</v>
      </c>
    </row>
    <row r="11" spans="1:7" ht="15.6" x14ac:dyDescent="0.3">
      <c r="A11" s="272" t="s">
        <v>782</v>
      </c>
      <c r="B11" s="273">
        <v>177.24</v>
      </c>
      <c r="C11" s="273">
        <f t="shared" si="0"/>
        <v>886.2</v>
      </c>
      <c r="D11" s="274">
        <v>10000</v>
      </c>
      <c r="E11" s="274">
        <f>Tabela13[[#This Row],[volume sacos]]*40/Tabela13[[#This Row],[Peso Líquido bag]]</f>
        <v>451.36538027533288</v>
      </c>
      <c r="F11" s="274">
        <v>171</v>
      </c>
      <c r="G11" s="274">
        <v>255</v>
      </c>
    </row>
    <row r="12" spans="1:7" ht="15.6" x14ac:dyDescent="0.3">
      <c r="A12" s="272" t="s">
        <v>783</v>
      </c>
      <c r="B12" s="275">
        <v>203.46</v>
      </c>
      <c r="C12" s="275">
        <f t="shared" si="0"/>
        <v>1017.3000000000001</v>
      </c>
      <c r="D12" s="274">
        <v>25000</v>
      </c>
      <c r="E12" s="274">
        <f>Tabela13[[#This Row],[volume sacos]]*40/Tabela13[[#This Row],[Peso Líquido bag]]</f>
        <v>982.99420033421791</v>
      </c>
      <c r="F12" s="274">
        <v>427</v>
      </c>
      <c r="G12" s="274">
        <v>0</v>
      </c>
    </row>
    <row r="13" spans="1:7" ht="15.6" x14ac:dyDescent="0.3">
      <c r="A13" s="272" t="s">
        <v>784</v>
      </c>
      <c r="B13" s="273">
        <v>138.11000000000001</v>
      </c>
      <c r="C13" s="273">
        <f t="shared" si="0"/>
        <v>690.55000000000007</v>
      </c>
      <c r="D13" s="274">
        <v>7000</v>
      </c>
      <c r="E13" s="274">
        <f>Tabela13[[#This Row],[volume sacos]]*40/Tabela13[[#This Row],[Peso Líquido bag]]</f>
        <v>405.47389761784081</v>
      </c>
      <c r="F13" s="274">
        <v>120</v>
      </c>
      <c r="G13" s="274">
        <v>0</v>
      </c>
    </row>
    <row r="14" spans="1:7" ht="15.6" x14ac:dyDescent="0.3">
      <c r="A14" s="272" t="s">
        <v>785</v>
      </c>
      <c r="B14" s="275">
        <v>198.85</v>
      </c>
      <c r="C14" s="275">
        <f t="shared" si="0"/>
        <v>994.25</v>
      </c>
      <c r="D14" s="274">
        <v>25000</v>
      </c>
      <c r="E14" s="274">
        <f>Tabela13[[#This Row],[volume sacos]]*40/Tabela13[[#This Row],[Peso Líquido bag]]</f>
        <v>1005.7832537088258</v>
      </c>
      <c r="F14" s="274">
        <v>427</v>
      </c>
      <c r="G14" s="274">
        <v>407</v>
      </c>
    </row>
    <row r="15" spans="1:7" ht="15.6" x14ac:dyDescent="0.3">
      <c r="A15" s="272" t="s">
        <v>786</v>
      </c>
      <c r="B15" s="275">
        <v>186</v>
      </c>
      <c r="C15" s="275">
        <f t="shared" si="0"/>
        <v>930</v>
      </c>
      <c r="D15" s="274">
        <v>90000</v>
      </c>
      <c r="E15" s="274">
        <f>Tabela13[[#This Row],[volume sacos]]*40/Tabela13[[#This Row],[Peso Líquido bag]]</f>
        <v>3870.9677419354839</v>
      </c>
      <c r="F15" s="274">
        <v>1536</v>
      </c>
      <c r="G15" s="274">
        <v>784</v>
      </c>
    </row>
    <row r="16" spans="1:7" ht="15.6" x14ac:dyDescent="0.3">
      <c r="A16" s="272" t="s">
        <v>787</v>
      </c>
      <c r="B16" s="273">
        <v>160.26</v>
      </c>
      <c r="C16" s="273">
        <f>B16*5</f>
        <v>801.3</v>
      </c>
      <c r="D16" s="274">
        <v>20000</v>
      </c>
      <c r="E16" s="274">
        <f>Tabela13[[#This Row],[volume sacos]]*40/Tabela13[[#This Row],[Peso Líquido bag]]</f>
        <v>998.37763634094597</v>
      </c>
      <c r="F16" s="274">
        <v>342</v>
      </c>
      <c r="G16" s="274">
        <v>329</v>
      </c>
    </row>
    <row r="17" spans="1:7" ht="15.6" x14ac:dyDescent="0.3">
      <c r="A17" s="272" t="s">
        <v>788</v>
      </c>
      <c r="B17" s="273">
        <v>180</v>
      </c>
      <c r="C17" s="273">
        <f>B17*5</f>
        <v>900</v>
      </c>
      <c r="D17" s="274">
        <v>2000</v>
      </c>
      <c r="E17" s="274">
        <f>Tabela13[[#This Row],[volume sacos]]*40/Tabela13[[#This Row],[Peso Líquido bag]]</f>
        <v>88.888888888888886</v>
      </c>
      <c r="F17" s="274">
        <v>34</v>
      </c>
      <c r="G17" s="274">
        <v>106</v>
      </c>
    </row>
    <row r="18" spans="1:7" ht="15.6" x14ac:dyDescent="0.3">
      <c r="A18" s="272" t="s">
        <v>789</v>
      </c>
      <c r="B18" s="273">
        <v>170</v>
      </c>
      <c r="C18" s="273">
        <f>B18*5</f>
        <v>850</v>
      </c>
      <c r="D18" s="274">
        <v>15000</v>
      </c>
      <c r="E18" s="274">
        <f>Tabela13[[#This Row],[volume sacos]]*40/Tabela13[[#This Row],[Peso Líquido bag]]</f>
        <v>705.88235294117646</v>
      </c>
      <c r="F18" s="274">
        <v>427</v>
      </c>
      <c r="G18" s="274">
        <v>371</v>
      </c>
    </row>
    <row r="19" spans="1:7" ht="16.2" thickBot="1" x14ac:dyDescent="0.35">
      <c r="A19" s="272" t="s">
        <v>790</v>
      </c>
      <c r="B19" s="273">
        <v>170</v>
      </c>
      <c r="C19" s="273">
        <f>B19*5</f>
        <v>850</v>
      </c>
      <c r="D19" s="274">
        <v>8000</v>
      </c>
      <c r="E19" s="274">
        <f>Tabela13[[#This Row],[volume sacos]]*40/Tabela13[[#This Row],[Peso Líquido bag]]</f>
        <v>376.47058823529414</v>
      </c>
      <c r="F19" s="274">
        <v>171</v>
      </c>
      <c r="G19" s="274">
        <v>153</v>
      </c>
    </row>
    <row r="20" spans="1:7" ht="21" x14ac:dyDescent="0.3">
      <c r="A20" s="276" t="s">
        <v>791</v>
      </c>
      <c r="B20" s="276"/>
      <c r="C20" s="277"/>
      <c r="D20" s="277">
        <f>SUM(D4:D19)</f>
        <v>288000</v>
      </c>
      <c r="E20" s="277">
        <f>SUM(E4:E19)</f>
        <v>12966.84987644892</v>
      </c>
      <c r="F20" s="277">
        <f>SUBTOTAL(109,F4:F19)</f>
        <v>5125</v>
      </c>
      <c r="G20" s="277">
        <f>SUBTOTAL(109,G4:G19)</f>
        <v>3535</v>
      </c>
    </row>
    <row r="21" spans="1:7" ht="21" x14ac:dyDescent="0.3">
      <c r="A21" s="278"/>
      <c r="B21" s="278"/>
      <c r="C21" s="279"/>
      <c r="D21" s="279"/>
      <c r="E21" s="279"/>
      <c r="F21" s="279"/>
      <c r="G21" s="279"/>
    </row>
    <row r="24" spans="1:7" x14ac:dyDescent="0.3">
      <c r="C24" s="280"/>
    </row>
  </sheetData>
  <mergeCells count="1">
    <mergeCell ref="B2:D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8"/>
  <dimension ref="A8:FR1123"/>
  <sheetViews>
    <sheetView showGridLines="0" zoomScale="70" zoomScaleNormal="70" zoomScaleSheetLayoutView="90" workbookViewId="0">
      <pane xSplit="6" ySplit="13" topLeftCell="AX14" activePane="bottomRight" state="frozen"/>
      <selection pane="topRight" activeCell="J1" sqref="J1"/>
      <selection pane="bottomLeft" activeCell="A6" sqref="A6"/>
      <selection pane="bottomRight" activeCell="BP20" sqref="BP20"/>
    </sheetView>
  </sheetViews>
  <sheetFormatPr defaultColWidth="3.44140625" defaultRowHeight="14.4" x14ac:dyDescent="0.3"/>
  <cols>
    <col min="1" max="1" width="22.5546875" bestFit="1" customWidth="1"/>
    <col min="2" max="2" width="23.88671875" bestFit="1" customWidth="1"/>
    <col min="3" max="3" width="13" style="115" customWidth="1"/>
    <col min="4" max="4" width="12.109375" style="115" customWidth="1"/>
    <col min="5" max="5" width="13.6640625" style="13" customWidth="1"/>
    <col min="6" max="6" width="14.6640625" style="116" hidden="1" customWidth="1"/>
    <col min="7" max="13" width="8.33203125" style="13" customWidth="1"/>
    <col min="14" max="14" width="10.44140625" style="13" bestFit="1" customWidth="1"/>
    <col min="15" max="21" width="8.33203125" style="13" customWidth="1"/>
    <col min="22" max="22" width="10.44140625" style="13" bestFit="1" customWidth="1"/>
    <col min="23" max="25" width="8.33203125" style="13" customWidth="1"/>
    <col min="26" max="26" width="10.44140625" style="13" bestFit="1" customWidth="1"/>
    <col min="27" max="62" width="8.33203125" style="13" customWidth="1"/>
    <col min="63" max="63" width="8.33203125" style="173" customWidth="1"/>
    <col min="64" max="97" width="8.33203125" style="13" customWidth="1"/>
    <col min="98" max="174" width="6.21875" style="13" bestFit="1" customWidth="1"/>
    <col min="175" max="16384" width="3.44140625" style="13"/>
  </cols>
  <sheetData>
    <row r="8" spans="1:174" ht="18" x14ac:dyDescent="0.35">
      <c r="G8" s="352">
        <f>SUM(G9:M9)</f>
        <v>0</v>
      </c>
      <c r="H8" s="352"/>
      <c r="I8" s="352"/>
      <c r="J8" s="352"/>
      <c r="K8" s="352"/>
      <c r="L8" s="352"/>
      <c r="M8" s="352"/>
      <c r="N8" s="352">
        <f>SUM(N9:T9)</f>
        <v>79</v>
      </c>
      <c r="O8" s="352"/>
      <c r="P8" s="352"/>
      <c r="Q8" s="352"/>
      <c r="R8" s="352"/>
      <c r="S8" s="352"/>
      <c r="T8" s="352"/>
      <c r="U8" s="352">
        <f>SUM(U9:AA9)</f>
        <v>128</v>
      </c>
      <c r="V8" s="352"/>
      <c r="W8" s="352"/>
      <c r="X8" s="352"/>
      <c r="Y8" s="352"/>
      <c r="Z8" s="352"/>
      <c r="AA8" s="352"/>
      <c r="AB8" s="352">
        <f>SUM(AB9:AH9)</f>
        <v>60</v>
      </c>
      <c r="AC8" s="352"/>
      <c r="AD8" s="352"/>
      <c r="AE8" s="352"/>
      <c r="AF8" s="352"/>
      <c r="AG8" s="352"/>
      <c r="AH8" s="352"/>
      <c r="AI8" s="352">
        <f>SUM(AI9:AO9)</f>
        <v>532.9</v>
      </c>
      <c r="AJ8" s="352"/>
      <c r="AK8" s="352"/>
      <c r="AL8" s="352"/>
      <c r="AM8" s="352"/>
      <c r="AN8" s="352"/>
      <c r="AO8" s="352"/>
      <c r="AP8" s="352">
        <f>SUM(AP9:AV9)</f>
        <v>185</v>
      </c>
      <c r="AQ8" s="352"/>
      <c r="AR8" s="352"/>
      <c r="AS8" s="352"/>
      <c r="AT8" s="352"/>
      <c r="AU8" s="352"/>
      <c r="AV8" s="352"/>
      <c r="AW8" s="352">
        <f>SUM(AW9:BC9)</f>
        <v>664</v>
      </c>
      <c r="AX8" s="352"/>
      <c r="AY8" s="352"/>
      <c r="AZ8" s="352"/>
      <c r="BA8" s="352"/>
      <c r="BB8" s="352"/>
      <c r="BC8" s="352"/>
      <c r="BD8" s="352">
        <f>SUM(BD9:BJ9)</f>
        <v>1142.75</v>
      </c>
      <c r="BE8" s="352"/>
      <c r="BF8" s="352"/>
      <c r="BG8" s="352"/>
      <c r="BH8" s="352"/>
      <c r="BI8" s="352"/>
      <c r="BJ8" s="352"/>
      <c r="BK8" s="352">
        <f>SUM(BK9:BQ9)</f>
        <v>289</v>
      </c>
      <c r="BL8" s="352"/>
      <c r="BM8" s="352"/>
      <c r="BN8" s="352"/>
      <c r="BO8" s="352"/>
      <c r="BP8" s="352"/>
      <c r="BQ8" s="352"/>
      <c r="BR8" s="352">
        <f>SUM(BR9:BX9)</f>
        <v>134</v>
      </c>
      <c r="BS8" s="352"/>
      <c r="BT8" s="352"/>
      <c r="BU8" s="352"/>
      <c r="BV8" s="352"/>
      <c r="BW8" s="352"/>
      <c r="BX8" s="352"/>
      <c r="BY8" s="352">
        <f>SUM(BY9:CE9)</f>
        <v>150</v>
      </c>
      <c r="BZ8" s="352"/>
      <c r="CA8" s="352"/>
      <c r="CB8" s="352"/>
      <c r="CC8" s="352"/>
      <c r="CD8" s="352"/>
      <c r="CE8" s="352"/>
      <c r="CF8" s="352">
        <f>SUM(CF9:CL9)</f>
        <v>680</v>
      </c>
      <c r="CG8" s="352"/>
      <c r="CH8" s="352"/>
      <c r="CI8" s="352"/>
      <c r="CJ8" s="352"/>
      <c r="CK8" s="352"/>
      <c r="CL8" s="352"/>
      <c r="CM8" s="352">
        <f>SUM(CM9:CS9)</f>
        <v>0</v>
      </c>
      <c r="CN8" s="352"/>
      <c r="CO8" s="352"/>
      <c r="CP8" s="352"/>
      <c r="CQ8" s="352"/>
      <c r="CR8" s="352"/>
      <c r="CS8" s="352"/>
      <c r="CT8" s="352">
        <f t="shared" ref="CT8" si="0">SUM(CT9:CZ9)</f>
        <v>0</v>
      </c>
      <c r="CU8" s="352"/>
      <c r="CV8" s="352"/>
      <c r="CW8" s="352"/>
      <c r="CX8" s="352"/>
      <c r="CY8" s="352"/>
      <c r="CZ8" s="352"/>
      <c r="DA8" s="352">
        <f t="shared" ref="DA8" si="1">SUM(DA9:DG9)</f>
        <v>0</v>
      </c>
      <c r="DB8" s="352"/>
      <c r="DC8" s="352"/>
      <c r="DD8" s="352"/>
      <c r="DE8" s="352"/>
      <c r="DF8" s="352"/>
      <c r="DG8" s="352"/>
      <c r="DH8" s="352">
        <f>SUM(DH9:DN9)</f>
        <v>0</v>
      </c>
      <c r="DI8" s="352"/>
      <c r="DJ8" s="352"/>
      <c r="DK8" s="352"/>
      <c r="DL8" s="352"/>
      <c r="DM8" s="352"/>
      <c r="DN8" s="352"/>
      <c r="DO8" s="352">
        <f t="shared" ref="DO8" si="2">SUM(DO9:DU9)</f>
        <v>0</v>
      </c>
      <c r="DP8" s="352"/>
      <c r="DQ8" s="352"/>
      <c r="DR8" s="352"/>
      <c r="DS8" s="352"/>
      <c r="DT8" s="352"/>
      <c r="DU8" s="352"/>
      <c r="DV8" s="352">
        <f t="shared" ref="DV8" si="3">SUM(DV9:EB9)</f>
        <v>0</v>
      </c>
      <c r="DW8" s="352"/>
      <c r="DX8" s="352"/>
      <c r="DY8" s="352"/>
      <c r="DZ8" s="352"/>
      <c r="EA8" s="352"/>
      <c r="EB8" s="352"/>
      <c r="EC8" s="352">
        <f>SUM(EC9:EI9)</f>
        <v>0</v>
      </c>
      <c r="ED8" s="352"/>
      <c r="EE8" s="352"/>
      <c r="EF8" s="352"/>
      <c r="EG8" s="352"/>
      <c r="EH8" s="352"/>
      <c r="EI8" s="352"/>
      <c r="EJ8" s="352">
        <f t="shared" ref="EJ8" si="4">SUM(EJ9:EP9)</f>
        <v>0</v>
      </c>
      <c r="EK8" s="352"/>
      <c r="EL8" s="352"/>
      <c r="EM8" s="352"/>
      <c r="EN8" s="352"/>
      <c r="EO8" s="352"/>
      <c r="EP8" s="352"/>
      <c r="EQ8" s="352">
        <f t="shared" ref="EQ8" si="5">SUM(EQ9:EW9)</f>
        <v>0</v>
      </c>
      <c r="ER8" s="352"/>
      <c r="ES8" s="352"/>
      <c r="ET8" s="352"/>
      <c r="EU8" s="352"/>
      <c r="EV8" s="352"/>
      <c r="EW8" s="352"/>
      <c r="EX8" s="352">
        <f>SUM(EX9:FD9)</f>
        <v>0</v>
      </c>
      <c r="EY8" s="352"/>
      <c r="EZ8" s="352"/>
      <c r="FA8" s="352"/>
      <c r="FB8" s="352"/>
      <c r="FC8" s="352"/>
      <c r="FD8" s="352"/>
      <c r="FE8" s="352">
        <f t="shared" ref="FE8" si="6">SUM(FE9:FK9)</f>
        <v>0</v>
      </c>
      <c r="FF8" s="352"/>
      <c r="FG8" s="352"/>
      <c r="FH8" s="352"/>
      <c r="FI8" s="352"/>
      <c r="FJ8" s="352"/>
      <c r="FK8" s="352"/>
      <c r="FL8" s="352">
        <f t="shared" ref="FL8" si="7">SUM(FL9:FR9)</f>
        <v>0</v>
      </c>
      <c r="FM8" s="352"/>
      <c r="FN8" s="352"/>
      <c r="FO8" s="352"/>
      <c r="FP8" s="352"/>
      <c r="FQ8" s="352"/>
      <c r="FR8" s="352"/>
    </row>
    <row r="9" spans="1:174" s="142" customFormat="1" ht="23.4" customHeight="1" x14ac:dyDescent="0.3">
      <c r="A9" s="117"/>
      <c r="B9" s="117"/>
      <c r="C9" s="118"/>
      <c r="D9" s="118"/>
      <c r="F9" s="117"/>
      <c r="G9" s="171">
        <f t="shared" ref="G9:AL9" si="8">SUBTOTAL(9,G14:G961)</f>
        <v>0</v>
      </c>
      <c r="H9" s="171">
        <f t="shared" si="8"/>
        <v>0</v>
      </c>
      <c r="I9" s="171">
        <f t="shared" si="8"/>
        <v>0</v>
      </c>
      <c r="J9" s="171">
        <f t="shared" si="8"/>
        <v>0</v>
      </c>
      <c r="K9" s="171">
        <f t="shared" si="8"/>
        <v>0</v>
      </c>
      <c r="L9" s="171">
        <f t="shared" si="8"/>
        <v>0</v>
      </c>
      <c r="M9" s="171">
        <f t="shared" si="8"/>
        <v>0</v>
      </c>
      <c r="N9" s="171">
        <f t="shared" si="8"/>
        <v>79</v>
      </c>
      <c r="O9" s="171">
        <f t="shared" si="8"/>
        <v>0</v>
      </c>
      <c r="P9" s="171">
        <f t="shared" si="8"/>
        <v>0</v>
      </c>
      <c r="Q9" s="171">
        <f t="shared" si="8"/>
        <v>0</v>
      </c>
      <c r="R9" s="171">
        <f t="shared" si="8"/>
        <v>0</v>
      </c>
      <c r="S9" s="171">
        <f t="shared" si="8"/>
        <v>0</v>
      </c>
      <c r="T9" s="171">
        <f t="shared" si="8"/>
        <v>0</v>
      </c>
      <c r="U9" s="171">
        <f t="shared" si="8"/>
        <v>0</v>
      </c>
      <c r="V9" s="171">
        <f t="shared" si="8"/>
        <v>0</v>
      </c>
      <c r="W9" s="171">
        <f t="shared" si="8"/>
        <v>28</v>
      </c>
      <c r="X9" s="171">
        <f t="shared" si="8"/>
        <v>100</v>
      </c>
      <c r="Y9" s="171">
        <f t="shared" si="8"/>
        <v>0</v>
      </c>
      <c r="Z9" s="171">
        <f t="shared" si="8"/>
        <v>0</v>
      </c>
      <c r="AA9" s="171">
        <f t="shared" si="8"/>
        <v>0</v>
      </c>
      <c r="AB9" s="171">
        <f t="shared" si="8"/>
        <v>0</v>
      </c>
      <c r="AC9" s="171">
        <f t="shared" si="8"/>
        <v>0</v>
      </c>
      <c r="AD9" s="171">
        <f t="shared" si="8"/>
        <v>0</v>
      </c>
      <c r="AE9" s="171">
        <f t="shared" si="8"/>
        <v>60</v>
      </c>
      <c r="AF9" s="171">
        <f t="shared" si="8"/>
        <v>0</v>
      </c>
      <c r="AG9" s="171">
        <f t="shared" si="8"/>
        <v>0</v>
      </c>
      <c r="AH9" s="171">
        <f t="shared" si="8"/>
        <v>0</v>
      </c>
      <c r="AI9" s="171">
        <f t="shared" si="8"/>
        <v>60</v>
      </c>
      <c r="AJ9" s="171">
        <f t="shared" si="8"/>
        <v>0</v>
      </c>
      <c r="AK9" s="171">
        <f t="shared" si="8"/>
        <v>0</v>
      </c>
      <c r="AL9" s="171">
        <f t="shared" si="8"/>
        <v>75</v>
      </c>
      <c r="AM9" s="171">
        <f t="shared" ref="AM9:BR9" si="9">SUBTOTAL(9,AM14:AM961)</f>
        <v>140</v>
      </c>
      <c r="AN9" s="171">
        <f t="shared" si="9"/>
        <v>0</v>
      </c>
      <c r="AO9" s="171">
        <f t="shared" si="9"/>
        <v>257.89999999999998</v>
      </c>
      <c r="AP9" s="171">
        <f t="shared" si="9"/>
        <v>0</v>
      </c>
      <c r="AQ9" s="171">
        <f t="shared" si="9"/>
        <v>0</v>
      </c>
      <c r="AR9" s="171">
        <f t="shared" si="9"/>
        <v>135</v>
      </c>
      <c r="AS9" s="171">
        <f t="shared" si="9"/>
        <v>50</v>
      </c>
      <c r="AT9" s="171">
        <f t="shared" si="9"/>
        <v>0</v>
      </c>
      <c r="AU9" s="171">
        <f t="shared" si="9"/>
        <v>0</v>
      </c>
      <c r="AV9" s="171">
        <f t="shared" si="9"/>
        <v>0</v>
      </c>
      <c r="AW9" s="171">
        <f t="shared" si="9"/>
        <v>0</v>
      </c>
      <c r="AX9" s="171">
        <f t="shared" si="9"/>
        <v>70</v>
      </c>
      <c r="AY9" s="171">
        <f t="shared" si="9"/>
        <v>274</v>
      </c>
      <c r="AZ9" s="171">
        <f t="shared" si="9"/>
        <v>80</v>
      </c>
      <c r="BA9" s="171">
        <f t="shared" si="9"/>
        <v>96</v>
      </c>
      <c r="BB9" s="171">
        <f t="shared" si="9"/>
        <v>144</v>
      </c>
      <c r="BC9" s="171">
        <f t="shared" si="9"/>
        <v>0</v>
      </c>
      <c r="BD9" s="171">
        <f t="shared" si="9"/>
        <v>76</v>
      </c>
      <c r="BE9" s="171">
        <f t="shared" si="9"/>
        <v>0</v>
      </c>
      <c r="BF9" s="171">
        <f t="shared" si="9"/>
        <v>286</v>
      </c>
      <c r="BG9" s="171">
        <f t="shared" si="9"/>
        <v>60</v>
      </c>
      <c r="BH9" s="171">
        <f t="shared" si="9"/>
        <v>0</v>
      </c>
      <c r="BI9" s="171">
        <f t="shared" si="9"/>
        <v>550.75</v>
      </c>
      <c r="BJ9" s="171">
        <f t="shared" si="9"/>
        <v>170</v>
      </c>
      <c r="BK9" s="171">
        <f t="shared" si="9"/>
        <v>125</v>
      </c>
      <c r="BL9" s="171">
        <f t="shared" si="9"/>
        <v>0</v>
      </c>
      <c r="BM9" s="171">
        <f t="shared" si="9"/>
        <v>164</v>
      </c>
      <c r="BN9" s="171">
        <f t="shared" si="9"/>
        <v>0</v>
      </c>
      <c r="BO9" s="171">
        <f t="shared" si="9"/>
        <v>0</v>
      </c>
      <c r="BP9" s="171">
        <f t="shared" si="9"/>
        <v>0</v>
      </c>
      <c r="BQ9" s="171">
        <f t="shared" si="9"/>
        <v>0</v>
      </c>
      <c r="BR9" s="171">
        <f t="shared" si="9"/>
        <v>134</v>
      </c>
      <c r="BS9" s="171">
        <f t="shared" ref="BS9:CS9" si="10">SUBTOTAL(9,BS14:BS961)</f>
        <v>0</v>
      </c>
      <c r="BT9" s="171">
        <f t="shared" si="10"/>
        <v>0</v>
      </c>
      <c r="BU9" s="171">
        <f t="shared" si="10"/>
        <v>0</v>
      </c>
      <c r="BV9" s="171">
        <f t="shared" si="10"/>
        <v>0</v>
      </c>
      <c r="BW9" s="171">
        <f t="shared" si="10"/>
        <v>0</v>
      </c>
      <c r="BX9" s="171">
        <f t="shared" si="10"/>
        <v>0</v>
      </c>
      <c r="BY9" s="171">
        <f t="shared" si="10"/>
        <v>0</v>
      </c>
      <c r="BZ9" s="171">
        <f t="shared" si="10"/>
        <v>150</v>
      </c>
      <c r="CA9" s="171">
        <f t="shared" si="10"/>
        <v>0</v>
      </c>
      <c r="CB9" s="171">
        <f t="shared" si="10"/>
        <v>0</v>
      </c>
      <c r="CC9" s="171">
        <f t="shared" si="10"/>
        <v>0</v>
      </c>
      <c r="CD9" s="171">
        <f t="shared" si="10"/>
        <v>0</v>
      </c>
      <c r="CE9" s="171">
        <f t="shared" si="10"/>
        <v>0</v>
      </c>
      <c r="CF9" s="171">
        <f t="shared" si="10"/>
        <v>0</v>
      </c>
      <c r="CG9" s="171">
        <f t="shared" si="10"/>
        <v>150</v>
      </c>
      <c r="CH9" s="171">
        <f t="shared" si="10"/>
        <v>0</v>
      </c>
      <c r="CI9" s="171">
        <f t="shared" si="10"/>
        <v>0</v>
      </c>
      <c r="CJ9" s="171">
        <f t="shared" si="10"/>
        <v>380</v>
      </c>
      <c r="CK9" s="171">
        <f t="shared" si="10"/>
        <v>110</v>
      </c>
      <c r="CL9" s="171">
        <f t="shared" si="10"/>
        <v>40</v>
      </c>
      <c r="CM9" s="171">
        <f t="shared" si="10"/>
        <v>0</v>
      </c>
      <c r="CN9" s="171">
        <f t="shared" si="10"/>
        <v>0</v>
      </c>
      <c r="CO9" s="171">
        <f t="shared" si="10"/>
        <v>0</v>
      </c>
      <c r="CP9" s="171">
        <f t="shared" si="10"/>
        <v>0</v>
      </c>
      <c r="CQ9" s="171">
        <f t="shared" si="10"/>
        <v>0</v>
      </c>
      <c r="CR9" s="171">
        <f t="shared" si="10"/>
        <v>0</v>
      </c>
      <c r="CS9" s="171">
        <f t="shared" si="10"/>
        <v>0</v>
      </c>
      <c r="CT9" s="171">
        <f t="shared" ref="CT9:DN9" si="11">SUBTOTAL(9,CT14:CT961)</f>
        <v>0</v>
      </c>
      <c r="CU9" s="171">
        <f t="shared" si="11"/>
        <v>0</v>
      </c>
      <c r="CV9" s="171">
        <f t="shared" si="11"/>
        <v>0</v>
      </c>
      <c r="CW9" s="171">
        <f t="shared" si="11"/>
        <v>0</v>
      </c>
      <c r="CX9" s="171">
        <f t="shared" si="11"/>
        <v>0</v>
      </c>
      <c r="CY9" s="171">
        <f t="shared" si="11"/>
        <v>0</v>
      </c>
      <c r="CZ9" s="171">
        <f t="shared" si="11"/>
        <v>0</v>
      </c>
      <c r="DA9" s="171">
        <f t="shared" si="11"/>
        <v>0</v>
      </c>
      <c r="DB9" s="171">
        <f t="shared" si="11"/>
        <v>0</v>
      </c>
      <c r="DC9" s="171">
        <f t="shared" si="11"/>
        <v>0</v>
      </c>
      <c r="DD9" s="171">
        <f t="shared" si="11"/>
        <v>0</v>
      </c>
      <c r="DE9" s="171">
        <f t="shared" si="11"/>
        <v>0</v>
      </c>
      <c r="DF9" s="171">
        <f t="shared" si="11"/>
        <v>0</v>
      </c>
      <c r="DG9" s="171">
        <f t="shared" si="11"/>
        <v>0</v>
      </c>
      <c r="DH9" s="171">
        <f t="shared" si="11"/>
        <v>0</v>
      </c>
      <c r="DI9" s="171">
        <f t="shared" si="11"/>
        <v>0</v>
      </c>
      <c r="DJ9" s="171">
        <f t="shared" si="11"/>
        <v>0</v>
      </c>
      <c r="DK9" s="171">
        <f t="shared" si="11"/>
        <v>0</v>
      </c>
      <c r="DL9" s="171">
        <f t="shared" si="11"/>
        <v>0</v>
      </c>
      <c r="DM9" s="171">
        <f t="shared" si="11"/>
        <v>0</v>
      </c>
      <c r="DN9" s="171">
        <f t="shared" si="11"/>
        <v>0</v>
      </c>
      <c r="DO9" s="171">
        <f t="shared" ref="DO9:FD9" si="12">SUBTOTAL(9,DO14:DO961)</f>
        <v>0</v>
      </c>
      <c r="DP9" s="171">
        <f t="shared" si="12"/>
        <v>0</v>
      </c>
      <c r="DQ9" s="171">
        <f t="shared" si="12"/>
        <v>0</v>
      </c>
      <c r="DR9" s="171">
        <f t="shared" si="12"/>
        <v>0</v>
      </c>
      <c r="DS9" s="171">
        <f t="shared" si="12"/>
        <v>0</v>
      </c>
      <c r="DT9" s="171">
        <f t="shared" si="12"/>
        <v>0</v>
      </c>
      <c r="DU9" s="171">
        <f t="shared" si="12"/>
        <v>0</v>
      </c>
      <c r="DV9" s="171">
        <f t="shared" si="12"/>
        <v>0</v>
      </c>
      <c r="DW9" s="171">
        <f t="shared" si="12"/>
        <v>0</v>
      </c>
      <c r="DX9" s="171">
        <f t="shared" si="12"/>
        <v>0</v>
      </c>
      <c r="DY9" s="171">
        <f t="shared" si="12"/>
        <v>0</v>
      </c>
      <c r="DZ9" s="171">
        <f t="shared" si="12"/>
        <v>0</v>
      </c>
      <c r="EA9" s="171">
        <f t="shared" si="12"/>
        <v>0</v>
      </c>
      <c r="EB9" s="171">
        <f t="shared" si="12"/>
        <v>0</v>
      </c>
      <c r="EC9" s="171">
        <f t="shared" si="12"/>
        <v>0</v>
      </c>
      <c r="ED9" s="171">
        <f t="shared" si="12"/>
        <v>0</v>
      </c>
      <c r="EE9" s="171">
        <f t="shared" si="12"/>
        <v>0</v>
      </c>
      <c r="EF9" s="171">
        <f t="shared" si="12"/>
        <v>0</v>
      </c>
      <c r="EG9" s="171">
        <f t="shared" si="12"/>
        <v>0</v>
      </c>
      <c r="EH9" s="171">
        <f t="shared" si="12"/>
        <v>0</v>
      </c>
      <c r="EI9" s="171">
        <f t="shared" si="12"/>
        <v>0</v>
      </c>
      <c r="EJ9" s="171">
        <f t="shared" si="12"/>
        <v>0</v>
      </c>
      <c r="EK9" s="171">
        <f t="shared" si="12"/>
        <v>0</v>
      </c>
      <c r="EL9" s="171">
        <f t="shared" si="12"/>
        <v>0</v>
      </c>
      <c r="EM9" s="171">
        <f t="shared" si="12"/>
        <v>0</v>
      </c>
      <c r="EN9" s="171">
        <f t="shared" si="12"/>
        <v>0</v>
      </c>
      <c r="EO9" s="171">
        <f t="shared" si="12"/>
        <v>0</v>
      </c>
      <c r="EP9" s="171">
        <f t="shared" si="12"/>
        <v>0</v>
      </c>
      <c r="EQ9" s="171">
        <f t="shared" si="12"/>
        <v>0</v>
      </c>
      <c r="ER9" s="171">
        <f t="shared" si="12"/>
        <v>0</v>
      </c>
      <c r="ES9" s="171">
        <f t="shared" si="12"/>
        <v>0</v>
      </c>
      <c r="ET9" s="171">
        <f t="shared" si="12"/>
        <v>0</v>
      </c>
      <c r="EU9" s="171">
        <f t="shared" si="12"/>
        <v>0</v>
      </c>
      <c r="EV9" s="171">
        <f t="shared" si="12"/>
        <v>0</v>
      </c>
      <c r="EW9" s="171">
        <f t="shared" si="12"/>
        <v>0</v>
      </c>
      <c r="EX9" s="171">
        <f t="shared" si="12"/>
        <v>0</v>
      </c>
      <c r="EY9" s="171">
        <f t="shared" si="12"/>
        <v>0</v>
      </c>
      <c r="EZ9" s="171">
        <f t="shared" si="12"/>
        <v>0</v>
      </c>
      <c r="FA9" s="171">
        <f t="shared" si="12"/>
        <v>0</v>
      </c>
      <c r="FB9" s="171">
        <f t="shared" si="12"/>
        <v>0</v>
      </c>
      <c r="FC9" s="171">
        <f t="shared" si="12"/>
        <v>0</v>
      </c>
      <c r="FD9" s="171">
        <f t="shared" si="12"/>
        <v>0</v>
      </c>
      <c r="FE9" s="171">
        <f t="shared" ref="FE9:FR9" si="13">SUBTOTAL(9,FE14:FE961)</f>
        <v>0</v>
      </c>
      <c r="FF9" s="171">
        <f t="shared" si="13"/>
        <v>0</v>
      </c>
      <c r="FG9" s="171">
        <f t="shared" si="13"/>
        <v>0</v>
      </c>
      <c r="FH9" s="171">
        <f t="shared" si="13"/>
        <v>0</v>
      </c>
      <c r="FI9" s="171">
        <f t="shared" si="13"/>
        <v>0</v>
      </c>
      <c r="FJ9" s="171">
        <f t="shared" si="13"/>
        <v>0</v>
      </c>
      <c r="FK9" s="171">
        <f t="shared" si="13"/>
        <v>0</v>
      </c>
      <c r="FL9" s="171">
        <f t="shared" si="13"/>
        <v>0</v>
      </c>
      <c r="FM9" s="171">
        <f t="shared" si="13"/>
        <v>0</v>
      </c>
      <c r="FN9" s="171">
        <f t="shared" si="13"/>
        <v>0</v>
      </c>
      <c r="FO9" s="171">
        <f t="shared" si="13"/>
        <v>0</v>
      </c>
      <c r="FP9" s="171">
        <f t="shared" si="13"/>
        <v>0</v>
      </c>
      <c r="FQ9" s="171">
        <f t="shared" si="13"/>
        <v>0</v>
      </c>
      <c r="FR9" s="171">
        <f t="shared" si="13"/>
        <v>0</v>
      </c>
    </row>
    <row r="10" spans="1:174" s="143" customFormat="1" x14ac:dyDescent="0.3">
      <c r="A10" s="15" t="s">
        <v>521</v>
      </c>
      <c r="B10" s="15"/>
      <c r="C10" s="119"/>
      <c r="D10" s="120"/>
      <c r="F10" s="121"/>
      <c r="G10" s="122">
        <f>B11-WEEKDAY(B11,1)+2+7*(C12-1)</f>
        <v>45292</v>
      </c>
      <c r="H10" s="123">
        <f>G10+1</f>
        <v>45293</v>
      </c>
      <c r="I10" s="123">
        <f t="shared" ref="I10:BT10" si="14">H10+1</f>
        <v>45294</v>
      </c>
      <c r="J10" s="123">
        <f t="shared" si="14"/>
        <v>45295</v>
      </c>
      <c r="K10" s="123">
        <f t="shared" si="14"/>
        <v>45296</v>
      </c>
      <c r="L10" s="123">
        <f t="shared" si="14"/>
        <v>45297</v>
      </c>
      <c r="M10" s="124">
        <f t="shared" si="14"/>
        <v>45298</v>
      </c>
      <c r="N10" s="125">
        <f t="shared" si="14"/>
        <v>45299</v>
      </c>
      <c r="O10" s="123">
        <f t="shared" si="14"/>
        <v>45300</v>
      </c>
      <c r="P10" s="123">
        <f t="shared" si="14"/>
        <v>45301</v>
      </c>
      <c r="Q10" s="123">
        <f t="shared" si="14"/>
        <v>45302</v>
      </c>
      <c r="R10" s="123">
        <f t="shared" si="14"/>
        <v>45303</v>
      </c>
      <c r="S10" s="123">
        <f t="shared" si="14"/>
        <v>45304</v>
      </c>
      <c r="T10" s="124">
        <f t="shared" si="14"/>
        <v>45305</v>
      </c>
      <c r="U10" s="125">
        <f t="shared" si="14"/>
        <v>45306</v>
      </c>
      <c r="V10" s="123">
        <f t="shared" si="14"/>
        <v>45307</v>
      </c>
      <c r="W10" s="123">
        <f t="shared" si="14"/>
        <v>45308</v>
      </c>
      <c r="X10" s="123">
        <f t="shared" si="14"/>
        <v>45309</v>
      </c>
      <c r="Y10" s="123">
        <f t="shared" si="14"/>
        <v>45310</v>
      </c>
      <c r="Z10" s="123">
        <f t="shared" si="14"/>
        <v>45311</v>
      </c>
      <c r="AA10" s="124">
        <f t="shared" si="14"/>
        <v>45312</v>
      </c>
      <c r="AB10" s="125">
        <f t="shared" si="14"/>
        <v>45313</v>
      </c>
      <c r="AC10" s="123">
        <f t="shared" si="14"/>
        <v>45314</v>
      </c>
      <c r="AD10" s="123">
        <f t="shared" si="14"/>
        <v>45315</v>
      </c>
      <c r="AE10" s="123">
        <f t="shared" si="14"/>
        <v>45316</v>
      </c>
      <c r="AF10" s="123">
        <f t="shared" si="14"/>
        <v>45317</v>
      </c>
      <c r="AG10" s="123">
        <f t="shared" si="14"/>
        <v>45318</v>
      </c>
      <c r="AH10" s="124">
        <f t="shared" si="14"/>
        <v>45319</v>
      </c>
      <c r="AI10" s="125">
        <f t="shared" si="14"/>
        <v>45320</v>
      </c>
      <c r="AJ10" s="123">
        <f t="shared" si="14"/>
        <v>45321</v>
      </c>
      <c r="AK10" s="123">
        <f t="shared" si="14"/>
        <v>45322</v>
      </c>
      <c r="AL10" s="123">
        <f t="shared" si="14"/>
        <v>45323</v>
      </c>
      <c r="AM10" s="123">
        <f t="shared" si="14"/>
        <v>45324</v>
      </c>
      <c r="AN10" s="123">
        <f t="shared" si="14"/>
        <v>45325</v>
      </c>
      <c r="AO10" s="124">
        <f t="shared" si="14"/>
        <v>45326</v>
      </c>
      <c r="AP10" s="151">
        <f t="shared" si="14"/>
        <v>45327</v>
      </c>
      <c r="AQ10" s="152">
        <f t="shared" si="14"/>
        <v>45328</v>
      </c>
      <c r="AR10" s="152">
        <f t="shared" si="14"/>
        <v>45329</v>
      </c>
      <c r="AS10" s="152">
        <f t="shared" si="14"/>
        <v>45330</v>
      </c>
      <c r="AT10" s="152">
        <f t="shared" si="14"/>
        <v>45331</v>
      </c>
      <c r="AU10" s="152">
        <f t="shared" si="14"/>
        <v>45332</v>
      </c>
      <c r="AV10" s="153">
        <f t="shared" si="14"/>
        <v>45333</v>
      </c>
      <c r="AW10" s="125">
        <f t="shared" si="14"/>
        <v>45334</v>
      </c>
      <c r="AX10" s="123">
        <f t="shared" si="14"/>
        <v>45335</v>
      </c>
      <c r="AY10" s="123">
        <f t="shared" si="14"/>
        <v>45336</v>
      </c>
      <c r="AZ10" s="123">
        <f t="shared" si="14"/>
        <v>45337</v>
      </c>
      <c r="BA10" s="123">
        <f t="shared" si="14"/>
        <v>45338</v>
      </c>
      <c r="BB10" s="123">
        <f t="shared" si="14"/>
        <v>45339</v>
      </c>
      <c r="BC10" s="124">
        <f t="shared" si="14"/>
        <v>45340</v>
      </c>
      <c r="BD10" s="125">
        <f t="shared" si="14"/>
        <v>45341</v>
      </c>
      <c r="BE10" s="123">
        <f t="shared" si="14"/>
        <v>45342</v>
      </c>
      <c r="BF10" s="123">
        <f t="shared" si="14"/>
        <v>45343</v>
      </c>
      <c r="BG10" s="123">
        <f t="shared" si="14"/>
        <v>45344</v>
      </c>
      <c r="BH10" s="123">
        <f t="shared" si="14"/>
        <v>45345</v>
      </c>
      <c r="BI10" s="123">
        <f t="shared" si="14"/>
        <v>45346</v>
      </c>
      <c r="BJ10" s="124">
        <f t="shared" si="14"/>
        <v>45347</v>
      </c>
      <c r="BK10" s="125">
        <f t="shared" si="14"/>
        <v>45348</v>
      </c>
      <c r="BL10" s="123">
        <f t="shared" si="14"/>
        <v>45349</v>
      </c>
      <c r="BM10" s="123">
        <f t="shared" si="14"/>
        <v>45350</v>
      </c>
      <c r="BN10" s="123">
        <f t="shared" si="14"/>
        <v>45351</v>
      </c>
      <c r="BO10" s="123">
        <f t="shared" si="14"/>
        <v>45352</v>
      </c>
      <c r="BP10" s="123">
        <f t="shared" si="14"/>
        <v>45353</v>
      </c>
      <c r="BQ10" s="124">
        <f t="shared" si="14"/>
        <v>45354</v>
      </c>
      <c r="BR10" s="125">
        <f t="shared" si="14"/>
        <v>45355</v>
      </c>
      <c r="BS10" s="123">
        <f t="shared" si="14"/>
        <v>45356</v>
      </c>
      <c r="BT10" s="123">
        <f t="shared" si="14"/>
        <v>45357</v>
      </c>
      <c r="BU10" s="126">
        <f t="shared" ref="BU10:CS10" si="15">BT10+1</f>
        <v>45358</v>
      </c>
      <c r="BV10" s="126">
        <f t="shared" si="15"/>
        <v>45359</v>
      </c>
      <c r="BW10" s="126">
        <f t="shared" si="15"/>
        <v>45360</v>
      </c>
      <c r="BX10" s="124">
        <f t="shared" si="15"/>
        <v>45361</v>
      </c>
      <c r="BY10" s="127">
        <f t="shared" si="15"/>
        <v>45362</v>
      </c>
      <c r="BZ10" s="126">
        <f t="shared" si="15"/>
        <v>45363</v>
      </c>
      <c r="CA10" s="126">
        <f t="shared" si="15"/>
        <v>45364</v>
      </c>
      <c r="CB10" s="126">
        <f t="shared" si="15"/>
        <v>45365</v>
      </c>
      <c r="CC10" s="126">
        <f t="shared" si="15"/>
        <v>45366</v>
      </c>
      <c r="CD10" s="126">
        <f t="shared" si="15"/>
        <v>45367</v>
      </c>
      <c r="CE10" s="124">
        <f t="shared" si="15"/>
        <v>45368</v>
      </c>
      <c r="CF10" s="127">
        <f t="shared" si="15"/>
        <v>45369</v>
      </c>
      <c r="CG10" s="126">
        <f t="shared" si="15"/>
        <v>45370</v>
      </c>
      <c r="CH10" s="126">
        <f t="shared" si="15"/>
        <v>45371</v>
      </c>
      <c r="CI10" s="126">
        <f t="shared" si="15"/>
        <v>45372</v>
      </c>
      <c r="CJ10" s="126">
        <f t="shared" si="15"/>
        <v>45373</v>
      </c>
      <c r="CK10" s="126">
        <f t="shared" si="15"/>
        <v>45374</v>
      </c>
      <c r="CL10" s="124">
        <f t="shared" si="15"/>
        <v>45375</v>
      </c>
      <c r="CM10" s="127">
        <f t="shared" si="15"/>
        <v>45376</v>
      </c>
      <c r="CN10" s="126">
        <f t="shared" si="15"/>
        <v>45377</v>
      </c>
      <c r="CO10" s="126">
        <f t="shared" si="15"/>
        <v>45378</v>
      </c>
      <c r="CP10" s="126">
        <f t="shared" si="15"/>
        <v>45379</v>
      </c>
      <c r="CQ10" s="126">
        <f t="shared" si="15"/>
        <v>45380</v>
      </c>
      <c r="CR10" s="126">
        <f t="shared" si="15"/>
        <v>45381</v>
      </c>
      <c r="CS10" s="124">
        <f t="shared" si="15"/>
        <v>45382</v>
      </c>
      <c r="CT10" s="127">
        <f t="shared" ref="CT10" si="16">CS10+1</f>
        <v>45383</v>
      </c>
      <c r="CU10" s="126">
        <f t="shared" ref="CU10" si="17">CT10+1</f>
        <v>45384</v>
      </c>
      <c r="CV10" s="126">
        <f t="shared" ref="CV10" si="18">CU10+1</f>
        <v>45385</v>
      </c>
      <c r="CW10" s="126">
        <f t="shared" ref="CW10" si="19">CV10+1</f>
        <v>45386</v>
      </c>
      <c r="CX10" s="126">
        <f t="shared" ref="CX10" si="20">CW10+1</f>
        <v>45387</v>
      </c>
      <c r="CY10" s="126">
        <f t="shared" ref="CY10" si="21">CX10+1</f>
        <v>45388</v>
      </c>
      <c r="CZ10" s="124">
        <f t="shared" ref="CZ10" si="22">CY10+1</f>
        <v>45389</v>
      </c>
      <c r="DA10" s="127">
        <f t="shared" ref="DA10" si="23">CZ10+1</f>
        <v>45390</v>
      </c>
      <c r="DB10" s="126">
        <f t="shared" ref="DB10" si="24">DA10+1</f>
        <v>45391</v>
      </c>
      <c r="DC10" s="126">
        <f t="shared" ref="DC10" si="25">DB10+1</f>
        <v>45392</v>
      </c>
      <c r="DD10" s="126">
        <f t="shared" ref="DD10" si="26">DC10+1</f>
        <v>45393</v>
      </c>
      <c r="DE10" s="126">
        <f t="shared" ref="DE10" si="27">DD10+1</f>
        <v>45394</v>
      </c>
      <c r="DF10" s="126">
        <f t="shared" ref="DF10" si="28">DE10+1</f>
        <v>45395</v>
      </c>
      <c r="DG10" s="124">
        <f t="shared" ref="DG10" si="29">DF10+1</f>
        <v>45396</v>
      </c>
      <c r="DH10" s="127">
        <f t="shared" ref="DH10" si="30">DG10+1</f>
        <v>45397</v>
      </c>
      <c r="DI10" s="126">
        <f t="shared" ref="DI10" si="31">DH10+1</f>
        <v>45398</v>
      </c>
      <c r="DJ10" s="126">
        <f t="shared" ref="DJ10" si="32">DI10+1</f>
        <v>45399</v>
      </c>
      <c r="DK10" s="126">
        <f t="shared" ref="DK10" si="33">DJ10+1</f>
        <v>45400</v>
      </c>
      <c r="DL10" s="126">
        <f t="shared" ref="DL10" si="34">DK10+1</f>
        <v>45401</v>
      </c>
      <c r="DM10" s="126">
        <f t="shared" ref="DM10" si="35">DL10+1</f>
        <v>45402</v>
      </c>
      <c r="DN10" s="124">
        <f t="shared" ref="DN10" si="36">DM10+1</f>
        <v>45403</v>
      </c>
      <c r="DO10" s="127">
        <f t="shared" ref="DO10" si="37">DN10+1</f>
        <v>45404</v>
      </c>
      <c r="DP10" s="126">
        <f t="shared" ref="DP10" si="38">DO10+1</f>
        <v>45405</v>
      </c>
      <c r="DQ10" s="126">
        <f t="shared" ref="DQ10" si="39">DP10+1</f>
        <v>45406</v>
      </c>
      <c r="DR10" s="126">
        <f t="shared" ref="DR10" si="40">DQ10+1</f>
        <v>45407</v>
      </c>
      <c r="DS10" s="126">
        <f t="shared" ref="DS10" si="41">DR10+1</f>
        <v>45408</v>
      </c>
      <c r="DT10" s="126">
        <f t="shared" ref="DT10" si="42">DS10+1</f>
        <v>45409</v>
      </c>
      <c r="DU10" s="124">
        <f t="shared" ref="DU10" si="43">DT10+1</f>
        <v>45410</v>
      </c>
      <c r="DV10" s="127">
        <f t="shared" ref="DV10" si="44">DU10+1</f>
        <v>45411</v>
      </c>
      <c r="DW10" s="126">
        <f t="shared" ref="DW10" si="45">DV10+1</f>
        <v>45412</v>
      </c>
      <c r="DX10" s="126">
        <f t="shared" ref="DX10" si="46">DW10+1</f>
        <v>45413</v>
      </c>
      <c r="DY10" s="126">
        <f t="shared" ref="DY10" si="47">DX10+1</f>
        <v>45414</v>
      </c>
      <c r="DZ10" s="126">
        <f t="shared" ref="DZ10" si="48">DY10+1</f>
        <v>45415</v>
      </c>
      <c r="EA10" s="126">
        <f t="shared" ref="EA10" si="49">DZ10+1</f>
        <v>45416</v>
      </c>
      <c r="EB10" s="124">
        <f t="shared" ref="EB10" si="50">EA10+1</f>
        <v>45417</v>
      </c>
      <c r="EC10" s="127">
        <f t="shared" ref="EC10" si="51">EB10+1</f>
        <v>45418</v>
      </c>
      <c r="ED10" s="126">
        <f t="shared" ref="ED10" si="52">EC10+1</f>
        <v>45419</v>
      </c>
      <c r="EE10" s="126">
        <f t="shared" ref="EE10" si="53">ED10+1</f>
        <v>45420</v>
      </c>
      <c r="EF10" s="126">
        <f t="shared" ref="EF10" si="54">EE10+1</f>
        <v>45421</v>
      </c>
      <c r="EG10" s="126">
        <f t="shared" ref="EG10" si="55">EF10+1</f>
        <v>45422</v>
      </c>
      <c r="EH10" s="126">
        <f t="shared" ref="EH10" si="56">EG10+1</f>
        <v>45423</v>
      </c>
      <c r="EI10" s="124">
        <f t="shared" ref="EI10" si="57">EH10+1</f>
        <v>45424</v>
      </c>
      <c r="EJ10" s="127">
        <f t="shared" ref="EJ10" si="58">EI10+1</f>
        <v>45425</v>
      </c>
      <c r="EK10" s="126">
        <f t="shared" ref="EK10" si="59">EJ10+1</f>
        <v>45426</v>
      </c>
      <c r="EL10" s="126">
        <f t="shared" ref="EL10" si="60">EK10+1</f>
        <v>45427</v>
      </c>
      <c r="EM10" s="126">
        <f t="shared" ref="EM10" si="61">EL10+1</f>
        <v>45428</v>
      </c>
      <c r="EN10" s="126">
        <f t="shared" ref="EN10" si="62">EM10+1</f>
        <v>45429</v>
      </c>
      <c r="EO10" s="126">
        <f t="shared" ref="EO10" si="63">EN10+1</f>
        <v>45430</v>
      </c>
      <c r="EP10" s="124">
        <f t="shared" ref="EP10" si="64">EO10+1</f>
        <v>45431</v>
      </c>
      <c r="EQ10" s="127">
        <f t="shared" ref="EQ10" si="65">EP10+1</f>
        <v>45432</v>
      </c>
      <c r="ER10" s="126">
        <f t="shared" ref="ER10" si="66">EQ10+1</f>
        <v>45433</v>
      </c>
      <c r="ES10" s="126">
        <f t="shared" ref="ES10" si="67">ER10+1</f>
        <v>45434</v>
      </c>
      <c r="ET10" s="126">
        <f t="shared" ref="ET10" si="68">ES10+1</f>
        <v>45435</v>
      </c>
      <c r="EU10" s="126">
        <f t="shared" ref="EU10" si="69">ET10+1</f>
        <v>45436</v>
      </c>
      <c r="EV10" s="126">
        <f t="shared" ref="EV10" si="70">EU10+1</f>
        <v>45437</v>
      </c>
      <c r="EW10" s="124">
        <f t="shared" ref="EW10" si="71">EV10+1</f>
        <v>45438</v>
      </c>
      <c r="EX10" s="127">
        <f t="shared" ref="EX10" si="72">EW10+1</f>
        <v>45439</v>
      </c>
      <c r="EY10" s="126">
        <f t="shared" ref="EY10" si="73">EX10+1</f>
        <v>45440</v>
      </c>
      <c r="EZ10" s="126">
        <f t="shared" ref="EZ10" si="74">EY10+1</f>
        <v>45441</v>
      </c>
      <c r="FA10" s="126">
        <f t="shared" ref="FA10" si="75">EZ10+1</f>
        <v>45442</v>
      </c>
      <c r="FB10" s="126">
        <f t="shared" ref="FB10" si="76">FA10+1</f>
        <v>45443</v>
      </c>
      <c r="FC10" s="126">
        <f t="shared" ref="FC10" si="77">FB10+1</f>
        <v>45444</v>
      </c>
      <c r="FD10" s="124">
        <f t="shared" ref="FD10" si="78">FC10+1</f>
        <v>45445</v>
      </c>
      <c r="FE10" s="127">
        <f t="shared" ref="FE10" si="79">FD10+1</f>
        <v>45446</v>
      </c>
      <c r="FF10" s="126">
        <f t="shared" ref="FF10" si="80">FE10+1</f>
        <v>45447</v>
      </c>
      <c r="FG10" s="126">
        <f t="shared" ref="FG10" si="81">FF10+1</f>
        <v>45448</v>
      </c>
      <c r="FH10" s="126">
        <f t="shared" ref="FH10" si="82">FG10+1</f>
        <v>45449</v>
      </c>
      <c r="FI10" s="126">
        <f t="shared" ref="FI10" si="83">FH10+1</f>
        <v>45450</v>
      </c>
      <c r="FJ10" s="126">
        <f t="shared" ref="FJ10" si="84">FI10+1</f>
        <v>45451</v>
      </c>
      <c r="FK10" s="124">
        <f t="shared" ref="FK10" si="85">FJ10+1</f>
        <v>45452</v>
      </c>
      <c r="FL10" s="127">
        <f t="shared" ref="FL10" si="86">FK10+1</f>
        <v>45453</v>
      </c>
      <c r="FM10" s="126">
        <f t="shared" ref="FM10" si="87">FL10+1</f>
        <v>45454</v>
      </c>
      <c r="FN10" s="126">
        <f t="shared" ref="FN10" si="88">FM10+1</f>
        <v>45455</v>
      </c>
      <c r="FO10" s="126">
        <f t="shared" ref="FO10" si="89">FN10+1</f>
        <v>45456</v>
      </c>
      <c r="FP10" s="126">
        <f t="shared" ref="FP10" si="90">FO10+1</f>
        <v>45457</v>
      </c>
      <c r="FQ10" s="126">
        <f t="shared" ref="FQ10" si="91">FP10+1</f>
        <v>45458</v>
      </c>
      <c r="FR10" s="124">
        <f t="shared" ref="FR10" si="92">FQ10+1</f>
        <v>45459</v>
      </c>
    </row>
    <row r="11" spans="1:174" x14ac:dyDescent="0.3">
      <c r="A11" s="15" t="s">
        <v>522</v>
      </c>
      <c r="B11" s="128">
        <v>45292</v>
      </c>
      <c r="C11"/>
      <c r="D11" s="129"/>
      <c r="G11" s="338" t="str">
        <f>"Semana "&amp;(G10-($B$11-WEEKDAY($B$11,1)+2))/7+1</f>
        <v>Semana 1</v>
      </c>
      <c r="H11" s="338"/>
      <c r="I11" s="338"/>
      <c r="J11" s="338"/>
      <c r="K11" s="338"/>
      <c r="L11" s="338"/>
      <c r="M11" s="339"/>
      <c r="N11" s="337" t="str">
        <f>"Semana "&amp;(N10-($B$11-WEEKDAY($B$11,1)+2))/7+1</f>
        <v>Semana 2</v>
      </c>
      <c r="O11" s="338"/>
      <c r="P11" s="338"/>
      <c r="Q11" s="338"/>
      <c r="R11" s="338"/>
      <c r="S11" s="338"/>
      <c r="T11" s="339"/>
      <c r="U11" s="337" t="str">
        <f>"Semana "&amp;(U10-($B$11-WEEKDAY($B$11,1)+2))/7+1</f>
        <v>Semana 3</v>
      </c>
      <c r="V11" s="338"/>
      <c r="W11" s="338"/>
      <c r="X11" s="338"/>
      <c r="Y11" s="338"/>
      <c r="Z11" s="338"/>
      <c r="AA11" s="339"/>
      <c r="AB11" s="337" t="str">
        <f>"Semana "&amp;(AB10-($B$11-WEEKDAY($B$11,1)+2))/7+1</f>
        <v>Semana 4</v>
      </c>
      <c r="AC11" s="338"/>
      <c r="AD11" s="338"/>
      <c r="AE11" s="338"/>
      <c r="AF11" s="338"/>
      <c r="AG11" s="338"/>
      <c r="AH11" s="339"/>
      <c r="AI11" s="337" t="str">
        <f>"Semana "&amp;(AI10-($B$11-WEEKDAY($B$11,1)+2))/7+1</f>
        <v>Semana 5</v>
      </c>
      <c r="AJ11" s="338"/>
      <c r="AK11" s="338"/>
      <c r="AL11" s="338"/>
      <c r="AM11" s="338"/>
      <c r="AN11" s="338"/>
      <c r="AO11" s="339"/>
      <c r="AP11" s="353" t="str">
        <f>"Semana "&amp;(AP10-($B$11-WEEKDAY($B$11,1)+2))/7+1</f>
        <v>Semana 6</v>
      </c>
      <c r="AQ11" s="354"/>
      <c r="AR11" s="354"/>
      <c r="AS11" s="354"/>
      <c r="AT11" s="354"/>
      <c r="AU11" s="354"/>
      <c r="AV11" s="355"/>
      <c r="AW11" s="337" t="str">
        <f>"Semana "&amp;(AW10-($B$11-WEEKDAY($B$11,1)+2))/7+1</f>
        <v>Semana 7</v>
      </c>
      <c r="AX11" s="338"/>
      <c r="AY11" s="338"/>
      <c r="AZ11" s="338"/>
      <c r="BA11" s="338"/>
      <c r="BB11" s="338"/>
      <c r="BC11" s="339"/>
      <c r="BD11" s="337" t="str">
        <f>"Semana "&amp;(BD10-($B$11-WEEKDAY($B$11,1)+2))/7+1</f>
        <v>Semana 8</v>
      </c>
      <c r="BE11" s="338"/>
      <c r="BF11" s="338"/>
      <c r="BG11" s="338"/>
      <c r="BH11" s="338"/>
      <c r="BI11" s="338"/>
      <c r="BJ11" s="339"/>
      <c r="BK11" s="337" t="str">
        <f>"Semana "&amp;(BK10-($B$11-WEEKDAY($B$11,1)+2))/7+1</f>
        <v>Semana 9</v>
      </c>
      <c r="BL11" s="338"/>
      <c r="BM11" s="338"/>
      <c r="BN11" s="338"/>
      <c r="BO11" s="338"/>
      <c r="BP11" s="338"/>
      <c r="BQ11" s="339"/>
      <c r="BR11" s="337" t="str">
        <f>"Semana "&amp;(BR10-($B$11-WEEKDAY($B$11,1)+2))/7+1</f>
        <v>Semana 10</v>
      </c>
      <c r="BS11" s="338"/>
      <c r="BT11" s="338"/>
      <c r="BU11" s="338"/>
      <c r="BV11" s="338"/>
      <c r="BW11" s="338"/>
      <c r="BX11" s="339"/>
      <c r="BY11" s="337" t="str">
        <f>"Semana "&amp;(BY10-($B$11-WEEKDAY($B$11,1)+2))/7+1</f>
        <v>Semana 11</v>
      </c>
      <c r="BZ11" s="338"/>
      <c r="CA11" s="338"/>
      <c r="CB11" s="338"/>
      <c r="CC11" s="338"/>
      <c r="CD11" s="338"/>
      <c r="CE11" s="339"/>
      <c r="CF11" s="340" t="str">
        <f>"Semana "&amp;(CF10-($B$11-WEEKDAY($B$11,1)+2))/7+1</f>
        <v>Semana 12</v>
      </c>
      <c r="CG11" s="341"/>
      <c r="CH11" s="341"/>
      <c r="CI11" s="341"/>
      <c r="CJ11" s="341"/>
      <c r="CK11" s="341"/>
      <c r="CL11" s="342"/>
      <c r="CM11" s="340" t="str">
        <f>"Semana "&amp;(CM10-($B$11-WEEKDAY($B$11,1)+2))/7+1</f>
        <v>Semana 13</v>
      </c>
      <c r="CN11" s="341"/>
      <c r="CO11" s="341"/>
      <c r="CP11" s="341"/>
      <c r="CQ11" s="341"/>
      <c r="CR11" s="341"/>
      <c r="CS11" s="342"/>
      <c r="CT11" s="340" t="str">
        <f t="shared" ref="CT11" si="93">"Semana "&amp;(CT10-($B$11-WEEKDAY($B$11,1)+2))/7+1</f>
        <v>Semana 14</v>
      </c>
      <c r="CU11" s="341"/>
      <c r="CV11" s="341"/>
      <c r="CW11" s="341"/>
      <c r="CX11" s="341"/>
      <c r="CY11" s="341"/>
      <c r="CZ11" s="342"/>
      <c r="DA11" s="340" t="str">
        <f t="shared" ref="DA11" si="94">"Semana "&amp;(DA10-($B$11-WEEKDAY($B$11,1)+2))/7+1</f>
        <v>Semana 15</v>
      </c>
      <c r="DB11" s="341"/>
      <c r="DC11" s="341"/>
      <c r="DD11" s="341"/>
      <c r="DE11" s="341"/>
      <c r="DF11" s="341"/>
      <c r="DG11" s="342"/>
      <c r="DH11" s="340" t="str">
        <f>"Semana "&amp;(DH10-($B$11-WEEKDAY($B$11,1)+2))/7+1</f>
        <v>Semana 16</v>
      </c>
      <c r="DI11" s="341"/>
      <c r="DJ11" s="341"/>
      <c r="DK11" s="341"/>
      <c r="DL11" s="341"/>
      <c r="DM11" s="341"/>
      <c r="DN11" s="342"/>
      <c r="DO11" s="340" t="str">
        <f t="shared" ref="DO11" si="95">"Semana "&amp;(DO10-($B$11-WEEKDAY($B$11,1)+2))/7+1</f>
        <v>Semana 17</v>
      </c>
      <c r="DP11" s="341"/>
      <c r="DQ11" s="341"/>
      <c r="DR11" s="341"/>
      <c r="DS11" s="341"/>
      <c r="DT11" s="341"/>
      <c r="DU11" s="342"/>
      <c r="DV11" s="340" t="str">
        <f t="shared" ref="DV11" si="96">"Semana "&amp;(DV10-($B$11-WEEKDAY($B$11,1)+2))/7+1</f>
        <v>Semana 18</v>
      </c>
      <c r="DW11" s="341"/>
      <c r="DX11" s="341"/>
      <c r="DY11" s="341"/>
      <c r="DZ11" s="341"/>
      <c r="EA11" s="341"/>
      <c r="EB11" s="342"/>
      <c r="EC11" s="340" t="str">
        <f>"Semana "&amp;(EC10-($B$11-WEEKDAY($B$11,1)+2))/7+1</f>
        <v>Semana 19</v>
      </c>
      <c r="ED11" s="341"/>
      <c r="EE11" s="341"/>
      <c r="EF11" s="341"/>
      <c r="EG11" s="341"/>
      <c r="EH11" s="341"/>
      <c r="EI11" s="342"/>
      <c r="EJ11" s="340" t="str">
        <f t="shared" ref="EJ11" si="97">"Semana "&amp;(EJ10-($B$11-WEEKDAY($B$11,1)+2))/7+1</f>
        <v>Semana 20</v>
      </c>
      <c r="EK11" s="341"/>
      <c r="EL11" s="341"/>
      <c r="EM11" s="341"/>
      <c r="EN11" s="341"/>
      <c r="EO11" s="341"/>
      <c r="EP11" s="342"/>
      <c r="EQ11" s="340" t="str">
        <f t="shared" ref="EQ11" si="98">"Semana "&amp;(EQ10-($B$11-WEEKDAY($B$11,1)+2))/7+1</f>
        <v>Semana 21</v>
      </c>
      <c r="ER11" s="341"/>
      <c r="ES11" s="341"/>
      <c r="ET11" s="341"/>
      <c r="EU11" s="341"/>
      <c r="EV11" s="341"/>
      <c r="EW11" s="342"/>
      <c r="EX11" s="340" t="str">
        <f>"Semana "&amp;(EX10-($B$11-WEEKDAY($B$11,1)+2))/7+1</f>
        <v>Semana 22</v>
      </c>
      <c r="EY11" s="341"/>
      <c r="EZ11" s="341"/>
      <c r="FA11" s="341"/>
      <c r="FB11" s="341"/>
      <c r="FC11" s="341"/>
      <c r="FD11" s="342"/>
      <c r="FE11" s="340" t="str">
        <f t="shared" ref="FE11" si="99">"Semana "&amp;(FE10-($B$11-WEEKDAY($B$11,1)+2))/7+1</f>
        <v>Semana 23</v>
      </c>
      <c r="FF11" s="341"/>
      <c r="FG11" s="341"/>
      <c r="FH11" s="341"/>
      <c r="FI11" s="341"/>
      <c r="FJ11" s="341"/>
      <c r="FK11" s="342"/>
      <c r="FL11" s="340" t="str">
        <f t="shared" ref="FL11" si="100">"Semana "&amp;(FL10-($B$11-WEEKDAY($B$11,1)+2))/7+1</f>
        <v>Semana 24</v>
      </c>
      <c r="FM11" s="341"/>
      <c r="FN11" s="341"/>
      <c r="FO11" s="341"/>
      <c r="FP11" s="341"/>
      <c r="FQ11" s="341"/>
      <c r="FR11" s="342"/>
    </row>
    <row r="12" spans="1:174" x14ac:dyDescent="0.3">
      <c r="B12" s="130"/>
      <c r="C12" s="129">
        <v>1</v>
      </c>
      <c r="G12" s="343">
        <f>G10</f>
        <v>45292</v>
      </c>
      <c r="H12" s="343"/>
      <c r="I12" s="343"/>
      <c r="J12" s="343"/>
      <c r="K12" s="343"/>
      <c r="L12" s="343"/>
      <c r="M12" s="344"/>
      <c r="N12" s="345">
        <f>N10</f>
        <v>45299</v>
      </c>
      <c r="O12" s="343"/>
      <c r="P12" s="343"/>
      <c r="Q12" s="343"/>
      <c r="R12" s="343"/>
      <c r="S12" s="343"/>
      <c r="T12" s="344"/>
      <c r="U12" s="345">
        <f>U10</f>
        <v>45306</v>
      </c>
      <c r="V12" s="343"/>
      <c r="W12" s="343"/>
      <c r="X12" s="343"/>
      <c r="Y12" s="343"/>
      <c r="Z12" s="343"/>
      <c r="AA12" s="344"/>
      <c r="AB12" s="345">
        <f>AB10</f>
        <v>45313</v>
      </c>
      <c r="AC12" s="343"/>
      <c r="AD12" s="343"/>
      <c r="AE12" s="343"/>
      <c r="AF12" s="343"/>
      <c r="AG12" s="343"/>
      <c r="AH12" s="344"/>
      <c r="AI12" s="345">
        <f>AI10</f>
        <v>45320</v>
      </c>
      <c r="AJ12" s="343"/>
      <c r="AK12" s="343"/>
      <c r="AL12" s="343"/>
      <c r="AM12" s="343"/>
      <c r="AN12" s="343"/>
      <c r="AO12" s="344"/>
      <c r="AP12" s="346">
        <f>AP10</f>
        <v>45327</v>
      </c>
      <c r="AQ12" s="347"/>
      <c r="AR12" s="347"/>
      <c r="AS12" s="347"/>
      <c r="AT12" s="347"/>
      <c r="AU12" s="347"/>
      <c r="AV12" s="348"/>
      <c r="AW12" s="345">
        <f>AW10</f>
        <v>45334</v>
      </c>
      <c r="AX12" s="343"/>
      <c r="AY12" s="343"/>
      <c r="AZ12" s="343"/>
      <c r="BA12" s="343"/>
      <c r="BB12" s="343"/>
      <c r="BC12" s="344"/>
      <c r="BD12" s="345">
        <f>BD10</f>
        <v>45341</v>
      </c>
      <c r="BE12" s="343"/>
      <c r="BF12" s="343"/>
      <c r="BG12" s="343"/>
      <c r="BH12" s="343"/>
      <c r="BI12" s="343"/>
      <c r="BJ12" s="344"/>
      <c r="BK12" s="345">
        <f>BK10</f>
        <v>45348</v>
      </c>
      <c r="BL12" s="343"/>
      <c r="BM12" s="343"/>
      <c r="BN12" s="343"/>
      <c r="BO12" s="343"/>
      <c r="BP12" s="343"/>
      <c r="BQ12" s="344"/>
      <c r="BR12" s="345">
        <f>BR10</f>
        <v>45355</v>
      </c>
      <c r="BS12" s="343"/>
      <c r="BT12" s="343"/>
      <c r="BU12" s="343"/>
      <c r="BV12" s="343"/>
      <c r="BW12" s="343"/>
      <c r="BX12" s="344"/>
      <c r="BY12" s="345">
        <f>BY10</f>
        <v>45362</v>
      </c>
      <c r="BZ12" s="343"/>
      <c r="CA12" s="343"/>
      <c r="CB12" s="343"/>
      <c r="CC12" s="343"/>
      <c r="CD12" s="343"/>
      <c r="CE12" s="344"/>
      <c r="CF12" s="349">
        <f>CF10</f>
        <v>45369</v>
      </c>
      <c r="CG12" s="350"/>
      <c r="CH12" s="350"/>
      <c r="CI12" s="350"/>
      <c r="CJ12" s="350"/>
      <c r="CK12" s="350"/>
      <c r="CL12" s="351"/>
      <c r="CM12" s="349">
        <f>CM10</f>
        <v>45376</v>
      </c>
      <c r="CN12" s="350"/>
      <c r="CO12" s="350"/>
      <c r="CP12" s="350"/>
      <c r="CQ12" s="350"/>
      <c r="CR12" s="350"/>
      <c r="CS12" s="351"/>
      <c r="CT12" s="349">
        <f t="shared" ref="CT12" si="101">CT10</f>
        <v>45383</v>
      </c>
      <c r="CU12" s="350"/>
      <c r="CV12" s="350"/>
      <c r="CW12" s="350"/>
      <c r="CX12" s="350"/>
      <c r="CY12" s="350"/>
      <c r="CZ12" s="351"/>
      <c r="DA12" s="349">
        <f t="shared" ref="DA12" si="102">DA10</f>
        <v>45390</v>
      </c>
      <c r="DB12" s="350"/>
      <c r="DC12" s="350"/>
      <c r="DD12" s="350"/>
      <c r="DE12" s="350"/>
      <c r="DF12" s="350"/>
      <c r="DG12" s="351"/>
      <c r="DH12" s="349">
        <f>DH10</f>
        <v>45397</v>
      </c>
      <c r="DI12" s="350"/>
      <c r="DJ12" s="350"/>
      <c r="DK12" s="350"/>
      <c r="DL12" s="350"/>
      <c r="DM12" s="350"/>
      <c r="DN12" s="351"/>
      <c r="DO12" s="349">
        <f t="shared" ref="DO12" si="103">DO10</f>
        <v>45404</v>
      </c>
      <c r="DP12" s="350"/>
      <c r="DQ12" s="350"/>
      <c r="DR12" s="350"/>
      <c r="DS12" s="350"/>
      <c r="DT12" s="350"/>
      <c r="DU12" s="351"/>
      <c r="DV12" s="349">
        <f t="shared" ref="DV12" si="104">DV10</f>
        <v>45411</v>
      </c>
      <c r="DW12" s="350"/>
      <c r="DX12" s="350"/>
      <c r="DY12" s="350"/>
      <c r="DZ12" s="350"/>
      <c r="EA12" s="350"/>
      <c r="EB12" s="351"/>
      <c r="EC12" s="349">
        <f>EC10</f>
        <v>45418</v>
      </c>
      <c r="ED12" s="350"/>
      <c r="EE12" s="350"/>
      <c r="EF12" s="350"/>
      <c r="EG12" s="350"/>
      <c r="EH12" s="350"/>
      <c r="EI12" s="351"/>
      <c r="EJ12" s="349">
        <f t="shared" ref="EJ12" si="105">EJ10</f>
        <v>45425</v>
      </c>
      <c r="EK12" s="350"/>
      <c r="EL12" s="350"/>
      <c r="EM12" s="350"/>
      <c r="EN12" s="350"/>
      <c r="EO12" s="350"/>
      <c r="EP12" s="351"/>
      <c r="EQ12" s="349">
        <f t="shared" ref="EQ12" si="106">EQ10</f>
        <v>45432</v>
      </c>
      <c r="ER12" s="350"/>
      <c r="ES12" s="350"/>
      <c r="ET12" s="350"/>
      <c r="EU12" s="350"/>
      <c r="EV12" s="350"/>
      <c r="EW12" s="351"/>
      <c r="EX12" s="349">
        <f>EX10</f>
        <v>45439</v>
      </c>
      <c r="EY12" s="350"/>
      <c r="EZ12" s="350"/>
      <c r="FA12" s="350"/>
      <c r="FB12" s="350"/>
      <c r="FC12" s="350"/>
      <c r="FD12" s="351"/>
      <c r="FE12" s="349">
        <f t="shared" ref="FE12" si="107">FE10</f>
        <v>45446</v>
      </c>
      <c r="FF12" s="350"/>
      <c r="FG12" s="350"/>
      <c r="FH12" s="350"/>
      <c r="FI12" s="350"/>
      <c r="FJ12" s="350"/>
      <c r="FK12" s="351"/>
      <c r="FL12" s="349">
        <f t="shared" ref="FL12" si="108">FL10</f>
        <v>45453</v>
      </c>
      <c r="FM12" s="350"/>
      <c r="FN12" s="350"/>
      <c r="FO12" s="350"/>
      <c r="FP12" s="350"/>
      <c r="FQ12" s="350"/>
      <c r="FR12" s="351"/>
    </row>
    <row r="13" spans="1:174" ht="24.6" x14ac:dyDescent="0.3">
      <c r="A13" s="131" t="s">
        <v>0</v>
      </c>
      <c r="B13" s="131" t="s">
        <v>126</v>
      </c>
      <c r="C13" s="131" t="s">
        <v>523</v>
      </c>
      <c r="D13" s="131" t="s">
        <v>524</v>
      </c>
      <c r="E13" s="132" t="s">
        <v>525</v>
      </c>
      <c r="F13" s="133" t="s">
        <v>526</v>
      </c>
      <c r="G13" s="150" t="str">
        <f>CHOOSE(WEEKDAY(G10,1),"D","S","T","Q","Q","S","S")</f>
        <v>S</v>
      </c>
      <c r="H13" s="134" t="str">
        <f t="shared" ref="H13:BT13" si="109">CHOOSE(WEEKDAY(H10,1),"D","S","T","Q","Q","S","S")</f>
        <v>T</v>
      </c>
      <c r="I13" s="134" t="str">
        <f t="shared" si="109"/>
        <v>Q</v>
      </c>
      <c r="J13" s="134" t="str">
        <f t="shared" si="109"/>
        <v>Q</v>
      </c>
      <c r="K13" s="134" t="str">
        <f t="shared" si="109"/>
        <v>S</v>
      </c>
      <c r="L13" s="134" t="str">
        <f t="shared" si="109"/>
        <v>S</v>
      </c>
      <c r="M13" s="147" t="str">
        <f t="shared" si="109"/>
        <v>D</v>
      </c>
      <c r="N13" s="137" t="str">
        <f t="shared" si="109"/>
        <v>S</v>
      </c>
      <c r="O13" s="135" t="str">
        <f t="shared" si="109"/>
        <v>T</v>
      </c>
      <c r="P13" s="135" t="str">
        <f t="shared" si="109"/>
        <v>Q</v>
      </c>
      <c r="Q13" s="135" t="str">
        <f t="shared" si="109"/>
        <v>Q</v>
      </c>
      <c r="R13" s="135" t="str">
        <f t="shared" si="109"/>
        <v>S</v>
      </c>
      <c r="S13" s="135" t="str">
        <f t="shared" si="109"/>
        <v>S</v>
      </c>
      <c r="T13" s="136" t="str">
        <f t="shared" si="109"/>
        <v>D</v>
      </c>
      <c r="U13" s="137" t="str">
        <f t="shared" si="109"/>
        <v>S</v>
      </c>
      <c r="V13" s="135" t="str">
        <f t="shared" si="109"/>
        <v>T</v>
      </c>
      <c r="W13" s="135" t="str">
        <f t="shared" si="109"/>
        <v>Q</v>
      </c>
      <c r="X13" s="135" t="str">
        <f t="shared" si="109"/>
        <v>Q</v>
      </c>
      <c r="Y13" s="135" t="str">
        <f t="shared" si="109"/>
        <v>S</v>
      </c>
      <c r="Z13" s="135" t="str">
        <f t="shared" si="109"/>
        <v>S</v>
      </c>
      <c r="AA13" s="136" t="str">
        <f t="shared" si="109"/>
        <v>D</v>
      </c>
      <c r="AB13" s="137" t="str">
        <f t="shared" si="109"/>
        <v>S</v>
      </c>
      <c r="AC13" s="135" t="str">
        <f t="shared" si="109"/>
        <v>T</v>
      </c>
      <c r="AD13" s="135" t="str">
        <f t="shared" si="109"/>
        <v>Q</v>
      </c>
      <c r="AE13" s="135" t="str">
        <f t="shared" si="109"/>
        <v>Q</v>
      </c>
      <c r="AF13" s="135" t="str">
        <f t="shared" si="109"/>
        <v>S</v>
      </c>
      <c r="AG13" s="135" t="str">
        <f t="shared" si="109"/>
        <v>S</v>
      </c>
      <c r="AH13" s="136" t="str">
        <f t="shared" si="109"/>
        <v>D</v>
      </c>
      <c r="AI13" s="137" t="str">
        <f t="shared" si="109"/>
        <v>S</v>
      </c>
      <c r="AJ13" s="135" t="str">
        <f t="shared" si="109"/>
        <v>T</v>
      </c>
      <c r="AK13" s="135" t="str">
        <f t="shared" si="109"/>
        <v>Q</v>
      </c>
      <c r="AL13" s="135" t="str">
        <f t="shared" si="109"/>
        <v>Q</v>
      </c>
      <c r="AM13" s="135" t="str">
        <f t="shared" si="109"/>
        <v>S</v>
      </c>
      <c r="AN13" s="135" t="str">
        <f t="shared" si="109"/>
        <v>S</v>
      </c>
      <c r="AO13" s="136" t="str">
        <f t="shared" si="109"/>
        <v>D</v>
      </c>
      <c r="AP13" s="154" t="str">
        <f t="shared" si="109"/>
        <v>S</v>
      </c>
      <c r="AQ13" s="155" t="str">
        <f t="shared" si="109"/>
        <v>T</v>
      </c>
      <c r="AR13" s="155" t="str">
        <f t="shared" si="109"/>
        <v>Q</v>
      </c>
      <c r="AS13" s="155" t="str">
        <f t="shared" si="109"/>
        <v>Q</v>
      </c>
      <c r="AT13" s="155" t="str">
        <f t="shared" si="109"/>
        <v>S</v>
      </c>
      <c r="AU13" s="155" t="str">
        <f t="shared" si="109"/>
        <v>S</v>
      </c>
      <c r="AV13" s="156" t="str">
        <f t="shared" si="109"/>
        <v>D</v>
      </c>
      <c r="AW13" s="137" t="str">
        <f t="shared" si="109"/>
        <v>S</v>
      </c>
      <c r="AX13" s="135" t="str">
        <f t="shared" si="109"/>
        <v>T</v>
      </c>
      <c r="AY13" s="135" t="str">
        <f t="shared" si="109"/>
        <v>Q</v>
      </c>
      <c r="AZ13" s="135" t="str">
        <f t="shared" si="109"/>
        <v>Q</v>
      </c>
      <c r="BA13" s="135" t="str">
        <f t="shared" si="109"/>
        <v>S</v>
      </c>
      <c r="BB13" s="135" t="str">
        <f t="shared" si="109"/>
        <v>S</v>
      </c>
      <c r="BC13" s="136" t="str">
        <f t="shared" si="109"/>
        <v>D</v>
      </c>
      <c r="BD13" s="137" t="str">
        <f t="shared" si="109"/>
        <v>S</v>
      </c>
      <c r="BE13" s="135" t="str">
        <f t="shared" si="109"/>
        <v>T</v>
      </c>
      <c r="BF13" s="135" t="str">
        <f t="shared" si="109"/>
        <v>Q</v>
      </c>
      <c r="BG13" s="135" t="str">
        <f t="shared" si="109"/>
        <v>Q</v>
      </c>
      <c r="BH13" s="135" t="str">
        <f t="shared" si="109"/>
        <v>S</v>
      </c>
      <c r="BI13" s="135" t="str">
        <f t="shared" si="109"/>
        <v>S</v>
      </c>
      <c r="BJ13" s="136" t="str">
        <f t="shared" si="109"/>
        <v>D</v>
      </c>
      <c r="BK13" s="137" t="str">
        <f t="shared" si="109"/>
        <v>S</v>
      </c>
      <c r="BL13" s="135" t="str">
        <f t="shared" si="109"/>
        <v>T</v>
      </c>
      <c r="BM13" s="135" t="str">
        <f t="shared" si="109"/>
        <v>Q</v>
      </c>
      <c r="BN13" s="135" t="str">
        <f t="shared" si="109"/>
        <v>Q</v>
      </c>
      <c r="BO13" s="135" t="str">
        <f t="shared" si="109"/>
        <v>S</v>
      </c>
      <c r="BP13" s="135" t="str">
        <f t="shared" si="109"/>
        <v>S</v>
      </c>
      <c r="BQ13" s="136" t="str">
        <f t="shared" si="109"/>
        <v>D</v>
      </c>
      <c r="BR13" s="137" t="str">
        <f t="shared" si="109"/>
        <v>S</v>
      </c>
      <c r="BS13" s="138" t="str">
        <f t="shared" si="109"/>
        <v>T</v>
      </c>
      <c r="BT13" s="138" t="str">
        <f t="shared" si="109"/>
        <v>Q</v>
      </c>
      <c r="BU13" s="138" t="str">
        <f>CHOOSE(WEEKDAY(BU10,1),"D","S","T","Q","Q","S","S")</f>
        <v>Q</v>
      </c>
      <c r="BV13" s="138" t="str">
        <f t="shared" ref="BV13:CS13" si="110">CHOOSE(WEEKDAY(BV10,1),"D","S","T","Q","Q","S","S")</f>
        <v>S</v>
      </c>
      <c r="BW13" s="138" t="str">
        <f t="shared" si="110"/>
        <v>S</v>
      </c>
      <c r="BX13" s="136" t="str">
        <f t="shared" si="110"/>
        <v>D</v>
      </c>
      <c r="BY13" s="139" t="str">
        <f t="shared" si="110"/>
        <v>S</v>
      </c>
      <c r="BZ13" s="138" t="str">
        <f t="shared" si="110"/>
        <v>T</v>
      </c>
      <c r="CA13" s="138" t="str">
        <f t="shared" si="110"/>
        <v>Q</v>
      </c>
      <c r="CB13" s="138" t="str">
        <f t="shared" si="110"/>
        <v>Q</v>
      </c>
      <c r="CC13" s="138" t="str">
        <f t="shared" si="110"/>
        <v>S</v>
      </c>
      <c r="CD13" s="138" t="str">
        <f t="shared" si="110"/>
        <v>S</v>
      </c>
      <c r="CE13" s="136" t="str">
        <f t="shared" si="110"/>
        <v>D</v>
      </c>
      <c r="CF13" s="139" t="str">
        <f t="shared" si="110"/>
        <v>S</v>
      </c>
      <c r="CG13" s="138" t="str">
        <f t="shared" si="110"/>
        <v>T</v>
      </c>
      <c r="CH13" s="138" t="str">
        <f t="shared" si="110"/>
        <v>Q</v>
      </c>
      <c r="CI13" s="138" t="str">
        <f t="shared" si="110"/>
        <v>Q</v>
      </c>
      <c r="CJ13" s="138" t="str">
        <f t="shared" si="110"/>
        <v>S</v>
      </c>
      <c r="CK13" s="138" t="str">
        <f t="shared" si="110"/>
        <v>S</v>
      </c>
      <c r="CL13" s="136" t="str">
        <f t="shared" si="110"/>
        <v>D</v>
      </c>
      <c r="CM13" s="139" t="str">
        <f t="shared" si="110"/>
        <v>S</v>
      </c>
      <c r="CN13" s="138" t="str">
        <f t="shared" si="110"/>
        <v>T</v>
      </c>
      <c r="CO13" s="138" t="str">
        <f t="shared" si="110"/>
        <v>Q</v>
      </c>
      <c r="CP13" s="138" t="str">
        <f t="shared" si="110"/>
        <v>Q</v>
      </c>
      <c r="CQ13" s="138" t="str">
        <f t="shared" si="110"/>
        <v>S</v>
      </c>
      <c r="CR13" s="138" t="str">
        <f t="shared" si="110"/>
        <v>S</v>
      </c>
      <c r="CS13" s="136" t="str">
        <f t="shared" si="110"/>
        <v>D</v>
      </c>
      <c r="CT13" s="139" t="str">
        <f t="shared" ref="CT13:DN13" si="111">CHOOSE(WEEKDAY(CT10,1),"D","S","T","Q","Q","S","S")</f>
        <v>S</v>
      </c>
      <c r="CU13" s="138" t="str">
        <f t="shared" si="111"/>
        <v>T</v>
      </c>
      <c r="CV13" s="138" t="str">
        <f t="shared" si="111"/>
        <v>Q</v>
      </c>
      <c r="CW13" s="138" t="str">
        <f t="shared" si="111"/>
        <v>Q</v>
      </c>
      <c r="CX13" s="138" t="str">
        <f t="shared" si="111"/>
        <v>S</v>
      </c>
      <c r="CY13" s="138" t="str">
        <f t="shared" si="111"/>
        <v>S</v>
      </c>
      <c r="CZ13" s="136" t="str">
        <f t="shared" si="111"/>
        <v>D</v>
      </c>
      <c r="DA13" s="139" t="str">
        <f t="shared" si="111"/>
        <v>S</v>
      </c>
      <c r="DB13" s="138" t="str">
        <f t="shared" si="111"/>
        <v>T</v>
      </c>
      <c r="DC13" s="138" t="str">
        <f t="shared" si="111"/>
        <v>Q</v>
      </c>
      <c r="DD13" s="138" t="str">
        <f t="shared" si="111"/>
        <v>Q</v>
      </c>
      <c r="DE13" s="138" t="str">
        <f t="shared" si="111"/>
        <v>S</v>
      </c>
      <c r="DF13" s="138" t="str">
        <f t="shared" si="111"/>
        <v>S</v>
      </c>
      <c r="DG13" s="136" t="str">
        <f t="shared" si="111"/>
        <v>D</v>
      </c>
      <c r="DH13" s="139" t="str">
        <f t="shared" si="111"/>
        <v>S</v>
      </c>
      <c r="DI13" s="138" t="str">
        <f t="shared" si="111"/>
        <v>T</v>
      </c>
      <c r="DJ13" s="138" t="str">
        <f t="shared" si="111"/>
        <v>Q</v>
      </c>
      <c r="DK13" s="138" t="str">
        <f t="shared" si="111"/>
        <v>Q</v>
      </c>
      <c r="DL13" s="138" t="str">
        <f t="shared" si="111"/>
        <v>S</v>
      </c>
      <c r="DM13" s="138" t="str">
        <f t="shared" si="111"/>
        <v>S</v>
      </c>
      <c r="DN13" s="136" t="str">
        <f t="shared" si="111"/>
        <v>D</v>
      </c>
      <c r="DO13" s="139" t="str">
        <f t="shared" ref="DO13:FD13" si="112">CHOOSE(WEEKDAY(DO10,1),"D","S","T","Q","Q","S","S")</f>
        <v>S</v>
      </c>
      <c r="DP13" s="138" t="str">
        <f t="shared" si="112"/>
        <v>T</v>
      </c>
      <c r="DQ13" s="138" t="str">
        <f t="shared" si="112"/>
        <v>Q</v>
      </c>
      <c r="DR13" s="138" t="str">
        <f t="shared" si="112"/>
        <v>Q</v>
      </c>
      <c r="DS13" s="138" t="str">
        <f t="shared" si="112"/>
        <v>S</v>
      </c>
      <c r="DT13" s="138" t="str">
        <f t="shared" si="112"/>
        <v>S</v>
      </c>
      <c r="DU13" s="136" t="str">
        <f t="shared" si="112"/>
        <v>D</v>
      </c>
      <c r="DV13" s="139" t="str">
        <f t="shared" si="112"/>
        <v>S</v>
      </c>
      <c r="DW13" s="138" t="str">
        <f t="shared" si="112"/>
        <v>T</v>
      </c>
      <c r="DX13" s="138" t="str">
        <f t="shared" si="112"/>
        <v>Q</v>
      </c>
      <c r="DY13" s="138" t="str">
        <f t="shared" si="112"/>
        <v>Q</v>
      </c>
      <c r="DZ13" s="138" t="str">
        <f t="shared" si="112"/>
        <v>S</v>
      </c>
      <c r="EA13" s="138" t="str">
        <f t="shared" si="112"/>
        <v>S</v>
      </c>
      <c r="EB13" s="136" t="str">
        <f t="shared" si="112"/>
        <v>D</v>
      </c>
      <c r="EC13" s="139" t="str">
        <f t="shared" si="112"/>
        <v>S</v>
      </c>
      <c r="ED13" s="138" t="str">
        <f t="shared" si="112"/>
        <v>T</v>
      </c>
      <c r="EE13" s="138" t="str">
        <f t="shared" si="112"/>
        <v>Q</v>
      </c>
      <c r="EF13" s="138" t="str">
        <f t="shared" si="112"/>
        <v>Q</v>
      </c>
      <c r="EG13" s="138" t="str">
        <f t="shared" si="112"/>
        <v>S</v>
      </c>
      <c r="EH13" s="138" t="str">
        <f t="shared" si="112"/>
        <v>S</v>
      </c>
      <c r="EI13" s="136" t="str">
        <f t="shared" si="112"/>
        <v>D</v>
      </c>
      <c r="EJ13" s="139" t="str">
        <f t="shared" si="112"/>
        <v>S</v>
      </c>
      <c r="EK13" s="138" t="str">
        <f t="shared" si="112"/>
        <v>T</v>
      </c>
      <c r="EL13" s="138" t="str">
        <f t="shared" si="112"/>
        <v>Q</v>
      </c>
      <c r="EM13" s="138" t="str">
        <f t="shared" si="112"/>
        <v>Q</v>
      </c>
      <c r="EN13" s="138" t="str">
        <f t="shared" si="112"/>
        <v>S</v>
      </c>
      <c r="EO13" s="138" t="str">
        <f t="shared" si="112"/>
        <v>S</v>
      </c>
      <c r="EP13" s="136" t="str">
        <f t="shared" si="112"/>
        <v>D</v>
      </c>
      <c r="EQ13" s="139" t="str">
        <f t="shared" si="112"/>
        <v>S</v>
      </c>
      <c r="ER13" s="138" t="str">
        <f t="shared" si="112"/>
        <v>T</v>
      </c>
      <c r="ES13" s="138" t="str">
        <f t="shared" si="112"/>
        <v>Q</v>
      </c>
      <c r="ET13" s="138" t="str">
        <f t="shared" si="112"/>
        <v>Q</v>
      </c>
      <c r="EU13" s="138" t="str">
        <f t="shared" si="112"/>
        <v>S</v>
      </c>
      <c r="EV13" s="138" t="str">
        <f t="shared" si="112"/>
        <v>S</v>
      </c>
      <c r="EW13" s="136" t="str">
        <f t="shared" si="112"/>
        <v>D</v>
      </c>
      <c r="EX13" s="139" t="str">
        <f t="shared" si="112"/>
        <v>S</v>
      </c>
      <c r="EY13" s="138" t="str">
        <f t="shared" si="112"/>
        <v>T</v>
      </c>
      <c r="EZ13" s="138" t="str">
        <f t="shared" si="112"/>
        <v>Q</v>
      </c>
      <c r="FA13" s="138" t="str">
        <f t="shared" si="112"/>
        <v>Q</v>
      </c>
      <c r="FB13" s="138" t="str">
        <f t="shared" si="112"/>
        <v>S</v>
      </c>
      <c r="FC13" s="138" t="str">
        <f t="shared" si="112"/>
        <v>S</v>
      </c>
      <c r="FD13" s="136" t="str">
        <f t="shared" si="112"/>
        <v>D</v>
      </c>
      <c r="FE13" s="139" t="str">
        <f t="shared" ref="FE13:FR13" si="113">CHOOSE(WEEKDAY(FE10,1),"D","S","T","Q","Q","S","S")</f>
        <v>S</v>
      </c>
      <c r="FF13" s="138" t="str">
        <f t="shared" si="113"/>
        <v>T</v>
      </c>
      <c r="FG13" s="138" t="str">
        <f t="shared" si="113"/>
        <v>Q</v>
      </c>
      <c r="FH13" s="138" t="str">
        <f t="shared" si="113"/>
        <v>Q</v>
      </c>
      <c r="FI13" s="138" t="str">
        <f t="shared" si="113"/>
        <v>S</v>
      </c>
      <c r="FJ13" s="138" t="str">
        <f t="shared" si="113"/>
        <v>S</v>
      </c>
      <c r="FK13" s="136" t="str">
        <f t="shared" si="113"/>
        <v>D</v>
      </c>
      <c r="FL13" s="139" t="str">
        <f t="shared" si="113"/>
        <v>S</v>
      </c>
      <c r="FM13" s="138" t="str">
        <f t="shared" si="113"/>
        <v>T</v>
      </c>
      <c r="FN13" s="138" t="str">
        <f t="shared" si="113"/>
        <v>Q</v>
      </c>
      <c r="FO13" s="138" t="str">
        <f t="shared" si="113"/>
        <v>Q</v>
      </c>
      <c r="FP13" s="138" t="str">
        <f t="shared" si="113"/>
        <v>S</v>
      </c>
      <c r="FQ13" s="138" t="str">
        <f t="shared" si="113"/>
        <v>S</v>
      </c>
      <c r="FR13" s="136" t="str">
        <f t="shared" si="113"/>
        <v>D</v>
      </c>
    </row>
    <row r="14" spans="1:174" s="172" customFormat="1" ht="15" customHeight="1" x14ac:dyDescent="0.3">
      <c r="A14" t="s">
        <v>407</v>
      </c>
      <c r="B14" t="s">
        <v>541</v>
      </c>
      <c r="C14" s="140">
        <v>45340</v>
      </c>
      <c r="D14" s="140">
        <v>45348</v>
      </c>
      <c r="E14" s="281">
        <f t="shared" ref="E14:E45" si="114">COUNT(G14:CS14)</f>
        <v>2</v>
      </c>
      <c r="F14" s="282"/>
      <c r="G1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4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4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4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4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4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4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4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4" s="148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>110</v>
      </c>
      <c r="BK14" s="149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>45</v>
      </c>
      <c r="BL1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5" spans="1:174" ht="15" customHeight="1" x14ac:dyDescent="0.3">
      <c r="A15" t="s">
        <v>397</v>
      </c>
      <c r="B15" t="s">
        <v>541</v>
      </c>
      <c r="C15" s="140">
        <v>45347</v>
      </c>
      <c r="D15" s="140">
        <v>45349</v>
      </c>
      <c r="E15" s="281">
        <f t="shared" si="114"/>
        <v>0</v>
      </c>
      <c r="F15" s="282"/>
      <c r="G1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5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5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5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5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5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5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5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6" spans="1:174" ht="15" customHeight="1" x14ac:dyDescent="0.3">
      <c r="A16" t="s">
        <v>404</v>
      </c>
      <c r="B16" t="s">
        <v>541</v>
      </c>
      <c r="C16" s="140">
        <v>45347</v>
      </c>
      <c r="D16" s="140">
        <v>45356</v>
      </c>
      <c r="E16" s="281">
        <f t="shared" si="114"/>
        <v>0</v>
      </c>
      <c r="F16" s="282"/>
      <c r="G1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6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6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6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6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6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6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6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7" spans="1:174" ht="15" customHeight="1" x14ac:dyDescent="0.3">
      <c r="A17" t="s">
        <v>724</v>
      </c>
      <c r="B17" t="s">
        <v>541</v>
      </c>
      <c r="C17" s="140">
        <v>45347</v>
      </c>
      <c r="D17" s="140">
        <v>45349</v>
      </c>
      <c r="E17" s="281">
        <f t="shared" si="114"/>
        <v>0</v>
      </c>
      <c r="F17" s="282"/>
      <c r="G1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7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7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7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7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7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7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7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8" spans="1:174" x14ac:dyDescent="0.3">
      <c r="A18" t="s">
        <v>401</v>
      </c>
      <c r="B18" t="s">
        <v>541</v>
      </c>
      <c r="C18" s="140">
        <v>45348</v>
      </c>
      <c r="D18" s="140">
        <v>45349</v>
      </c>
      <c r="E18" s="281">
        <f t="shared" si="114"/>
        <v>0</v>
      </c>
      <c r="F18" s="282"/>
      <c r="G1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8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8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8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8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8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8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8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9" spans="1:174" x14ac:dyDescent="0.3">
      <c r="A19" t="s">
        <v>396</v>
      </c>
      <c r="B19" t="s">
        <v>541</v>
      </c>
      <c r="C19" s="140">
        <v>45349</v>
      </c>
      <c r="D19" s="140">
        <v>45351</v>
      </c>
      <c r="E19" s="281">
        <f t="shared" si="114"/>
        <v>0</v>
      </c>
      <c r="F19" s="282"/>
      <c r="G1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9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9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9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9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9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9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9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0" spans="1:174" x14ac:dyDescent="0.3">
      <c r="A20" t="s">
        <v>680</v>
      </c>
      <c r="B20" t="s">
        <v>541</v>
      </c>
      <c r="C20" s="140">
        <v>45353</v>
      </c>
      <c r="D20" s="140">
        <v>45353</v>
      </c>
      <c r="E20" s="281">
        <f t="shared" si="114"/>
        <v>0</v>
      </c>
      <c r="F20" s="282"/>
      <c r="G2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0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0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0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0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0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0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0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1" spans="1:174" x14ac:dyDescent="0.3">
      <c r="A21" t="s">
        <v>457</v>
      </c>
      <c r="B21" t="s">
        <v>541</v>
      </c>
      <c r="C21" s="140">
        <v>45355</v>
      </c>
      <c r="D21" s="140">
        <v>45375</v>
      </c>
      <c r="E21" s="281">
        <f t="shared" si="114"/>
        <v>2</v>
      </c>
      <c r="F21" s="282"/>
      <c r="G2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1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1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1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1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1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1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1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1" s="149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>134</v>
      </c>
      <c r="BS2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1" s="148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>40</v>
      </c>
      <c r="CM2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2" spans="1:174" x14ac:dyDescent="0.3">
      <c r="A22" t="s">
        <v>458</v>
      </c>
      <c r="B22" t="s">
        <v>541</v>
      </c>
      <c r="C22" s="140">
        <v>45360</v>
      </c>
      <c r="D22" s="140">
        <v>45360</v>
      </c>
      <c r="E22" s="281">
        <f t="shared" si="114"/>
        <v>0</v>
      </c>
      <c r="F22" s="282"/>
      <c r="G2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2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2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2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2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2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2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2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3" spans="1:174" x14ac:dyDescent="0.3">
      <c r="A23" t="s">
        <v>457</v>
      </c>
      <c r="B23" t="s">
        <v>564</v>
      </c>
      <c r="C23" s="140">
        <v>45326</v>
      </c>
      <c r="D23" s="140">
        <v>45326</v>
      </c>
      <c r="E23" s="281">
        <f t="shared" si="114"/>
        <v>1</v>
      </c>
      <c r="F23" s="282"/>
      <c r="G2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3" s="148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>152.9</v>
      </c>
      <c r="AP23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3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3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3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3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3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3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4" spans="1:174" x14ac:dyDescent="0.3">
      <c r="A24" t="s">
        <v>401</v>
      </c>
      <c r="B24" t="s">
        <v>565</v>
      </c>
      <c r="C24" s="140">
        <v>45321</v>
      </c>
      <c r="D24" s="140">
        <v>45346</v>
      </c>
      <c r="E24" s="281">
        <f t="shared" si="114"/>
        <v>0</v>
      </c>
      <c r="F24" s="282"/>
      <c r="G2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4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4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4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4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4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4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4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5" spans="1:174" x14ac:dyDescent="0.3">
      <c r="A25" t="s">
        <v>457</v>
      </c>
      <c r="B25" t="s">
        <v>565</v>
      </c>
      <c r="C25" s="140">
        <v>45329</v>
      </c>
      <c r="D25" s="140">
        <v>45348</v>
      </c>
      <c r="E25" s="281">
        <f t="shared" si="114"/>
        <v>1</v>
      </c>
      <c r="F25" s="282"/>
      <c r="G2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5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5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5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5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5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5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5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5" s="149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>80</v>
      </c>
      <c r="BL2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6" spans="1:174" x14ac:dyDescent="0.3">
      <c r="A26" t="s">
        <v>407</v>
      </c>
      <c r="B26" t="s">
        <v>565</v>
      </c>
      <c r="C26" s="140">
        <v>45334</v>
      </c>
      <c r="D26" s="140">
        <v>45335</v>
      </c>
      <c r="E26" s="281">
        <f t="shared" si="114"/>
        <v>0</v>
      </c>
      <c r="F26" s="282"/>
      <c r="G2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6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6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6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6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6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6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6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7" spans="1:174" x14ac:dyDescent="0.3">
      <c r="A27" t="s">
        <v>456</v>
      </c>
      <c r="B27" t="s">
        <v>565</v>
      </c>
      <c r="C27" s="140">
        <v>45343</v>
      </c>
      <c r="D27" s="140">
        <v>45346</v>
      </c>
      <c r="E27" s="281">
        <f t="shared" si="114"/>
        <v>2</v>
      </c>
      <c r="F27" s="282"/>
      <c r="G2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7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7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7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7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7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7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7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7" s="146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>112</v>
      </c>
      <c r="BG2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7" s="146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>178.8</v>
      </c>
      <c r="BJ2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8" spans="1:174" x14ac:dyDescent="0.3">
      <c r="A28" t="s">
        <v>635</v>
      </c>
      <c r="B28" t="s">
        <v>173</v>
      </c>
      <c r="C28" s="140">
        <v>45349</v>
      </c>
      <c r="D28" s="140">
        <v>45350</v>
      </c>
      <c r="E28" s="281">
        <f t="shared" si="114"/>
        <v>0</v>
      </c>
      <c r="F28" s="282"/>
      <c r="G2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8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8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8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8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8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8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8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9" spans="1:174" x14ac:dyDescent="0.3">
      <c r="A29" t="s">
        <v>693</v>
      </c>
      <c r="B29" t="s">
        <v>173</v>
      </c>
      <c r="C29" s="140">
        <v>45372</v>
      </c>
      <c r="D29" s="140">
        <v>45372</v>
      </c>
      <c r="E29" s="281">
        <f t="shared" si="114"/>
        <v>0</v>
      </c>
      <c r="F29" s="282"/>
      <c r="G2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9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9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9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9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9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9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9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30" spans="1:174" x14ac:dyDescent="0.3">
      <c r="A30" t="s">
        <v>456</v>
      </c>
      <c r="B30" t="s">
        <v>175</v>
      </c>
      <c r="C30" s="140">
        <v>45308</v>
      </c>
      <c r="D30" s="140">
        <v>45316</v>
      </c>
      <c r="E30" s="281">
        <f t="shared" si="114"/>
        <v>1</v>
      </c>
      <c r="F30" s="282"/>
      <c r="G3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3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3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3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3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3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3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3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3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3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3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3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3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3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3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3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30" s="146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>28</v>
      </c>
      <c r="X3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3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3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3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3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3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3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3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3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3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3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3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3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3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3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3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3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3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30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30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30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30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30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30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30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3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3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3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3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3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3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3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3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3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3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3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3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3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3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3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3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3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3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3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3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3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3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3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3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3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3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3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3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3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3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3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3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3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3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3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3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3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3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3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3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3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3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3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3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3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3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3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3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3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3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3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3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3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3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3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3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3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3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3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3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3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3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3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3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3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3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3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3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3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3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3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3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3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3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3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3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3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3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3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3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3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3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3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3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3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3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3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3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3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3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3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3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3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3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3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3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3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3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31" spans="1:174" x14ac:dyDescent="0.3">
      <c r="A31" t="s">
        <v>645</v>
      </c>
      <c r="B31" t="s">
        <v>175</v>
      </c>
      <c r="C31" s="140">
        <v>45309</v>
      </c>
      <c r="D31" s="140">
        <v>45324</v>
      </c>
      <c r="E31" s="281">
        <f t="shared" si="114"/>
        <v>2</v>
      </c>
      <c r="F31" s="282"/>
      <c r="G3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3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3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3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3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3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3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3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3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3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3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3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3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3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3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3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3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31" s="146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>70</v>
      </c>
      <c r="Y3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3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3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3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3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3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31" s="146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>30</v>
      </c>
      <c r="AF3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3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3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3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3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3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3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3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3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3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31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31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31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31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31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31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31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3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3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3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3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3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3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3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3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3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3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3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3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3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3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3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3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3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3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3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3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3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3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3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3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3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3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3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3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3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3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3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3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3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3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3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3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3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3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3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3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3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3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3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3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3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3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3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3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3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3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3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3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3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3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3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3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3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3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3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3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3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3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3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3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3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3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3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3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3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3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3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3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3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3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3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3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3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3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3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3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3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3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3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3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3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3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3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3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3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3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3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3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3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3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3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3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3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3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32" spans="1:174" x14ac:dyDescent="0.3">
      <c r="A32" t="s">
        <v>401</v>
      </c>
      <c r="B32" t="s">
        <v>175</v>
      </c>
      <c r="C32" s="140">
        <v>45327</v>
      </c>
      <c r="D32" s="140">
        <v>45336</v>
      </c>
      <c r="E32" s="281">
        <f t="shared" si="114"/>
        <v>0</v>
      </c>
      <c r="F32" s="282"/>
      <c r="G3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3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3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3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3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3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3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3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3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3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3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3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3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3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3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3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3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3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3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3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3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3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3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3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3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3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3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3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3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3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3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3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3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3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3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32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32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32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32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32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32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32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3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3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3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3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3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3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3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3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3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3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3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3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3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3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3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3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3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3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3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3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3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3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3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3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3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3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3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3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3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3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3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3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3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3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3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3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3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3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3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3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3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3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3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3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3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3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3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3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3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3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3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3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3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3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3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3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3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3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3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3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3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3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3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3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3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3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3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3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3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3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3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3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3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3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3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3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3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3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3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3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3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3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3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3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3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3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3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3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3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3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3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3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3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3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3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3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3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3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33" spans="1:174" x14ac:dyDescent="0.3">
      <c r="A33" t="s">
        <v>459</v>
      </c>
      <c r="B33" t="s">
        <v>559</v>
      </c>
      <c r="C33" s="140">
        <v>45336</v>
      </c>
      <c r="D33" s="140">
        <v>45343</v>
      </c>
      <c r="E33" s="281">
        <f t="shared" si="114"/>
        <v>3</v>
      </c>
      <c r="F33" s="282"/>
      <c r="G3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3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3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3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3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3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3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3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3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3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3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3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3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3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3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3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3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3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3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3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3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3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3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3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3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3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3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3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3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3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3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3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3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3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3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33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33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33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33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33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33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33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3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3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33" s="146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>149</v>
      </c>
      <c r="AZ3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3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33" s="146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>74</v>
      </c>
      <c r="BC3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3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3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33" s="146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>74</v>
      </c>
      <c r="BG3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3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3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3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3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3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3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3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3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3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3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3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3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3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3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3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3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3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3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3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3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3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3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3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3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3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3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3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3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3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3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3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3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3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3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3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3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3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3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3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3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3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3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3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3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3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3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3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3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3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3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3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3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3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3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3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3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3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3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3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3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3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3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3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3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3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3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3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3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3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3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3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3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3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3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3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3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3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3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3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3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3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3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3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3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3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3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3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34" spans="1:174" x14ac:dyDescent="0.3">
      <c r="A34" t="s">
        <v>460</v>
      </c>
      <c r="B34" t="s">
        <v>133</v>
      </c>
      <c r="C34" s="140">
        <v>45299</v>
      </c>
      <c r="D34" s="140">
        <v>45299</v>
      </c>
      <c r="E34" s="281">
        <f t="shared" si="114"/>
        <v>1</v>
      </c>
      <c r="F34" s="282"/>
      <c r="G3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3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3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3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3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3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3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34" s="149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>79</v>
      </c>
      <c r="O3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3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3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3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3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3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3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3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3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3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3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3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3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3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3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3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3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3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3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3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3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3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3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3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3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3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3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34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34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34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34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34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34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34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3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3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3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3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3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3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3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3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3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3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3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3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3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3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3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3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3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3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3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3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3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3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3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3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3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3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3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3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3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3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3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3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3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3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3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3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3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3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3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3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3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3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3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3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3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3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3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3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3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3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3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3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3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3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3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3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3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3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3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3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3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3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3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3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3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3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3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3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3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3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3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3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3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3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3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3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3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3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3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3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3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3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3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3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3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3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3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3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3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3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3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3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3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3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3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3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3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3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35" spans="1:174" x14ac:dyDescent="0.3">
      <c r="A35" t="s">
        <v>645</v>
      </c>
      <c r="B35" t="s">
        <v>177</v>
      </c>
      <c r="C35" s="140">
        <v>45321</v>
      </c>
      <c r="D35" s="140">
        <v>45324</v>
      </c>
      <c r="E35" s="281">
        <f t="shared" si="114"/>
        <v>2</v>
      </c>
      <c r="F35" s="282"/>
      <c r="G3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3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3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3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3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3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3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3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3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3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3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3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3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3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3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3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3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3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3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3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3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3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3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3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3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3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3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3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3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3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3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35" s="146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>75</v>
      </c>
      <c r="AM35" s="146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>50</v>
      </c>
      <c r="AN3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3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35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35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35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35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35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35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35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3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3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3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3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3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3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3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3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3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3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3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3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3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3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3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3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3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3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3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3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3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3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3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3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3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3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3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3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3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3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3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3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3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3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3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3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3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3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3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3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3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3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3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3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3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3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3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3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3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3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3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3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3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3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3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3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3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3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3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3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3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3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3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3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3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3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3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3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3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3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3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3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3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3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3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3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3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3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3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3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3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3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3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3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3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3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3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3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3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3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3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3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3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3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3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3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3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3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36" spans="1:174" x14ac:dyDescent="0.3">
      <c r="A36" t="s">
        <v>407</v>
      </c>
      <c r="B36" t="s">
        <v>177</v>
      </c>
      <c r="C36" s="140">
        <v>45330</v>
      </c>
      <c r="D36" s="140">
        <v>45338</v>
      </c>
      <c r="E36" s="281">
        <f t="shared" si="114"/>
        <v>3</v>
      </c>
      <c r="F36" s="282"/>
      <c r="G3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3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3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3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3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3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3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3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3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3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3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3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3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3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3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3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3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3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3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3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3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3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3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3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3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3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3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3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3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3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3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3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3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3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3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36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36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36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36" s="158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>50</v>
      </c>
      <c r="AT36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36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36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3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3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36" s="146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>125</v>
      </c>
      <c r="AZ36" s="146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>80</v>
      </c>
      <c r="BA3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3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3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3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3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3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3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3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3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3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3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3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3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3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3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3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3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3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3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3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3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3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3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3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3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3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3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3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3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3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3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3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3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3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3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3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3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3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3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3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3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3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3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3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3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3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3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3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3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3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3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3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3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3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3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3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3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3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3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3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3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3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3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3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3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3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3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3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3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3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3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3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3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3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3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3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3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3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3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3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3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3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3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3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3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3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3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3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3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3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3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3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3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3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37" spans="1:174" x14ac:dyDescent="0.3">
      <c r="A37" t="s">
        <v>724</v>
      </c>
      <c r="B37" t="s">
        <v>177</v>
      </c>
      <c r="C37" s="140">
        <v>45334</v>
      </c>
      <c r="D37" s="140">
        <v>45348</v>
      </c>
      <c r="E37" s="281">
        <f t="shared" si="114"/>
        <v>0</v>
      </c>
      <c r="F37" s="282"/>
      <c r="G3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3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3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3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3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3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3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3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3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3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3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3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3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3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3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3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3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3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3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3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3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3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3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3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3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3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3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3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3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3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3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3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3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3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3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37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37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37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37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37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37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37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3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3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3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3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3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3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3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3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3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3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3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3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3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3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3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3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3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3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3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3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3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3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3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3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3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3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3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3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3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3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3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3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3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3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3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3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3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3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3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3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3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3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3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3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3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3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3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3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3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3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3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3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3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3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3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3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3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3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3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3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3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3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3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3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3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3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3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3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3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3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3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3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3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3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3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3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3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3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3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3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3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3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3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3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3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3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3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3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3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3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3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3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3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3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3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3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3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3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38" spans="1:174" x14ac:dyDescent="0.3">
      <c r="A38" t="s">
        <v>546</v>
      </c>
      <c r="B38" t="s">
        <v>177</v>
      </c>
      <c r="C38" s="140">
        <v>45337</v>
      </c>
      <c r="D38" s="140">
        <v>45348</v>
      </c>
      <c r="E38" s="281">
        <f t="shared" si="114"/>
        <v>0</v>
      </c>
      <c r="F38" s="282"/>
      <c r="G3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3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3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3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3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3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3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3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3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3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3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3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3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3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3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3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3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3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3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3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3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3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3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3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3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3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3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3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3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3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3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3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3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3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3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38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38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38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38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38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38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38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3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3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3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3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3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3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3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3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3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3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3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3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3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3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3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3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3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3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3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3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3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3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3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3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3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3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3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3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3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3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3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3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3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3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3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3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3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3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3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3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3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3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3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3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3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3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3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3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3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3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3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3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3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3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3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3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3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3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3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3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3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3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3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3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3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3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3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3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3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3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3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3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3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3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3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3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3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3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3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3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3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3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3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3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3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3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3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3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3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3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3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3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3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3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3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3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3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3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39" spans="1:174" x14ac:dyDescent="0.3">
      <c r="A39" t="s">
        <v>458</v>
      </c>
      <c r="B39" t="s">
        <v>177</v>
      </c>
      <c r="C39" s="140">
        <v>45343</v>
      </c>
      <c r="D39" s="140">
        <v>45343</v>
      </c>
      <c r="E39" s="281">
        <f t="shared" si="114"/>
        <v>0</v>
      </c>
      <c r="F39" s="282"/>
      <c r="G3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3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3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3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3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3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3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3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3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3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3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3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3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3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3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3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3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3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3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3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3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3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3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3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3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3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3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3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3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3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3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3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3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3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3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39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39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39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39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39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39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39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3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3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3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3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3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3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3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3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3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3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3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3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3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3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3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3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3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3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3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3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3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3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3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3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3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3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3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3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3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3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3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3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3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3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3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3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3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3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3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3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3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3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3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3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3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3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3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3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3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3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3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3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3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3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3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3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3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3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3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3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3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3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3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3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3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3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3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3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3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3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3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3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3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3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3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3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3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3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3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3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3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3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3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3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3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3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3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3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3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3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3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3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3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3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3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3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3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3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40" spans="1:174" x14ac:dyDescent="0.3">
      <c r="A40" t="s">
        <v>460</v>
      </c>
      <c r="B40" t="s">
        <v>177</v>
      </c>
      <c r="C40" s="140">
        <v>45346</v>
      </c>
      <c r="D40" s="140">
        <v>45438</v>
      </c>
      <c r="E40" s="281">
        <f t="shared" si="114"/>
        <v>1</v>
      </c>
      <c r="F40" s="282"/>
      <c r="G4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4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4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4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4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4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4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4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4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4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4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4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4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4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4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4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4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4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4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4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4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4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4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4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4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4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4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4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4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4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4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4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4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4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4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40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40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40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40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40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40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40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4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4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4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4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4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4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4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4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4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4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4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4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40" s="146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>182</v>
      </c>
      <c r="BJ4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4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4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4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4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4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4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4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4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4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4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4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4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4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4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4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4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4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4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4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4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4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4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4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4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4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4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4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4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4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4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4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4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4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4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4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4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4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4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4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4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4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4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4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4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4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4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4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4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4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4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4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4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4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4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4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4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4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4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4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4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4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4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4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4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4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4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4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4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4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4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4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4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4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4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4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4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4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4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4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4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4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4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4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4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41" spans="1:174" x14ac:dyDescent="0.3">
      <c r="A41" t="s">
        <v>547</v>
      </c>
      <c r="B41" t="s">
        <v>177</v>
      </c>
      <c r="C41" s="140">
        <v>45347</v>
      </c>
      <c r="D41" s="140">
        <v>45350</v>
      </c>
      <c r="E41" s="281">
        <f t="shared" si="114"/>
        <v>0</v>
      </c>
      <c r="F41" s="282"/>
      <c r="G4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4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4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4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4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4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4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4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4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4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4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4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4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4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4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4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4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4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4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4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4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4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4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4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4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4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4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4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4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4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4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4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4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4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4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41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41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41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41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41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41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41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4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4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4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4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4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4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4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4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4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4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4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4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4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4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4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4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4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4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4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4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4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4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4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4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4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4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4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4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4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4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4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4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4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4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4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4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4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4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4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4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4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4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4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4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4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4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4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4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4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4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4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4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4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4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4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4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4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4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4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4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4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4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4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4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4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4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4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4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4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4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4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4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4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4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4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4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4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4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4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4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4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4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4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4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4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4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4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4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4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4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4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4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4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4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4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4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4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4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42" spans="1:174" x14ac:dyDescent="0.3">
      <c r="A42" t="s">
        <v>635</v>
      </c>
      <c r="B42" t="s">
        <v>177</v>
      </c>
      <c r="C42" s="140">
        <v>45348</v>
      </c>
      <c r="D42" s="140">
        <v>45351</v>
      </c>
      <c r="E42" s="281">
        <f t="shared" si="114"/>
        <v>0</v>
      </c>
      <c r="F42" s="282"/>
      <c r="G4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4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4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4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4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4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4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4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4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4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4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4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4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4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4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4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4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4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4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4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4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4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4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4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4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4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4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4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4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4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4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4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4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4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4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42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42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42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42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42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42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42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4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4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4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4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4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4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4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4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4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4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4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4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4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4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4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4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4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4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4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4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4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4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4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4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4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4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4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4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4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4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4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4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4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4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4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4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4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4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4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4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4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4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4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4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4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4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4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4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4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4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4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4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4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4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4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4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4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4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4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4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4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4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4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4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4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4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4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4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4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4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4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4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4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4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4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4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4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4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4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4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4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4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4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4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4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4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4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4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4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4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4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4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4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4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4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4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4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4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43" spans="1:174" x14ac:dyDescent="0.3">
      <c r="A43" t="s">
        <v>693</v>
      </c>
      <c r="B43" t="s">
        <v>177</v>
      </c>
      <c r="C43" s="140">
        <v>45349</v>
      </c>
      <c r="D43" s="140">
        <v>45375</v>
      </c>
      <c r="E43" s="281">
        <f t="shared" si="114"/>
        <v>0</v>
      </c>
      <c r="F43" s="282"/>
      <c r="G4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4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4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4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4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4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4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4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4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4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4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4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4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4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4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4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4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4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4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4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4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4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4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4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4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4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4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4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4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4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4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4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4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4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4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43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43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43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43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43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43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43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4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4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4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4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4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4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4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4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4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4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4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4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4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4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4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4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4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4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4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4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4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4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4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4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4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4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4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4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4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4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4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4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4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4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4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4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4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4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4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4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4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4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4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4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4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4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4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4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4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4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4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4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4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4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4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4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4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4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4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4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4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4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4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4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4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4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4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4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4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4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4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4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4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4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4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4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4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4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4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4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4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4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4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4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4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4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4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4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4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4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4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4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4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4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4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4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4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4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44" spans="1:174" x14ac:dyDescent="0.3">
      <c r="A44" t="s">
        <v>457</v>
      </c>
      <c r="B44" t="s">
        <v>177</v>
      </c>
      <c r="C44" s="140">
        <v>45350</v>
      </c>
      <c r="D44" s="140">
        <v>45350</v>
      </c>
      <c r="E44" s="281">
        <f t="shared" si="114"/>
        <v>1</v>
      </c>
      <c r="F44" s="282"/>
      <c r="G4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4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4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4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4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4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4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4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4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4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4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4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4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4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4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4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4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4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4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4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4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4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4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4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4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4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4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4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4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4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4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4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4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4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4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44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44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44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44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44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44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44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4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4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4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4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4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4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4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4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4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4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4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4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4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4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4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4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44" s="146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>164</v>
      </c>
      <c r="BN4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4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4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4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4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4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4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4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4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4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4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4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4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4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4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4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4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4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4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4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4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4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4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4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4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4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4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4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4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4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4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4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4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4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4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4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4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4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4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4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4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4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4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4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4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4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4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4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4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4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4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4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4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4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4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4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4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4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4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4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4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4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4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4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4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4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4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4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4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4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4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4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4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4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4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4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4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4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4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4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4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45" spans="1:174" x14ac:dyDescent="0.3">
      <c r="A45" t="s">
        <v>403</v>
      </c>
      <c r="B45" t="s">
        <v>177</v>
      </c>
      <c r="C45" s="140">
        <v>45351</v>
      </c>
      <c r="D45" s="140">
        <v>45355</v>
      </c>
      <c r="E45" s="281">
        <f t="shared" si="114"/>
        <v>0</v>
      </c>
      <c r="F45" s="282"/>
      <c r="G4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4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4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4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4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4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4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4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4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4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4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4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4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4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4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4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4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4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4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4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4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4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4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4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4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4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4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4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4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4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4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4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4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4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4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45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45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45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45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45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45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45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4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4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4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4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4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4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4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4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4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4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4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4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4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4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4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4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4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4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4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4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4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4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4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4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4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4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4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4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4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4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4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4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4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4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4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4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4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4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4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4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4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4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4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4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4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4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4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4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4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4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4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4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4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4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4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4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4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4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4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4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4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4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4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4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4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4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4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4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4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4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4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4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4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4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4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4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4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4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4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4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4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4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4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4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4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4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4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4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4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4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4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4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4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4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4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4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4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4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46" spans="1:174" x14ac:dyDescent="0.3">
      <c r="A46" t="s">
        <v>404</v>
      </c>
      <c r="B46" t="s">
        <v>177</v>
      </c>
      <c r="C46" s="140">
        <v>45371</v>
      </c>
      <c r="D46" s="140">
        <v>45374</v>
      </c>
      <c r="E46" s="281">
        <f t="shared" ref="E46:E77" si="115">COUNT(G46:CS46)</f>
        <v>2</v>
      </c>
      <c r="F46" s="282"/>
      <c r="G4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4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4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4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4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4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4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4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4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4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4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4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4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4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4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4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4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4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4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4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4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4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4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4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4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4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4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4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4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4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4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4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4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4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4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46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46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46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46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46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46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46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4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4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4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4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4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4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4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4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4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4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4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4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4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4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4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4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4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4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4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4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4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4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4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4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4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4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4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4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4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4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4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4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4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4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4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4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4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4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4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46" s="146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>380</v>
      </c>
      <c r="CK46" s="146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>110</v>
      </c>
      <c r="CL4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4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4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4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4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4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4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4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4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4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4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4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4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4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4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4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4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4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4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4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4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4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4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4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4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4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4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4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4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4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4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4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4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4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4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4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4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4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4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4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4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4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4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4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4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4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4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4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4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4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4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4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4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4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4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4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4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47" spans="1:174" x14ac:dyDescent="0.3">
      <c r="A47" t="s">
        <v>403</v>
      </c>
      <c r="B47" t="s">
        <v>178</v>
      </c>
      <c r="C47" s="140">
        <v>45365</v>
      </c>
      <c r="D47" s="140">
        <v>45370</v>
      </c>
      <c r="E47" s="281">
        <f t="shared" si="115"/>
        <v>0</v>
      </c>
      <c r="F47" s="282"/>
      <c r="G4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4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4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4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4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4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4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4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4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4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4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4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4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4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4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4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4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4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4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4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4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4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4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4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4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4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4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4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4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4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4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4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4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4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4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47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47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47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47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47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47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47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4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4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4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4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4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4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4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4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4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4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4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4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4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4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4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4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4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4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4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4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4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4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4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4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4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4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4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4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4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4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4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4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4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4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4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4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4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4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4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4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4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4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4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4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4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4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4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4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4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4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4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4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4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4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4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4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4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4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4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4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4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4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4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4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4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4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4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4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4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4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4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4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4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4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4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4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4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4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4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4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4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4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4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4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4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4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4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4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4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4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4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4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4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4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4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4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4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4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48" spans="1:174" x14ac:dyDescent="0.3">
      <c r="A48" t="s">
        <v>460</v>
      </c>
      <c r="B48" t="s">
        <v>561</v>
      </c>
      <c r="C48" s="140">
        <v>45346</v>
      </c>
      <c r="D48" s="140">
        <v>45346</v>
      </c>
      <c r="E48" s="281">
        <f t="shared" si="115"/>
        <v>1</v>
      </c>
      <c r="F48" s="282"/>
      <c r="G4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4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4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4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4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4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4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4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4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4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4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4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4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4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4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4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4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4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4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4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4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4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4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4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4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4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4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4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4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4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4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4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4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4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4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48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48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48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48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48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48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48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4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4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4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4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4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4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4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4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4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4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4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4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48" s="146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>105.95</v>
      </c>
      <c r="BJ4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4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4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4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4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4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4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4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4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4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4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4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4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4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4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4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4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4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4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4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4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4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4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4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4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4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4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4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4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4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4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4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4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4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4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4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4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4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4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4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4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4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4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4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4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4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4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4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4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4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4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4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4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4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4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4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4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4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4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4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4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4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4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4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4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4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4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4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4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4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4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4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4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4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4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4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4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4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4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4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4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4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4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4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4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49" spans="1:174" x14ac:dyDescent="0.3">
      <c r="A49" t="s">
        <v>547</v>
      </c>
      <c r="B49" t="s">
        <v>558</v>
      </c>
      <c r="C49" s="140">
        <v>45347</v>
      </c>
      <c r="D49" s="140">
        <v>45348</v>
      </c>
      <c r="E49" s="281">
        <f t="shared" si="115"/>
        <v>0</v>
      </c>
      <c r="F49" s="282"/>
      <c r="G4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4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4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4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4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4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4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4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4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4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4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4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4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4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4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4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4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4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4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4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4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4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4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4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4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4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4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4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4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4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4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4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4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4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4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49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49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49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49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49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49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49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4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4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4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4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4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4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4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4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4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4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4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4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4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4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4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4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4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4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4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4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4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4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4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4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4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4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4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4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4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4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4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4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4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4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4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4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4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4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4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4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4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4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4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4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4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4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4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4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4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4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4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4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4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4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4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4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4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4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4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4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4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4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4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4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4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4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4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4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4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4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4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4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4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4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4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4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4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4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4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4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4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4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4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4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4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4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4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4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4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4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4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4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4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4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4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4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4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4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50" spans="1:174" x14ac:dyDescent="0.3">
      <c r="A50" t="s">
        <v>459</v>
      </c>
      <c r="B50" t="s">
        <v>557</v>
      </c>
      <c r="C50" s="140">
        <v>45319</v>
      </c>
      <c r="D50" s="140">
        <v>45339</v>
      </c>
      <c r="E50" s="281">
        <f t="shared" si="115"/>
        <v>2</v>
      </c>
      <c r="F50" s="282"/>
      <c r="G5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5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5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5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5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5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5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5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5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5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5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5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5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5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5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5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5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5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5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5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5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5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5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5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5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5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5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5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5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5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5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5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5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5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5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50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50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50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50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50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50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50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5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50" s="146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>70</v>
      </c>
      <c r="AY5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5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5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50" s="146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>70</v>
      </c>
      <c r="BC5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5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5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5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5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5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5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5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5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5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5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5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5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5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5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5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5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5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5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5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5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5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5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5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5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5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5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5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5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5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5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5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5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5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5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5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5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5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5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5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5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5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5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5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5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5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5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5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5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5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5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5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5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5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5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5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5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5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5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5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5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5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5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5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5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5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5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5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5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5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5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5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5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5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5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5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5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5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5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5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5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5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5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5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5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5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5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5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5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5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5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5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51" spans="1:174" x14ac:dyDescent="0.3">
      <c r="A51" t="s">
        <v>402</v>
      </c>
      <c r="B51" t="s">
        <v>557</v>
      </c>
      <c r="C51" s="140">
        <v>45320</v>
      </c>
      <c r="D51" s="140">
        <v>45327</v>
      </c>
      <c r="E51" s="281">
        <f t="shared" si="115"/>
        <v>1</v>
      </c>
      <c r="F51" s="282"/>
      <c r="G5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5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5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5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5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5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5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5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5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5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5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5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5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5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5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5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5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5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5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5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5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5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5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5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5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5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5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5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51" s="149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>60</v>
      </c>
      <c r="AJ5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5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5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5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5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5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51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51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51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51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51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51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51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5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5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5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5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5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5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5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5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5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5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5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5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5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5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5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5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5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5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5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5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5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5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5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5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5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5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5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5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5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5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5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5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5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5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5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5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5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5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5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5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5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5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5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5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5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5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5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5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5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5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5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5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5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5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5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5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5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5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5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5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5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5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5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5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5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5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5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5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5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5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5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5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5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5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5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5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5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5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5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5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5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5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5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5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5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5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5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5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5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5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5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5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5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5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5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5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5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5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52" spans="1:174" x14ac:dyDescent="0.3">
      <c r="A52" t="s">
        <v>407</v>
      </c>
      <c r="B52" t="s">
        <v>557</v>
      </c>
      <c r="C52" s="140">
        <v>45324</v>
      </c>
      <c r="D52" s="140">
        <v>45324</v>
      </c>
      <c r="E52" s="281">
        <f t="shared" si="115"/>
        <v>1</v>
      </c>
      <c r="F52" s="282"/>
      <c r="G5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5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5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5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5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5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5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5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5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5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5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5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5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5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5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5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5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5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5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5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5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5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5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5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5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5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5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5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5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5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5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5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52" s="146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>90</v>
      </c>
      <c r="AN5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5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52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52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52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52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52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52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52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5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5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5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5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5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5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5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5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5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5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5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5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5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5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5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5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5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5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5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5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5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5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5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5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5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5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5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5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5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5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5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5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5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5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5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5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5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5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5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5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5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5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5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5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5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5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5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5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5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5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5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5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5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5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5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5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5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5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5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5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5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5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5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5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5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5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5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5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5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5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5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5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5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5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5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5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5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5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5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5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5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5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5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5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5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5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5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5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5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5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5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5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5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5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5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5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5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5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53" spans="1:174" x14ac:dyDescent="0.3">
      <c r="A53" t="s">
        <v>460</v>
      </c>
      <c r="B53" t="s">
        <v>562</v>
      </c>
      <c r="C53" s="140">
        <v>45309</v>
      </c>
      <c r="D53" s="140">
        <v>45311</v>
      </c>
      <c r="E53" s="281">
        <f t="shared" si="115"/>
        <v>1</v>
      </c>
      <c r="F53" s="282"/>
      <c r="G5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5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5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5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5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5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5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5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5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5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5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5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5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5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5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5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5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53" s="146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>30</v>
      </c>
      <c r="Y5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5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5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5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5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5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5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5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5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5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5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5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5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5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5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5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5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53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53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53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53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53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53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53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5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5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5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5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5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5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5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5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5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5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5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5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5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5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5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5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5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5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5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5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5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5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5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5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5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5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5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5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5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5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5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5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5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5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5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5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5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5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5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5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5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5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5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5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5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5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5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5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5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5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5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5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5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5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5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5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5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5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5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5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5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5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5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5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5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5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5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5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5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5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5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5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5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5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5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5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5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5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5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5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5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5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5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5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5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5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5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5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5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5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5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5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5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5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5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5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5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5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54" spans="1:174" x14ac:dyDescent="0.3">
      <c r="A54" t="s">
        <v>724</v>
      </c>
      <c r="B54" t="s">
        <v>563</v>
      </c>
      <c r="C54" s="140">
        <v>45345</v>
      </c>
      <c r="D54" s="140">
        <v>45345</v>
      </c>
      <c r="E54" s="281">
        <f t="shared" si="115"/>
        <v>0</v>
      </c>
      <c r="F54" s="282"/>
      <c r="G5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5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5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5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5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5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5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5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5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5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5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5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5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5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5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5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5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5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5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5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5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5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5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5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5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5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5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5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5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5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5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5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5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5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5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54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54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54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54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54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54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54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5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5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5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5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5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5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5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5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5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5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5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5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5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5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5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5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5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5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5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5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5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5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5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5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5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5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5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5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5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5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5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5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5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5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5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5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5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5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5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5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5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5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5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5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5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5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5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5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5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5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5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5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5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5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5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5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5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5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5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5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5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5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5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5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5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5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5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5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5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5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5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5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5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5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5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5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5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5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5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5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5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5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5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5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5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5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5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5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5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5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5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5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5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5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5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5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5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5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55" spans="1:174" x14ac:dyDescent="0.3">
      <c r="A55" t="s">
        <v>460</v>
      </c>
      <c r="B55" t="s">
        <v>563</v>
      </c>
      <c r="C55" s="140">
        <v>45346</v>
      </c>
      <c r="D55" s="140">
        <v>45346</v>
      </c>
      <c r="E55" s="281">
        <f t="shared" si="115"/>
        <v>1</v>
      </c>
      <c r="F55" s="282"/>
      <c r="G5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5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5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5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5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5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5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5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5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5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5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5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5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5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5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5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5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5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5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5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5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5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5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5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5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5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5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5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5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5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5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5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5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5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5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55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55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55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55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55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55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55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5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5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5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5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5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5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5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5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5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5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5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5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55" s="146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>84</v>
      </c>
      <c r="BJ5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5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5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5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5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5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5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5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5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5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5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5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5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5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5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5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5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5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5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5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5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5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5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5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5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5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5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5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5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5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5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5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5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5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5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5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5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5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5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5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5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5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5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5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5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5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5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5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5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5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5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5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5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5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5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5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5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5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5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5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5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5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5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5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5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5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5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5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5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5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5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5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5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5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5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5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5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5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5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5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5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5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5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5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5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56" spans="1:174" x14ac:dyDescent="0.3">
      <c r="A56" t="s">
        <v>547</v>
      </c>
      <c r="B56" t="s">
        <v>563</v>
      </c>
      <c r="C56" s="140">
        <v>45349</v>
      </c>
      <c r="D56" s="140">
        <v>45349</v>
      </c>
      <c r="E56" s="281">
        <f t="shared" si="115"/>
        <v>0</v>
      </c>
      <c r="F56" s="282"/>
      <c r="G5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5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5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5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5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5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5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5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5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5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5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5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5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5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5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5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5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5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5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5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5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5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5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5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5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5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5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5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5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5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5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5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5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5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5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56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56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56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56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56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56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56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5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5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5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5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5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5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5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5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5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5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5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5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5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5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5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5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5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5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5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5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5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5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5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5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5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5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5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5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5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5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5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5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5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5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5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5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5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5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5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5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5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5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5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5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5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5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5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5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5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5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5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5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5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5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5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5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5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5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5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5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5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5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5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5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5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5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5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5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5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5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5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5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5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5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5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5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5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5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5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5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5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5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5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5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5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5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5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5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5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5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5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5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5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5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5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5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5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5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57" spans="1:174" x14ac:dyDescent="0.3">
      <c r="A57" t="s">
        <v>403</v>
      </c>
      <c r="B57" t="s">
        <v>168</v>
      </c>
      <c r="C57" s="140">
        <v>45336</v>
      </c>
      <c r="D57" s="140">
        <v>45363</v>
      </c>
      <c r="E57" s="281">
        <f t="shared" si="115"/>
        <v>0</v>
      </c>
      <c r="F57" s="282"/>
      <c r="G5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5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5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5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5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5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5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5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5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5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5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5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5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5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5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5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5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5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5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5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5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5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5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5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5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5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5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5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5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5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5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5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5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5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5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57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57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57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57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57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57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57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5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5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5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5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5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5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5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5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5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5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5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5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5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5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5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5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5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5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5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5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5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5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5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5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5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5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5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5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5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5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5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5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5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5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5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5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5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5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5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5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5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5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5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5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5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5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5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5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5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5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5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5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5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5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5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5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5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5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5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5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5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5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5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5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5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5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5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5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5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5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5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5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5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5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5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5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5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5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5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5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5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5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5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5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5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5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5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5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5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5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5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5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5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5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5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5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5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5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58" spans="1:174" x14ac:dyDescent="0.3">
      <c r="A58" t="s">
        <v>407</v>
      </c>
      <c r="B58" t="s">
        <v>168</v>
      </c>
      <c r="C58" s="140">
        <v>45337</v>
      </c>
      <c r="D58" s="140">
        <v>45344</v>
      </c>
      <c r="E58" s="281">
        <f t="shared" si="115"/>
        <v>0</v>
      </c>
      <c r="F58" s="282"/>
      <c r="G5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5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5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5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5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5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5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5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5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5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5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5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5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5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5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5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5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5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5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5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5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5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5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5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5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5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5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5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5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5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5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5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5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5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5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58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58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58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58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58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58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58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5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5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5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5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5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5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5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5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5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5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5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5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5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5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5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5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5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5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5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5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5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5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5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5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5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5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5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5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5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5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5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5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5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5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5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5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5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5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5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5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5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5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5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5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5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5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5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5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5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5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5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5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5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5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5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5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5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5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5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5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5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5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5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5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5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5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5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5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5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5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5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5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5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5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5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5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5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5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5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5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5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5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5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5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5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5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5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5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5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5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5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5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5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5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5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5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5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5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59" spans="1:174" x14ac:dyDescent="0.3">
      <c r="A59" t="s">
        <v>458</v>
      </c>
      <c r="B59" t="s">
        <v>168</v>
      </c>
      <c r="C59" s="140">
        <v>45343</v>
      </c>
      <c r="D59" s="140">
        <v>45345</v>
      </c>
      <c r="E59" s="281">
        <f t="shared" si="115"/>
        <v>0</v>
      </c>
      <c r="F59" s="282"/>
      <c r="G5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5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5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5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5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5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5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5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5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5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5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5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5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5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5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5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5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5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5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5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5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5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5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5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5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5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5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5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5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5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5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5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5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5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5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59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59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59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59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59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59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59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5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5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5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5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5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5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5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5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5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5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5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5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5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5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5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5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5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5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5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5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5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5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5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5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5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5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5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5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5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5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5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5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5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5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5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5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5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5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5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5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5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5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5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5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5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5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5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5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5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5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5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5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5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5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5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5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5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5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5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5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5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5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5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5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5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5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5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5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5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5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5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5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5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5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5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5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5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5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5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5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5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5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5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5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5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5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5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5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5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5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5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5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5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5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5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5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5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5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60" spans="1:174" x14ac:dyDescent="0.3">
      <c r="A60" t="s">
        <v>401</v>
      </c>
      <c r="B60" t="s">
        <v>168</v>
      </c>
      <c r="C60" s="140">
        <v>45346</v>
      </c>
      <c r="D60" s="140">
        <v>45347</v>
      </c>
      <c r="E60" s="281">
        <f t="shared" si="115"/>
        <v>0</v>
      </c>
      <c r="F60" s="282"/>
      <c r="G6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6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6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6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6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6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6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6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6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6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6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6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6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6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6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6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6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6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6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6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6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6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6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6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6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6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6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6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6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6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6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6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6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6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6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60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60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60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60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60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60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60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6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6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6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6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6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6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6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6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6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6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6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6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6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6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6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6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6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6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6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6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6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6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6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6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6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6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6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6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6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6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6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6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6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6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6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6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6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6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6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6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6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6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6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6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6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6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6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6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6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6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6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6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6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6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6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6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6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6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6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6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6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6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6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6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6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6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6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6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6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6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6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6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6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6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6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6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6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6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6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6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6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6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6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6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6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6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6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6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6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6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6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6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6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6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6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6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6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6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61" spans="1:174" x14ac:dyDescent="0.3">
      <c r="A61" t="s">
        <v>724</v>
      </c>
      <c r="B61" t="s">
        <v>168</v>
      </c>
      <c r="C61" s="140">
        <v>45349</v>
      </c>
      <c r="D61" s="140">
        <v>45349</v>
      </c>
      <c r="E61" s="281">
        <f t="shared" si="115"/>
        <v>0</v>
      </c>
      <c r="F61" s="282"/>
      <c r="G6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6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6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6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6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6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6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6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6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6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6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6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6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6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6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6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6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6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6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6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6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6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6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6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6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6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6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6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6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6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6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6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6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6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6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61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61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61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61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61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61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61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6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6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6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6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6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6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6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6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6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6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6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6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6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6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6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6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6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6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6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6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6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6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6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6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6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6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6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6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6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6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6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6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6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6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6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6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6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6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6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6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6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6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6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6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6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6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6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6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6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6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6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6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6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6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6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6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6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6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6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6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6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6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6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6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6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6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6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6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6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6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6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6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6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6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6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6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6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6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6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6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6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6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6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6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6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6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6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6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6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6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6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6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6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6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6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6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6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6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62" spans="1:174" x14ac:dyDescent="0.3">
      <c r="A62" t="s">
        <v>402</v>
      </c>
      <c r="B62" t="s">
        <v>168</v>
      </c>
      <c r="C62" s="140">
        <v>45362</v>
      </c>
      <c r="D62" s="140">
        <v>45370</v>
      </c>
      <c r="E62" s="281">
        <f t="shared" si="115"/>
        <v>2</v>
      </c>
      <c r="F62" s="282"/>
      <c r="G6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6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6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6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6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6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6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6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6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6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6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6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6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6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6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6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6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6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6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6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6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6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6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6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6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6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6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6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6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6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6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6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6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6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6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62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62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62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62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62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62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62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6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6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6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6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6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6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6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6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6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6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6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6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6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6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6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6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6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6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6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6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6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6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6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6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6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6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6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6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6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62" s="146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>150</v>
      </c>
      <c r="CA6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6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6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6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6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6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62" s="146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>150</v>
      </c>
      <c r="CH6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6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6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6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6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6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6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6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6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6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6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6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6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6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6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6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6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6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6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6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6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6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6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6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6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6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6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6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6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6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6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6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6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6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6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6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6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6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6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6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6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6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6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6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6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6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6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6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6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6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6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6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6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6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6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6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6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6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6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6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6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63" spans="1:174" x14ac:dyDescent="0.3">
      <c r="A63" t="s">
        <v>407</v>
      </c>
      <c r="B63" t="s">
        <v>560</v>
      </c>
      <c r="C63" s="140">
        <v>45329</v>
      </c>
      <c r="D63" s="140">
        <v>45329</v>
      </c>
      <c r="E63" s="281">
        <f t="shared" si="115"/>
        <v>1</v>
      </c>
      <c r="F63" s="282"/>
      <c r="G6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6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6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6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6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6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6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6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6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6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6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6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6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6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6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6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6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6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6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6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6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6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6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6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6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6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6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6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6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6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6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6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6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6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6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63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63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63" s="158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>135</v>
      </c>
      <c r="AS63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63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63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63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6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6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6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6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6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6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6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6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6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6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6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6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6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6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6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6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6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6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6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6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6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6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6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6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6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6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6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6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6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6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6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6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6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6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6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6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6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6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6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6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6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6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6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6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6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6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6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6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6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6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6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6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6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6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6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6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6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6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6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6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6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6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6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6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6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6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6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6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6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6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6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6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6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6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6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6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6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6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6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6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6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6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6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6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6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6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6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6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6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6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6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6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6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6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6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6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6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6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64" spans="1:174" x14ac:dyDescent="0.3">
      <c r="A64" t="s">
        <v>724</v>
      </c>
      <c r="B64" t="s">
        <v>560</v>
      </c>
      <c r="C64" s="140">
        <v>45329</v>
      </c>
      <c r="D64" s="140">
        <v>45349</v>
      </c>
      <c r="E64" s="281">
        <f t="shared" si="115"/>
        <v>0</v>
      </c>
      <c r="F64" s="282"/>
      <c r="G6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6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6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6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6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6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6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6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6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6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6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6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6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6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6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6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6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6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6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6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6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6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6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6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6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6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6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6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6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6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6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6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6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6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6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64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64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64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64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64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64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64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6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6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6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6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6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6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6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6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6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6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6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6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6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6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6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6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6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6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6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6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6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6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6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6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6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6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6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6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6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6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6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6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6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6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6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6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6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6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6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6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6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6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6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6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6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6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6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6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6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6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6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6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6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6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6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6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6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6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6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6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6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6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6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6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6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6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6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6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6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6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6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6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6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6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6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6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6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6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6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6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6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6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6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6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6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6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6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6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6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6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6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6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6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6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6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6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6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6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65" spans="1:174" x14ac:dyDescent="0.3">
      <c r="A65" t="s">
        <v>456</v>
      </c>
      <c r="B65" t="s">
        <v>560</v>
      </c>
      <c r="C65" s="140">
        <v>45338</v>
      </c>
      <c r="D65" s="140">
        <v>45338</v>
      </c>
      <c r="E65" s="281">
        <f t="shared" si="115"/>
        <v>1</v>
      </c>
      <c r="F65" s="282"/>
      <c r="G6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6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6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6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6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6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6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6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6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6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6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6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6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6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6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6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6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6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6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6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6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6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6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6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6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6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6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6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6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6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6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6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6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6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6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65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65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65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65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65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65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65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6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6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6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6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65" s="146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>96</v>
      </c>
      <c r="BB6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6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6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6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6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6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6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6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6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6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6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6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6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6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6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6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6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6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6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6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6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6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6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6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6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6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6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6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6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6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6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6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6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6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6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6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6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6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6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6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6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6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6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6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6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6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6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6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6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6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6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6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6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6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6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6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6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6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6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6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6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6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6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6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6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6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6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6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6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6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6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6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6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6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6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6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6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6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6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6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6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6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6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6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6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6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6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6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6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6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6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6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6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66" spans="1:174" x14ac:dyDescent="0.3">
      <c r="A66" t="s">
        <v>459</v>
      </c>
      <c r="B66" t="s">
        <v>560</v>
      </c>
      <c r="C66" s="140">
        <v>45341</v>
      </c>
      <c r="D66" s="140">
        <v>45343</v>
      </c>
      <c r="E66" s="281">
        <f t="shared" si="115"/>
        <v>2</v>
      </c>
      <c r="F66" s="282"/>
      <c r="G6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6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6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6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6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6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6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6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6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6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6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6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6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6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6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6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6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6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6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6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6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6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6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6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6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6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6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6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6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6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6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6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6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6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6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66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66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66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66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66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66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66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6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6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6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6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6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6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6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66" s="149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>76</v>
      </c>
      <c r="BE6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66" s="146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>100</v>
      </c>
      <c r="BG6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6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6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6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6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6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6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6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6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6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6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6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6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6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6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6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6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6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6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6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6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6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6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6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6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6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6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6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6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6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6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6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6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6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6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6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6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6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6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6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6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6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6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6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6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6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6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6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6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6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6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6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6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6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6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6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6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6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6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6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6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6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6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6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6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6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6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6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6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6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6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6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6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6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6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6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6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6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6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6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6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6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6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6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6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6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6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6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67" spans="1:174" x14ac:dyDescent="0.3">
      <c r="A67" t="s">
        <v>546</v>
      </c>
      <c r="B67" t="s">
        <v>560</v>
      </c>
      <c r="C67" s="140">
        <v>45344</v>
      </c>
      <c r="D67" s="140">
        <v>45344</v>
      </c>
      <c r="E67" s="281">
        <f t="shared" si="115"/>
        <v>0</v>
      </c>
      <c r="F67" s="282"/>
      <c r="G6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6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6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6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6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6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6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6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6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6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6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6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6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6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6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6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6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6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6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6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6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6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6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6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6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6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6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6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6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6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6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6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6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6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6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67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67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67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67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67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67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67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6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6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6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6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6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6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6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6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6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6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6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6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6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6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6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6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6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6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6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6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6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6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6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6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6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6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6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6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6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6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6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6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6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6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6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6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6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6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6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6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6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6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6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6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6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6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6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6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6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6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6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6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6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6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6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6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6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6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6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6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6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6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6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6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6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6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6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6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6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6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6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6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6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6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6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6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6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6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6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6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6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6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6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6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6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6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6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6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6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6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6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6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6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6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6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6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6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6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68" spans="1:174" x14ac:dyDescent="0.3">
      <c r="A68" t="s">
        <v>403</v>
      </c>
      <c r="B68" t="s">
        <v>560</v>
      </c>
      <c r="C68" s="140">
        <v>45345</v>
      </c>
      <c r="D68" s="140">
        <v>45348</v>
      </c>
      <c r="E68" s="281">
        <f t="shared" si="115"/>
        <v>0</v>
      </c>
      <c r="F68" s="282"/>
      <c r="G6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6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6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6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6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6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6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6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6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6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6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6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6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6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6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6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6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6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6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6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6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6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6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6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6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6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6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6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6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6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6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6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6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6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6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68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68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68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68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68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68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68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6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6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6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6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6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6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6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6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6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6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6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6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6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6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6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6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6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6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6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6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6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6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6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6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6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6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6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6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6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6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6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6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6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6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6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6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6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6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6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6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6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6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6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6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6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6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6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6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6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6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6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6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6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6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6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6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6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6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6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6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6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6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6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6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6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6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6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6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6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6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6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6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6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6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6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6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6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6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6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6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6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6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6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6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6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6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6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6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6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6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6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6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6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6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6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6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6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6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69" spans="1:174" x14ac:dyDescent="0.3">
      <c r="A69" t="s">
        <v>402</v>
      </c>
      <c r="B69" t="s">
        <v>560</v>
      </c>
      <c r="C69" s="140">
        <v>45347</v>
      </c>
      <c r="D69" s="140">
        <v>45366</v>
      </c>
      <c r="E69" s="281">
        <f t="shared" si="115"/>
        <v>0</v>
      </c>
      <c r="F69" s="282"/>
      <c r="G6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6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6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6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6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6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6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6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6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6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6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6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6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6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6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6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6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6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6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6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6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6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6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6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6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6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6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6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6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6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6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6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6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6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6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69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69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69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69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69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69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69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6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6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6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6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6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6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6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6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6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6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6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6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6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6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6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6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6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6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6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6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6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6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6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6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6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6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6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6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6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6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6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6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6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6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6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6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6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6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6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6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6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6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6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6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6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6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6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6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6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6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6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6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6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6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6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6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6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6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6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6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6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6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6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6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6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6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6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6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6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6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6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6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6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6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6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6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6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6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6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6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6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6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6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6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6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6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6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6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6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6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6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6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6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6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6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6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6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6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70" spans="1:174" x14ac:dyDescent="0.3">
      <c r="A70" t="s">
        <v>458</v>
      </c>
      <c r="B70" t="s">
        <v>176</v>
      </c>
      <c r="C70" s="140">
        <v>45310</v>
      </c>
      <c r="D70" s="140">
        <v>45316</v>
      </c>
      <c r="E70" s="281">
        <f t="shared" si="115"/>
        <v>1</v>
      </c>
      <c r="F70" s="282"/>
      <c r="G7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7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7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7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7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7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7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7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7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7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7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7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7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7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7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7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7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7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7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7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7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7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7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7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70" s="146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>30</v>
      </c>
      <c r="AF7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7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7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7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7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7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7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7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7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7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70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70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70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70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70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70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70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7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7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7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7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7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7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7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7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7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7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7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7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7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7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7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7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7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7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7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7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7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7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7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7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7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7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7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7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7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7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7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7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7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7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7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7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7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7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7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7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7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7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7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7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7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7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7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7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7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7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7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7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7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7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7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7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7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7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7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7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7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7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7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7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7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7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7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7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7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7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7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7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7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7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7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7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7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7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7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7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7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7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7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7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7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7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7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7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7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7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7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7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7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7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7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7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7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7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71" spans="1:174" x14ac:dyDescent="0.3">
      <c r="A71" t="s">
        <v>407</v>
      </c>
      <c r="B71" t="s">
        <v>176</v>
      </c>
      <c r="C71" s="140">
        <v>45322</v>
      </c>
      <c r="D71" s="140">
        <v>45326</v>
      </c>
      <c r="E71" s="281">
        <f t="shared" si="115"/>
        <v>1</v>
      </c>
      <c r="F71" s="282"/>
      <c r="G7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7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7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7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7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7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7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7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7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7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7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7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7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7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7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7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7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7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7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7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7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7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7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7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7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7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7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7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7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7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7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7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7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7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71" s="148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>105</v>
      </c>
      <c r="AP71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71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71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71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71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71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71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7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7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7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7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7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7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7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7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7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7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7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7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7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7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7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7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7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7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7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7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7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7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7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7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7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7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7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7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7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7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7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7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7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7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7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7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7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7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7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7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7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7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7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7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7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7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7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7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7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7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7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7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7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7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7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7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7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7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7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7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7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7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7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7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7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7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7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7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7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7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7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7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7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7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7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7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7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7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7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7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7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7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7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7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7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7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7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7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7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7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7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7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7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7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7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7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7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7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72" spans="1:174" x14ac:dyDescent="0.3">
      <c r="A72" t="s">
        <v>680</v>
      </c>
      <c r="B72" t="s">
        <v>176</v>
      </c>
      <c r="C72" s="140">
        <v>45344</v>
      </c>
      <c r="D72" s="140">
        <v>45348</v>
      </c>
      <c r="E72" s="281">
        <f t="shared" si="115"/>
        <v>1</v>
      </c>
      <c r="F72" s="282"/>
      <c r="G7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7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7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7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7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7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7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7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7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7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7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7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7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7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7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7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7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7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7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7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7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7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7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7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7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7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7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7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7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7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7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7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7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7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7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72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72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72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72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72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72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72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7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7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7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7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7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7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7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7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7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7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72" s="146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>60</v>
      </c>
      <c r="BH7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7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7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7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7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7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7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7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7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7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7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7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7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7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7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7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7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7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7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7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7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7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7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7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7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7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7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7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7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7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7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7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7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7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7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7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7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7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7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7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7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7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7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7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7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7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7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7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7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7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7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7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7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7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7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7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7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7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7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7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7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7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7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7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7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7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7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7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7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7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7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7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7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7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7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7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7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7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7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7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7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7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7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7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7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7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7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73" spans="1:174" x14ac:dyDescent="0.3">
      <c r="A73" t="s">
        <v>402</v>
      </c>
      <c r="B73" t="s">
        <v>176</v>
      </c>
      <c r="C73" s="140">
        <v>45346</v>
      </c>
      <c r="D73" s="140">
        <v>45347</v>
      </c>
      <c r="E73" s="281">
        <f t="shared" si="115"/>
        <v>1</v>
      </c>
      <c r="F73" s="282"/>
      <c r="G7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7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7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7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7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7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7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7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7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7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7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7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7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7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7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7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7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7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7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7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7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7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7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7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7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7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7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7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7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7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7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7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7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7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7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73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73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73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73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73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73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73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7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7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7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7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7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7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7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7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7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7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7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7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7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73" s="148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>60</v>
      </c>
      <c r="BK7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7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7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7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7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7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7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7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7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7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7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7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7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7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7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7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7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7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7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7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7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7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7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7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7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7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7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7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7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7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7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7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7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7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7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7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7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7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7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7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7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7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7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7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7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7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7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7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7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7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7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7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7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7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7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7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7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7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7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7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7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7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7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7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7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7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7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7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7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7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7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7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7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7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7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7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7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7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7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7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7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7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7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7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7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7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7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7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7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7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7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7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74" spans="1:174" x14ac:dyDescent="0.3">
      <c r="A74" t="s">
        <v>404</v>
      </c>
      <c r="B74" t="s">
        <v>176</v>
      </c>
      <c r="C74" s="140">
        <v>45346</v>
      </c>
      <c r="D74" s="140">
        <v>45349</v>
      </c>
      <c r="E74" s="281">
        <f t="shared" si="115"/>
        <v>0</v>
      </c>
      <c r="F74" s="282"/>
      <c r="G7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7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7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7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7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7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7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7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7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7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7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7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7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7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7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7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7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7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7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7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7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7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7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7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7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7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7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7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7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7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7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7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7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7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7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74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74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74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74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74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74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74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7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7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7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7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7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7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7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7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7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7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7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7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7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7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7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7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7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7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7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7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7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7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7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7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7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7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7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7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7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7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7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7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7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7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7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7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7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7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7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7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7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7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7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7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7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7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7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7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7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7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7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7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7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7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7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7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7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7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7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7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7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7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7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7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7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7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7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7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7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7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7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7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7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7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7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7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7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7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7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7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7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7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7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7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7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7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7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7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7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7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7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7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7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7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7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7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7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7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7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7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7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7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7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7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7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7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75" spans="1:174" x14ac:dyDescent="0.3">
      <c r="C75"/>
      <c r="D75"/>
      <c r="E75" s="281">
        <f t="shared" si="115"/>
        <v>0</v>
      </c>
      <c r="F75" s="282"/>
      <c r="G7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7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7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7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7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7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7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7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7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7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7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7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7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7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7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7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7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7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7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7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7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7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7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7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7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7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7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7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7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7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7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7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7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7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7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75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75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75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75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75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75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75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7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7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7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7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7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7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7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7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7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7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7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7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7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7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7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7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7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7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7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7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7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7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7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7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7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7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7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7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7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7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7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7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7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7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7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7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7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7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7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7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7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7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7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7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7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7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7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7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7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7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7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7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7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7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7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7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7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7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7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7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7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7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7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7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7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7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7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7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7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7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7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7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7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7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7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7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7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7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7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7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7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7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7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7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7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7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7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7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7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7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7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7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7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7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7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7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7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7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7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7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7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7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7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7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7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7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76" spans="1:174" x14ac:dyDescent="0.3">
      <c r="C76"/>
      <c r="D76"/>
      <c r="E76" s="281">
        <f t="shared" si="115"/>
        <v>0</v>
      </c>
      <c r="F76" s="282"/>
      <c r="G7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7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7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7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7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7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7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7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7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7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7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7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7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7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7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7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7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7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7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7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7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7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7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7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7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7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7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7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7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7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7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7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7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7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7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76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76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76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76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76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76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76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7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7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7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7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7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7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7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7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7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7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7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7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7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7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7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7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7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7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7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7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7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7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7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7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7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7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7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7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7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7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7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7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7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7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7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7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7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7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7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7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7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7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7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7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7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7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7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7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7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7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7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7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7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7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7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7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7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7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7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7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7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7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7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7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7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7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7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7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7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7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7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7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7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7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7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7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7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7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7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7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7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7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7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7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7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7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7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7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7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7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7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7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7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7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7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7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7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7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7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7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7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7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7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7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7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7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77" spans="1:174" x14ac:dyDescent="0.3">
      <c r="C77"/>
      <c r="D77"/>
      <c r="E77" s="281">
        <f t="shared" si="115"/>
        <v>0</v>
      </c>
      <c r="F77" s="282"/>
      <c r="G7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7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7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7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7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7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7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7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7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7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7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7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7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7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7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7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7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7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7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7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7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7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7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7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7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7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7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7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7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7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7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7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7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7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7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77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77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77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77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77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77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77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7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7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7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7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7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7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7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7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7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7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7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7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7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7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7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7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7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7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7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7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7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7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7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7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7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7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7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7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7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7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7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7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7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7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7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7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7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7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7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7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7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7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7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7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7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7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7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7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7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7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7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7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7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7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7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7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7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7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7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7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7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7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7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7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7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7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7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7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7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7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7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7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7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7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7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7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7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7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7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7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7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7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7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7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7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7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7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7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7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7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7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7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7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7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7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7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7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7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7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7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7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7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7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7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7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7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78" spans="1:174" x14ac:dyDescent="0.3">
      <c r="C78"/>
      <c r="D78"/>
      <c r="E78" s="281">
        <f t="shared" ref="E78:E93" si="116">COUNT(G78:CS78)</f>
        <v>0</v>
      </c>
      <c r="F78" s="282"/>
      <c r="G7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7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7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7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7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7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7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7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7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7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7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7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7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7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7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7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7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7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7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7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7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7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7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7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7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7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7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7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7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7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7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7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7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7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7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78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78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78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78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78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78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78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7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7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7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7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7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7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7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7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7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7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7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7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7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7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7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7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7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7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7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7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7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7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7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7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7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7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7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7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7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7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7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7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7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7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7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7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7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7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7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7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7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7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7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7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7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7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7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7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7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7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7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7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7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7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7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7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7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7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7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7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7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7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7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7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7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7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7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7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7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7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7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7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7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7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7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7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7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7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7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7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7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7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7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7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7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7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7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7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7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7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7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7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7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7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7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7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7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7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7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7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7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7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7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7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7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7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79" spans="1:174" x14ac:dyDescent="0.3">
      <c r="C79"/>
      <c r="D79"/>
      <c r="E79" s="281">
        <f t="shared" si="116"/>
        <v>0</v>
      </c>
      <c r="F79" s="282"/>
      <c r="G7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7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7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7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7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7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7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7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7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7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7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7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7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7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7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7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7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7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7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7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7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7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7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7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7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7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7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7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7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7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7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7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7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7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7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79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79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79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79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79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79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79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7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7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7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7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7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7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7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7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7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7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7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7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7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7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7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7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7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7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7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7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7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7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7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7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7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7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7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7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7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7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7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7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7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7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7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7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7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7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7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7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7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7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7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7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7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7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7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7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7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7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7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7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7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7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7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7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7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7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7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7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7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7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7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7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7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7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7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7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7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7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7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7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7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7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7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7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7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7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7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7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7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7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7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7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7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7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7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7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7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7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7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7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7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7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7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7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7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7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7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7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7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7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7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7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7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7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80" spans="1:174" x14ac:dyDescent="0.3">
      <c r="C80"/>
      <c r="D80"/>
      <c r="E80" s="281">
        <f t="shared" si="116"/>
        <v>0</v>
      </c>
      <c r="F80" s="282"/>
      <c r="G8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8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8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8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8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8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8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8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8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8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8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8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8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8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8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8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8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8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8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8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8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8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8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8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8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8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8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8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8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8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8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8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8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8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8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80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80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80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80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80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80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80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8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8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8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8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8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8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8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8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8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8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8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8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8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8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8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8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8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8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8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8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8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8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8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8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8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8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8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8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8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8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8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8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8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8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8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8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8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8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8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8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8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8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8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8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8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8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8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8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8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8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8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8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8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8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8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8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8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8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8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8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8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8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8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8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8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8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8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8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8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8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8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8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8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8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8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8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8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8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8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8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8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8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8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8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8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8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8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8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8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8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8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8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8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8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8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8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8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8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8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8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8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8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8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8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8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8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81" spans="3:174" x14ac:dyDescent="0.3">
      <c r="C81"/>
      <c r="D81"/>
      <c r="E81" s="281">
        <f t="shared" si="116"/>
        <v>0</v>
      </c>
      <c r="F81" s="282"/>
      <c r="G8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8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8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8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8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8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8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8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8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8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8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8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8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8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8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8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8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8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8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8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8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8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8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8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8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8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8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8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8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8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8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8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8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8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8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81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81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81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81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81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81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81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8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8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8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8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8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8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8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8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8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8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8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8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8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8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8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8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8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8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8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8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8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8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8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8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8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8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8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8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8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8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8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8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8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8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8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8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8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8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8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8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8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8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8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8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8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8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8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8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8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8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8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8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8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8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8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8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8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8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8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8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8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8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8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8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8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8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8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8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8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8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8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8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8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8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8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8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8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8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8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8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8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8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8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8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8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8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8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8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8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8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8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8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8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8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8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8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8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8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8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8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8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8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8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8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8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8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82" spans="3:174" x14ac:dyDescent="0.3">
      <c r="C82"/>
      <c r="D82"/>
      <c r="E82" s="281">
        <f t="shared" si="116"/>
        <v>0</v>
      </c>
      <c r="F82" s="282"/>
      <c r="G8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8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8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8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8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8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8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8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8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8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8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8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8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8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8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8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8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8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8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8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8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8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8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8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8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8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8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8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8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8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8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8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8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8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8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82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82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82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82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82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82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82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8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8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8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8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8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8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8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8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8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8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8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8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8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8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8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8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8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8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8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8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8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8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8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8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8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8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8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8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8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8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8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8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8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8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8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8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8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8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8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8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8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8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8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8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8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8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8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8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8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8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8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8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8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8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8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8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8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8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8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8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8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8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8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8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8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8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8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8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8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8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8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8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8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8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8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8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8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8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8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8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8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8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8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8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8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8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8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8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8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8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8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8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8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8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8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8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8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8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8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8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8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8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8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8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8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8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83" spans="3:174" x14ac:dyDescent="0.3">
      <c r="C83"/>
      <c r="D83"/>
      <c r="E83" s="281">
        <f t="shared" si="116"/>
        <v>0</v>
      </c>
      <c r="F83" s="282"/>
      <c r="G8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8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8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8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8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8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8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8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8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8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8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8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8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8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8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8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8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8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8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8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8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8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8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8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8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8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8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8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8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8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8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8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8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8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8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83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83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83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83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83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83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83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8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8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8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8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8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8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8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8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8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8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8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8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8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8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8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8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8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8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8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8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8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8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8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8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8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8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8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8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8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8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8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8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8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8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8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8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8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8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8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8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8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8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8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8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8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8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8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8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8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8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8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8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8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8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8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8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8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8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8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8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8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8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8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8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8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8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8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8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8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8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8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8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8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8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8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8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8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8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8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8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8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8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8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8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8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8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8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8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8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8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8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8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8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8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8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8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8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8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8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8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8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8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8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8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8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8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84" spans="3:174" x14ac:dyDescent="0.3">
      <c r="C84"/>
      <c r="D84"/>
      <c r="E84" s="281">
        <f t="shared" si="116"/>
        <v>0</v>
      </c>
      <c r="F84" s="282"/>
      <c r="G8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8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8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8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8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8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8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8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8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8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8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8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8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8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8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8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8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8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8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8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8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8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8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8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8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8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8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8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8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8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8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8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8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8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8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84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84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84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84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84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84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84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8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8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8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8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8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8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8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8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8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8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8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8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8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8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8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8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8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8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8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8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8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8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8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8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8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8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8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8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8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8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8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8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8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8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8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8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8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8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8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8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8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8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8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8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8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8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8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8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8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8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8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8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8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8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8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8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8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8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8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8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8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8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8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8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8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8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8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8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8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8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8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8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8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8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8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8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8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8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8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8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8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8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8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8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8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8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8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8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8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8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8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8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8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8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8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8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8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8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8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8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8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8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8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8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8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8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85" spans="3:174" x14ac:dyDescent="0.3">
      <c r="C85"/>
      <c r="D85"/>
      <c r="E85" s="281">
        <f t="shared" si="116"/>
        <v>0</v>
      </c>
      <c r="F85" s="282"/>
      <c r="G8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8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8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8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8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8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8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8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8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8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8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8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8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8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8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8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8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8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8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8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8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8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8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8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8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8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8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8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8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8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8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8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8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8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8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85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85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85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85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85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85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85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8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8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8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8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8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8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8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8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8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8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8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8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8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8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8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8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8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8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8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8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8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8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8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8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8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8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8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8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8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8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8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8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8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8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8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8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8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8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8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8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8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8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8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8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8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8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8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8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8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8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8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8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8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8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8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8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8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8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8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8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8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8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8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8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8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8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8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8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8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8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8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8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8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8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8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8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8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8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8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8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8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8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8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8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8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8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8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8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8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8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8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8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8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8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8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8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8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8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8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8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8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8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8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8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8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8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86" spans="3:174" x14ac:dyDescent="0.3">
      <c r="C86"/>
      <c r="D86"/>
      <c r="E86" s="281">
        <f t="shared" si="116"/>
        <v>0</v>
      </c>
      <c r="F86" s="282"/>
      <c r="G8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8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8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8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8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8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8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8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8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8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8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8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8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8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8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8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8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8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8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8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8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8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8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8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8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8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8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8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8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8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8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8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8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8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8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86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86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86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86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86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86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86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8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8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8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8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8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8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8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8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8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8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8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8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8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8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8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8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8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8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8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8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8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8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8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8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8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8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8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8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8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8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8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8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8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8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8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8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8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8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8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8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8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8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8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8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8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8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8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8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8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8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8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8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8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8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8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8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8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8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8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8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8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8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8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8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8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8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8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8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8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8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8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8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8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8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8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8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8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8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8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8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8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8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8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8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8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8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8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8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8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8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8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8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8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8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8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8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8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8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8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8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8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8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8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8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8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8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87" spans="3:174" x14ac:dyDescent="0.3">
      <c r="C87"/>
      <c r="D87"/>
      <c r="E87" s="281">
        <f t="shared" si="116"/>
        <v>0</v>
      </c>
      <c r="F87" s="282"/>
      <c r="G8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8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8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8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8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8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8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8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8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8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8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8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8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8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8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8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8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8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8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8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8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8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8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8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8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8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8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8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8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8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8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8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8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8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8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87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87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87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87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87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87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87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8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8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8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8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8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8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8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8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8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8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8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8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8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8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8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8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8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8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8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8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8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8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8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8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8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8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8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8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8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8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8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8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8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8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8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8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8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8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8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8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8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8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8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8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8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8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8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8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8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8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8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8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8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8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8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8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8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8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8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8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8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8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8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8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8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8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8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8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8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8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8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8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8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8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8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8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8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8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8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8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8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8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8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8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8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8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8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8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8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8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8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8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8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8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8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8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8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8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8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8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8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8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8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8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8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8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88" spans="3:174" x14ac:dyDescent="0.3">
      <c r="C88"/>
      <c r="D88"/>
      <c r="E88" s="281">
        <f t="shared" si="116"/>
        <v>0</v>
      </c>
      <c r="F88" s="282"/>
      <c r="G8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8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8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8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8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8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8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8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8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8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8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8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8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8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8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8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8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8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8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8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8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8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8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8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8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8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8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8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8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8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8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8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8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8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8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88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88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88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88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88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88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88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8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8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8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8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8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8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8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8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8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8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8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8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8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8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8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8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8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8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8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8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8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8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8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8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8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8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8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8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8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8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8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8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8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8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8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8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8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8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8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8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8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8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8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8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8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8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8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8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8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8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8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8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8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8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8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8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8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8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8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8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8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8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8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8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8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8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8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8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8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8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8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8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8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8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8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8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8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8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8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8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8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8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8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8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8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8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8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8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8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8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8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8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8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8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8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8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8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8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8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8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8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8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8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8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8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8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89" spans="3:174" x14ac:dyDescent="0.3">
      <c r="C89"/>
      <c r="D89"/>
      <c r="E89" s="281">
        <f t="shared" si="116"/>
        <v>0</v>
      </c>
      <c r="F89" s="282"/>
      <c r="G8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8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8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8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8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8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8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8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8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8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8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8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8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8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8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8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8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8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8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8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8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8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8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8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8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8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8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8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8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8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8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8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8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8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8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89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89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89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89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89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89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89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8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8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8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8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8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8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8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8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8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8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8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8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8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8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8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8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8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8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8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8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8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8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8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8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8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8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8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8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8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8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8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8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8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8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8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8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8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8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8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8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8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8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8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8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8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8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8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8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8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8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8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8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8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8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8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8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8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8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8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8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8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8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8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8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8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8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8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8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8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8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8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8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8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8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8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8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8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8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8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8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8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8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8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8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8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8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8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8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8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8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8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8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8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8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8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8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8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8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8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8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8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8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8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8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8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8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90" spans="3:174" x14ac:dyDescent="0.3">
      <c r="C90"/>
      <c r="D90"/>
      <c r="E90" s="281">
        <f t="shared" si="116"/>
        <v>0</v>
      </c>
      <c r="F90" s="282"/>
      <c r="G9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9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9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9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9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9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9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9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9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9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9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9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9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9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9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9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9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9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9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9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9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9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9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9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9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9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9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9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9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9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9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9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9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9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9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90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90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90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90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90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90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90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9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9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9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9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9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9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9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9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9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9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9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9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9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9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9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9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9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9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9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9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9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9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9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9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9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9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9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9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9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9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9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9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9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9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9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9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9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9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9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9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9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9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9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9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9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9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9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9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9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9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9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9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9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9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9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9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9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9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9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9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9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9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9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9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9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9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9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9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9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9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9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9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9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9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9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9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9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9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9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9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9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9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9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9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9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9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9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9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9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9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9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9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9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9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9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9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9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9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9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9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9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9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9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9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9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9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91" spans="3:174" x14ac:dyDescent="0.3">
      <c r="C91"/>
      <c r="D91"/>
      <c r="E91" s="281">
        <f t="shared" si="116"/>
        <v>0</v>
      </c>
      <c r="F91" s="282"/>
      <c r="G9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9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9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9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9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9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9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9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9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9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9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9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9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9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9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9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9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9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9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9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9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9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9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9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9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9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9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9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9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9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9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9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9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9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9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91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91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91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91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91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91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91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9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9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9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9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9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9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9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9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9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9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9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9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9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9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9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9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9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9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9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9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9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9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9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9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9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9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9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9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9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9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9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9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9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9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9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9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9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9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9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9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9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9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9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9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9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9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9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9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9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9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9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9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9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9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9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9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9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9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9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9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9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9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9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9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9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9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9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9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9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9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9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9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9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9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9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9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9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9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9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9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9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9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9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9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9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9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9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9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9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9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9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9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9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9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9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9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9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9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9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9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9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9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9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9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9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9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92" spans="3:174" x14ac:dyDescent="0.3">
      <c r="C92"/>
      <c r="D92"/>
      <c r="E92" s="281">
        <f t="shared" si="116"/>
        <v>0</v>
      </c>
      <c r="F92" s="282"/>
      <c r="G9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9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9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9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9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9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9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9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9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9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9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9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9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9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9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9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9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9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9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9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9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9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9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9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9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9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9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9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9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9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9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9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9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9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9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92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92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92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92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92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92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92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9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9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9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9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9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9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9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9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9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9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9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9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9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9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9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9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9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9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9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9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9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9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9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9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9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9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9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9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9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9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9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9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9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9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9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9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9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9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9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9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9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9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9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9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9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9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9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9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9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9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9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9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9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9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9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9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9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9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9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9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9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9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9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9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9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9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9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9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9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9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9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9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9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9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9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9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9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9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9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9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9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9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9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9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9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9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9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9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9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9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9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9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9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9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9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9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9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9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9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9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9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9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9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9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9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9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93" spans="3:174" x14ac:dyDescent="0.3">
      <c r="C93"/>
      <c r="D93"/>
      <c r="E93" s="281">
        <f t="shared" si="116"/>
        <v>0</v>
      </c>
      <c r="F93" s="282"/>
      <c r="G9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9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9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9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9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9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9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9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9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9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9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9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9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9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9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9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9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9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9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9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9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9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9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9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9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9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9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9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9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9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9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9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9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9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9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93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93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93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93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93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93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93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9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9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9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9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9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9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9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9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9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9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9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9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9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9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9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9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9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9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9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9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9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9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9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9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9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9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9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9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9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9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9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9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9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9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9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9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9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9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9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9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9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9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9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9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9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9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9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9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9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9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9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9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9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9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9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9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9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9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9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9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9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9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9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9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9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9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9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9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9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9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9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9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9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9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9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9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9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9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9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9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9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9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9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9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9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9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9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9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9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9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9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9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9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9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9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9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9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9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9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9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9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9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9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9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9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9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94" spans="3:174" x14ac:dyDescent="0.3">
      <c r="C94" s="140"/>
      <c r="D94" s="140"/>
      <c r="E94" s="281"/>
      <c r="F94" s="282"/>
      <c r="G9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9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9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9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9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9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9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9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9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9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9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9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9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9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9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9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9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9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9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9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9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9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9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9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9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9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9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9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9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9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9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9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9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9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9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94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94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94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94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94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94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94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9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9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9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9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9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9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9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9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9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9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9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9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9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9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9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9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9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9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9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9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9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9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9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9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9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9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9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9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9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9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9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9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9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9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9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9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9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9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9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9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9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9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9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9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9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9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9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9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9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9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9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9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9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9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9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9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9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9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9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9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9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9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9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9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9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9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9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9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9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9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9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9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9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9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9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9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9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9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9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9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9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9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9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9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9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9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9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9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9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9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9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9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9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9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9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9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9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9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9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9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9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9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9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9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9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9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95" spans="3:174" x14ac:dyDescent="0.3">
      <c r="C95" s="140"/>
      <c r="D95" s="140"/>
      <c r="E95" s="281"/>
      <c r="F95" s="282"/>
      <c r="G9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9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9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9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9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9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9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9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9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9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9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9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9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9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9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9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9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9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9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9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9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9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9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9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9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9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9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9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9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9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9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9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9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9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9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95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95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95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95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95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95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95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9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9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9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9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9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9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9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9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9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9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9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9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9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9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9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9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9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9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9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9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9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9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9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9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9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9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9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9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9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9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9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9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9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9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9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9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9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9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9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9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9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9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9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9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9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9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9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9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9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9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9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9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9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9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9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9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9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9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9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9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9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9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9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9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9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9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9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9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9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9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9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9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9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9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9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9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9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9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9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9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9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9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9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9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9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9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9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9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9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9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9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9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9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9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9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9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9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9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9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9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9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9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9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9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9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9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96" spans="3:174" x14ac:dyDescent="0.3">
      <c r="C96" s="140"/>
      <c r="D96" s="140"/>
      <c r="E96" s="281"/>
      <c r="F96" s="282"/>
      <c r="G9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9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9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9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9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9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9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9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9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9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9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9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9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9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9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9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9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9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9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9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9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9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9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9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9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9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9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9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9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9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9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9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9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9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9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96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96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96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96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96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96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96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9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9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9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9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9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9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9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9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9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9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9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9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9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9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9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9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9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9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9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9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9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9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9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9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9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9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9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9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9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9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9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9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9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9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9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9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9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9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9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9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9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9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9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9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9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9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9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9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9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9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9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9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9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9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9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9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9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9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9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9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9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9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9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9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9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9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9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9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9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9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9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9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9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9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9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9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9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9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9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9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9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9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9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9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9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9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9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9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9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9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9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9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9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9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9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9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9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9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9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9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9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9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9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9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9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9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97" spans="3:174" x14ac:dyDescent="0.3">
      <c r="C97" s="140"/>
      <c r="D97" s="140"/>
      <c r="E97" s="281"/>
      <c r="F97" s="282"/>
      <c r="G9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9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9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9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9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9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9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9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9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9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9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9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9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9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9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9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9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9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9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9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9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9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9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9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9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9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9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9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9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9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9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9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9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9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9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97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97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97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97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97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97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97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9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9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9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9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9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9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9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9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9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9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9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9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9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9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9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9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9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9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9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9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9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9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9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9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9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9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9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9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9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9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9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9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9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9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9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9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9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9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9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9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9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9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9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9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9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9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9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9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9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9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9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9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9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9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9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9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9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9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9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9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9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9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9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9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9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9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9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9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9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9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9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9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9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9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9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9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9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9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9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9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9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9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9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9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9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9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9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9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9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9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9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9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9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9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9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9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9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9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9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9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9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9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9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9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9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9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98" spans="3:174" x14ac:dyDescent="0.3">
      <c r="C98" s="140"/>
      <c r="D98" s="140"/>
      <c r="E98" s="281"/>
      <c r="F98" s="282"/>
      <c r="G9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9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9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9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9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9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9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9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9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9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9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9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9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9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9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9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9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9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9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9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9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9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9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9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9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9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9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9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9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9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9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9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9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9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9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98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98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98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98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98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98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98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9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9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9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9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9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9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9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9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9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9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9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9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9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9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9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9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9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9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9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9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9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9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9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9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9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9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9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9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9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9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9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9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9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9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9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9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9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9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9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9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9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9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9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9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9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9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9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9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9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9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9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9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9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9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9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9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9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9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9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9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9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9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9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9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9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9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9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9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9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9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9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9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9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9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9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9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9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9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9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9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9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9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9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9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9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9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9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9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9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9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9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9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9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9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9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9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9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9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9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9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9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9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9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9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9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9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99" spans="3:174" x14ac:dyDescent="0.3">
      <c r="C99" s="140"/>
      <c r="D99" s="140"/>
      <c r="E99" s="281"/>
      <c r="F99" s="282"/>
      <c r="G9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9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9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9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9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9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9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9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9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9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9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9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9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9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9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9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9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9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9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9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9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9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9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9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9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9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9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9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9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9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9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9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9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9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9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99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99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99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99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99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99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99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9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9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9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9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9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9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9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9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9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9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9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9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9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9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9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9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9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9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9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9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9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9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9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9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9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9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9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9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9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9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9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9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9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9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9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9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9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9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9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9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9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9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9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9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9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9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9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9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9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9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9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9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9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9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9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9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9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9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9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9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9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9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9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9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9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9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9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9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9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9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9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9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9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9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9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9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9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9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9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9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9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9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9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9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9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9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9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9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9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9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9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9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9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9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9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9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9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9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9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9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9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9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9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9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9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9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00" spans="3:174" x14ac:dyDescent="0.3">
      <c r="C100" s="140"/>
      <c r="D100" s="140"/>
      <c r="E100" s="281"/>
      <c r="F100" s="282"/>
      <c r="G10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0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0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0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0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0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0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0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0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0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0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0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0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0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0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0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0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0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0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0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0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0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0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0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0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0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0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0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0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0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0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0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0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0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0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00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00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00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00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00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00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00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0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0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0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0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0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0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0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0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0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0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0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0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0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0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0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0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0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0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0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0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0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0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0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0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0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0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0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0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0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0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0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0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0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0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0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0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0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0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0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0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0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0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0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0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0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0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0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0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0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0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0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0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0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0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0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0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0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0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0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0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0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0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0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0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0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0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0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0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0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0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0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0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0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0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0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0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0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0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0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0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0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0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0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0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0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0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0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0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0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0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0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0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0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0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0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0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0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0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0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0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0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0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0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0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0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0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01" spans="3:174" x14ac:dyDescent="0.3">
      <c r="C101" s="140"/>
      <c r="D101" s="140"/>
      <c r="E101" s="281"/>
      <c r="F101" s="282"/>
      <c r="G10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0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0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0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0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0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0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0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0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0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0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0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0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0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0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0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0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0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0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0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0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0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0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0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0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0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0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0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0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0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0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0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0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0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0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01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01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01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01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01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01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01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0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0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0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0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0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0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0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0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0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0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0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0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0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0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0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0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0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0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0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0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0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0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0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0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0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0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0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0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0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0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0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0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0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0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0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0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0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0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0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0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0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0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0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0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0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0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0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0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0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0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0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0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0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0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0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0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0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0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0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0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0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0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0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0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0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0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0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0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0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0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0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0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0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0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0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0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0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0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0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0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0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0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0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0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0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0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0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0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0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0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0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0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0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0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0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0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0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0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0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0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0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0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0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0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0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0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02" spans="3:174" x14ac:dyDescent="0.3">
      <c r="C102" s="140"/>
      <c r="D102" s="140"/>
      <c r="E102" s="281"/>
      <c r="F102" s="282"/>
      <c r="G10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0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0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0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0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0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0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0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0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0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0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0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0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0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0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0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0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0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0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0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0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0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0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0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0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0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0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0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0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0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0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0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0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0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0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02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02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02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02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02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02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02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0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0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0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0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0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0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0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0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0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0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0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0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0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0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0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0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0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0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0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0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0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0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0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0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0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0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0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0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0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0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0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0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0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0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0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0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0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0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0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0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0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0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0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0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0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0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0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0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0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0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0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0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0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0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0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0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0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0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0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0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0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0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0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0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0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0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0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0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0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0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0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0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0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0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0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0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0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0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0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0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0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0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0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0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0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0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0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0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0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0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0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0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0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0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0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0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0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0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0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0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0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0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0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0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0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0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03" spans="3:174" x14ac:dyDescent="0.3">
      <c r="C103" s="140"/>
      <c r="D103" s="140"/>
      <c r="E103" s="281"/>
      <c r="F103" s="282"/>
      <c r="G10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0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0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0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0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0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0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0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0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0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0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0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0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0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0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0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0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0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0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0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0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0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0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0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0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0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0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0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0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0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0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0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0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0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0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03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03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03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03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03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03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03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0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0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0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0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0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0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0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0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0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0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0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0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0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0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0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0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0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0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0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0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0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0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0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0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0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0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0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0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0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0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0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0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0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0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0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0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0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0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0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0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0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0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0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0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0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0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0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0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0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0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0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0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0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0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0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0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0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0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0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0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0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0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0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0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0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0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0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0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0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0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0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0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0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0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0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0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0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0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0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0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0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0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0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0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0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0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0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0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0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0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0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0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0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0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0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0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0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0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0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0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0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0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0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0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0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0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04" spans="3:174" x14ac:dyDescent="0.3">
      <c r="C104" s="140"/>
      <c r="D104" s="140"/>
      <c r="E104" s="281"/>
      <c r="F104" s="282"/>
      <c r="G10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0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0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0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0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0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0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0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0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0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0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0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0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0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0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0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0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0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0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0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0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0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0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0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0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0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0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0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0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0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0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0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0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0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0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04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04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04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04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04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04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04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0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0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0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0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0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0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0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0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0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0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0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0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0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0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0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0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0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0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0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0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0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0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0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0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0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0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0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0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0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0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0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0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0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0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0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0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0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0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0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0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0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0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0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0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0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0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0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0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0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0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0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0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0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0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0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0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0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0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0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0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0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0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0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0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0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0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0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0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0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0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0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0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0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0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0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0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0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0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0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0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0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0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0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0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0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0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0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0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0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0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0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0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0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0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0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0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0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0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0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0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0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0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0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0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0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0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05" spans="3:174" x14ac:dyDescent="0.3">
      <c r="C105" s="140"/>
      <c r="D105" s="140"/>
      <c r="E105" s="281"/>
      <c r="F105" s="282"/>
      <c r="G10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0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0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0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0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0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0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0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0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0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0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0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0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0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0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0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0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0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0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0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0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0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0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0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0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0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0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0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0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0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0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0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0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0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0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05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05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05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05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05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05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05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0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0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0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0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0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0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0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0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0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0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0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0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0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0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0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0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0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0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0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0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0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0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0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0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0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0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0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0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0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0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0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0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0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0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0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0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0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0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0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0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0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0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0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0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0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0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0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0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0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0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0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0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0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0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0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0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0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0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0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0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0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0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0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0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0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0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0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0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0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0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0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0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0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0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0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0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0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0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0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0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0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0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0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0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0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0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0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0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0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0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0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0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0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0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0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0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0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0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0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0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0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0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0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0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0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0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06" spans="3:174" x14ac:dyDescent="0.3">
      <c r="C106" s="140"/>
      <c r="D106" s="140"/>
      <c r="E106" s="281"/>
      <c r="F106" s="282"/>
      <c r="G10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0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0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0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0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0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0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0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0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0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0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0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0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0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0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0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0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0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0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0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0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0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0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0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0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0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0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0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0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0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0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0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0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0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0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06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06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06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06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06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06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06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0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0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0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0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0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0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0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0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0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0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0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0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0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0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0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0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0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0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0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0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0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0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0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0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0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0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0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0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0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0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0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0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0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0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0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0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0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0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0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0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0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0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0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0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0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0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0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0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0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0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0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0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0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0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0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0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0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0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0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0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0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0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0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0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0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0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0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0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0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0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0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0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0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0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0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0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0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0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0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0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0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0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0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0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0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0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0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0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0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0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0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0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0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0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0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0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0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0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0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0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0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0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0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0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0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0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07" spans="3:174" x14ac:dyDescent="0.3">
      <c r="C107" s="140"/>
      <c r="D107" s="140"/>
      <c r="E107" s="281"/>
      <c r="F107" s="282"/>
      <c r="G10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0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0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0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0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0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0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0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0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0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0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0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0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0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0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0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0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0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0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0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0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0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0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0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0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0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0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0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0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0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0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0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0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0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0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07" s="157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07" s="158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07" s="158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07" s="158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07" s="158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07" s="158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07" s="159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0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0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0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0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0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0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0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0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0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0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0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0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0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0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0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0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0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0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0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0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0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0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0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0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0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0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0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0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0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0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0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0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0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0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0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0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0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0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0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0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0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0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0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0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0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0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0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0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0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0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0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0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0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0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0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0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0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0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0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0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0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0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0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0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0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0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0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0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0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0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0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0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0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0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0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0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0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0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0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0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0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0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0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0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0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0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0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0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0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0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0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0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0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0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0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0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0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0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0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0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0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0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0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0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0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0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08" spans="3:174" x14ac:dyDescent="0.3">
      <c r="C108" s="140"/>
      <c r="D108" s="140"/>
      <c r="E108" s="281"/>
      <c r="F108" s="282"/>
      <c r="G10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0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0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0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0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0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0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0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0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0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0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0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0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0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0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0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0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0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0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0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0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0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0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0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0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0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0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0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0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0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0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0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0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0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0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0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0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0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0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0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0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0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0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0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0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0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0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0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0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0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0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0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0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0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0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0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0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0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0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0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0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0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0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0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0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0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0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0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0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0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0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0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0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0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0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0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0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0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0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0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0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0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0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0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0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0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0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0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0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0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0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0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0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0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0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0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0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0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0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0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0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0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0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0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0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0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0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0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0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0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0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0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0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0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0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0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0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0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0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0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0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0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0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0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0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0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0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0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0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0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0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0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0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0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0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0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0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0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0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0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0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0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0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0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0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0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0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0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09" spans="3:174" x14ac:dyDescent="0.3">
      <c r="C109" s="140"/>
      <c r="D109" s="140"/>
      <c r="E109" s="281"/>
      <c r="F109" s="282"/>
      <c r="G10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0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0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0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0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0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0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0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0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0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0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0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0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0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0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0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0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0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0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0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0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0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0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0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0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0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0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0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0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0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0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0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0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0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0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0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0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0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0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0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0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0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0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0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0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0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0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0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0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0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0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0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0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0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0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0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0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0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0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0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0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0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0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0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0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0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0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0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0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0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0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0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0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0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0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0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0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0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0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0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0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0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0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0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0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0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0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0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0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0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0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0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0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0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0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0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0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0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0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0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0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0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0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0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0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0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0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0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0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0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0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0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0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0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0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0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0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0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0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0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0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0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0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0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0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0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0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0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0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0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0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0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0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0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0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0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0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0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0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0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0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0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0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0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0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0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0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0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10" spans="3:174" x14ac:dyDescent="0.3">
      <c r="C110" s="140"/>
      <c r="D110" s="140"/>
      <c r="E110" s="281"/>
      <c r="F110" s="282"/>
      <c r="G11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1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1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1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1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1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1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1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1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1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1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1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1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1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1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1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1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1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1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1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1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1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1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1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1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1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1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1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1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1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1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1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1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1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1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1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1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1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1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1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1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1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1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1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1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1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1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1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1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1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1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1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1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1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1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1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1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1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1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1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1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1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1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1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1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1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1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1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1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1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1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1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1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1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1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1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1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1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1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1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1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1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1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1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1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1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1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1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1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1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1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1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1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1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1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1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1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1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1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1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1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1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1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1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1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1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1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1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1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1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1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1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1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1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1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1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1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1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1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1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1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1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1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1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1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1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1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1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1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1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1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1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1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1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1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1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1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1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1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1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1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1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1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1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1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1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1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1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11" spans="3:174" x14ac:dyDescent="0.3">
      <c r="C111" s="140"/>
      <c r="D111" s="140"/>
      <c r="E111" s="281"/>
      <c r="F111" s="282"/>
      <c r="G11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1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1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1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1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1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1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1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1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1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1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1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1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1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1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1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1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1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1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1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1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1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1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1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1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1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1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1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1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1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1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1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1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1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1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1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1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1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1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1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1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1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1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1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1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1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1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1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1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1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1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1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1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1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1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1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1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1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1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1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1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1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1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1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1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1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1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1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1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1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1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1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1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1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1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1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1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1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1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1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1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1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1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1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1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1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1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1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1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1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1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1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1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1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1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1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1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1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1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1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1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1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1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1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1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1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1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1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1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1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1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1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1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1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1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1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1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1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1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1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1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1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1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1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1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1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1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1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1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1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1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1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1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1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1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1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1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1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1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1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1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1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1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1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1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1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1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1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12" spans="3:174" x14ac:dyDescent="0.3">
      <c r="C112" s="140"/>
      <c r="D112" s="140"/>
      <c r="E112" s="281"/>
      <c r="F112" s="282"/>
      <c r="G11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1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1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1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1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1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1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1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1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1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1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1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1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1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1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1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1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1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1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1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1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1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1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1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1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1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1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1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1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1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1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1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1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1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1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1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1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1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1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1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1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1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1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1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1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1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1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1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1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1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1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1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1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1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1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1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1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1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1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1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1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1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1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1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1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1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1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1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1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1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1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1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1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1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1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1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1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1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1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1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1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1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1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1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1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1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1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1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1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1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1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1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1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1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1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1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1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1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1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1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1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1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1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1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1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1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1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1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1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1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1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1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1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1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1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1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1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1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1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1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1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1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1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1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1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1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1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1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1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1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1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1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1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1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1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1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1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1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1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1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1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1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1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1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1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1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1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1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13" spans="3:174" x14ac:dyDescent="0.3">
      <c r="C113" s="140"/>
      <c r="D113" s="140"/>
      <c r="E113" s="281"/>
      <c r="F113" s="282"/>
      <c r="G11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1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1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1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1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1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1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1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1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1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1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1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1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1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1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1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1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1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1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1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1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1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1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1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1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1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1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1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1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1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1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1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1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1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1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1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1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1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1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1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1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1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1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1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1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1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1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1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1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1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1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1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1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1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1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1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1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1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1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1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1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1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1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1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1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1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1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1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1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1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1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1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1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1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1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1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1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1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1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1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1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1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1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1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1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1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1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1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1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1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1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1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1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1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1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1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1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1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1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1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1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1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1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1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1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1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1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1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1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1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1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1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1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1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1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1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1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1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1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1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1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1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1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1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1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1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1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1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1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1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1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1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1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1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1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1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1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1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1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1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1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1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1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1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1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1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1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1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14" spans="3:174" x14ac:dyDescent="0.3">
      <c r="C114" s="140"/>
      <c r="D114" s="140"/>
      <c r="E114" s="281"/>
      <c r="F114" s="282"/>
      <c r="G11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1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1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1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1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1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1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1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1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1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1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1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1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1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1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1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1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1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1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1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1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1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1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1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1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1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1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1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1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1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1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1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1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1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1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1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1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1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1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1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1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1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1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1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1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1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1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1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1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1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1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1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1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1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1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1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1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1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1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1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1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1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1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1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1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1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1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1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1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1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1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1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1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1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1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1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1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1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1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1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1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1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1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1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1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1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1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1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1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1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1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1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1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1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1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1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1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1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1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1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1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1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1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1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1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1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1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1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1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1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1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1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1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1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1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1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1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1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1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1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1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1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1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1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1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1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1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1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1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1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1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1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1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1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1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1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1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1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1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1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15" spans="3:174" x14ac:dyDescent="0.3">
      <c r="C115" s="140"/>
      <c r="D115" s="140"/>
      <c r="E115" s="281"/>
      <c r="F115" s="282"/>
      <c r="G11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1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1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1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1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1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1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1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1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1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1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1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1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1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1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1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1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1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1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1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1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1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1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1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1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1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1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1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1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1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1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1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1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1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1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1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1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1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1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1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1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1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1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1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1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1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1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1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1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1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1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1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1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1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1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1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1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1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1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1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1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1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1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1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1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1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1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1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1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1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1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1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1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1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1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1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1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1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1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1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1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1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1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1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1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1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1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1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1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1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1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1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1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1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1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1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1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1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1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1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1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1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1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1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1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1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1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1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1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1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1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1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1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1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1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1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1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1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1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1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1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1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1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1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1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1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1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1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1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1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1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1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1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1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1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1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1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1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1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1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16" spans="3:174" x14ac:dyDescent="0.3">
      <c r="C116" s="140"/>
      <c r="D116" s="140"/>
      <c r="E116" s="281"/>
      <c r="F116" s="282"/>
      <c r="G11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1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1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1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1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1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1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1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1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1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1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1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1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1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1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1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1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1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1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1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1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1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1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1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1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1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1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1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1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1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1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1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1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1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1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1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1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1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1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1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1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1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1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1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1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1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1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1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1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1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1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1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1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1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1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1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1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1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1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1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1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1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1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1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1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1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1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1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1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1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1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1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1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1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1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1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1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1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1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1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1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1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1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1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1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1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1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1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1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1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1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1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1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1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1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1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1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1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1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1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1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1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1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1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1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1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1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1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1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1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1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1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1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1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1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1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1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1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1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1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1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1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1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1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1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1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1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1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1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1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1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1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1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1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1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1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1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1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1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1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17" spans="3:174" x14ac:dyDescent="0.3">
      <c r="C117" s="140"/>
      <c r="D117" s="140"/>
      <c r="E117" s="281"/>
      <c r="F117" s="282"/>
      <c r="G11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1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1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1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1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1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1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1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1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1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1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1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1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1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1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1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1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1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1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1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1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1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1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1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1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1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1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1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1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1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1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1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1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1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1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1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1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1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1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1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1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1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1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1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1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1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1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1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1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1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1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1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1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1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1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1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1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1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1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1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1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1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1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1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1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1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1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1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1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1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1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1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1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1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1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1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1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1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1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1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1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1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1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1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1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1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1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1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1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1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1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1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1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1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1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1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1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1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1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1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1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1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1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1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1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1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1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1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1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1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1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1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1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1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1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1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1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1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1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1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1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1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1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1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1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1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1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1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1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1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1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1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1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1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1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1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1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1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1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1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18" spans="3:174" x14ac:dyDescent="0.3">
      <c r="C118" s="140"/>
      <c r="D118" s="140"/>
      <c r="E118" s="281"/>
      <c r="F118" s="282"/>
      <c r="G11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1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1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1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1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1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1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1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1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1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1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1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1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1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1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1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1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1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1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1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1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1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1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1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1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1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1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1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1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1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1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1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1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1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1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1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1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1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1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1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1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1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1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1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1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1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1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1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1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1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1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1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1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1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1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1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1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1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1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1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1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1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1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1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1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1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1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1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1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1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1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1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1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1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1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1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1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1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1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1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1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1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1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1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1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1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1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1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1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1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1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1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1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1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1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1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1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1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1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1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1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1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1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1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1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1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1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1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1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1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1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1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1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1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1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1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1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1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1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1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1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1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1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1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1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1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1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1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1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1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1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1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1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1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1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1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1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1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1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1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19" spans="3:174" x14ac:dyDescent="0.3">
      <c r="C119" s="140"/>
      <c r="D119" s="140"/>
      <c r="E119" s="281"/>
      <c r="F119" s="282"/>
      <c r="G11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1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1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1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1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1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1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1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1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1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1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1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1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1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1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1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1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1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1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1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1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1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1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1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1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1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1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1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1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1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1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1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1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1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1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1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1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1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1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1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1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1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1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1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1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1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1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1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1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1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1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1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1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1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1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1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1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1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1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1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1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1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1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1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1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1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1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1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1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1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1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1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1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1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1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1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1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1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1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1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1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1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1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1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1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1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1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1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1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1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1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1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1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1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1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1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1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1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1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1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1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1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1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1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1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1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1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1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1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1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1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1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1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1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1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1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1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1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1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1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1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1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1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1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1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1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1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1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1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1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1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1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1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1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1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1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1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1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1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1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20" spans="3:174" x14ac:dyDescent="0.3">
      <c r="C120" s="140"/>
      <c r="D120" s="140"/>
      <c r="E120" s="281"/>
      <c r="F120" s="282"/>
      <c r="G12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2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2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2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2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2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2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2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2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2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2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2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2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2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2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2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2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2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2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2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2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2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2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2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2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2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2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2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2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2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2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2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2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2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2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2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2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2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2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2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2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2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2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2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2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2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2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2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2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2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2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2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2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2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2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2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2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2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2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2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2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2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2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2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2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2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2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2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2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2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2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2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2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2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2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2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2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2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2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2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2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2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2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2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2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2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2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2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2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2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2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2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2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2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2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2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2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2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2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2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2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2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2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2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2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2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2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2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2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2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2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2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2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2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2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2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2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2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2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2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2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2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2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2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2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2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2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2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2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2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2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2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2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2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2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2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2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2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2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2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21" spans="3:174" x14ac:dyDescent="0.3">
      <c r="C121" s="140"/>
      <c r="D121" s="140"/>
      <c r="E121" s="281"/>
      <c r="F121" s="282"/>
      <c r="G12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2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2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2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2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2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2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2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2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2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2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2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2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2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2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2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2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2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2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2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2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2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2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2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2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2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2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2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2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2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2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2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2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2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2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2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2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2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2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2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2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2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2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2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2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2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2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2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2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2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2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2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2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2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2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2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2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2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2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2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2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2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2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2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2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2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2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2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2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2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2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2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2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2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2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2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2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2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2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2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2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2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2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2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2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2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2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2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2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2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2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2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2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2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2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2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2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2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2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2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2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2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2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2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2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2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2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2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2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2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2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2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2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2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2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2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2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2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2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2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2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2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2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2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2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2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2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2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2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2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2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2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2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2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2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2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2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2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2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2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22" spans="3:174" x14ac:dyDescent="0.3">
      <c r="C122" s="140"/>
      <c r="D122" s="140"/>
      <c r="E122" s="281"/>
      <c r="F122" s="282"/>
      <c r="G12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2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2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2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2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2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2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2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2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2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2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2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2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2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2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2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2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2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2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2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2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2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2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2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2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2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2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2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2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2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2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2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2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2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2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2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2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2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2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2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2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2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2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2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2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2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2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2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2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2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2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2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2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2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2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2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2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2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2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2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2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2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2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2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2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2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2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2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2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2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2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2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2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2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2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2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2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2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2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2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2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2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2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2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2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2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2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2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2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2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2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2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2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2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2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2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2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2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2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2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2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2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2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2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2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2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2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2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2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2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2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2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2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2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2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2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2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2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2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2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2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2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2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2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2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2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2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2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2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2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2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2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2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2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2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2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2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2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2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2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23" spans="3:174" x14ac:dyDescent="0.3">
      <c r="C123" s="140"/>
      <c r="D123" s="140"/>
      <c r="E123" s="281"/>
      <c r="F123" s="282"/>
      <c r="G12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2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2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2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2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2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2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2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2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2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2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2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2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2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2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2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2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2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2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2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2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2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2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2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2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2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2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2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2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2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2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2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2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2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2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2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2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2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2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2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2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2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2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2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2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2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2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2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2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2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2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2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2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2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2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2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2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2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2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2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2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2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2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2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2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2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2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2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2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2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2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2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2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2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2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2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2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2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2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2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2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2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2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2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2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2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2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2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2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2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2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2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2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2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2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2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2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2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2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2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2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2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2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2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2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2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2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2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2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2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2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2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2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2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2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2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2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2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2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2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2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2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2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2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2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2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2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2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2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2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2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2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2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2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2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2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2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2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2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2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24" spans="3:174" x14ac:dyDescent="0.3">
      <c r="C124" s="140"/>
      <c r="D124" s="140"/>
      <c r="E124" s="281"/>
      <c r="F124" s="282"/>
      <c r="G12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2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2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2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2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2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2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2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2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2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2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2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2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2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2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2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2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2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2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2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2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2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2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2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2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2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2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2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2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2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2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2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2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2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2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2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2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2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2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2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2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2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2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2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2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2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2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2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2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2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2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2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2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2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2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2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2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2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2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2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2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2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2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2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2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2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2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2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2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2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2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2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2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2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2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2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2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2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2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2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2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2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2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2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2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2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2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2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2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2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2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2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2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2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2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2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2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2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2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2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2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2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2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2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2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2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2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2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2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2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2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2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2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2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2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2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2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2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2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2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2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2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2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2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2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2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2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2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2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2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2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2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2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2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2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2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2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2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2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2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25" spans="3:174" x14ac:dyDescent="0.3">
      <c r="C125" s="140"/>
      <c r="D125" s="140"/>
      <c r="E125" s="281"/>
      <c r="F125" s="282"/>
      <c r="G12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2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2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2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2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2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2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2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2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2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2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2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2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2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2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2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2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2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2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2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2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2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2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2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2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2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2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2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2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2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2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2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2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2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2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2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2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2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2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2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2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2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2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2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2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2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2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2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2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2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2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2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2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2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2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2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2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2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2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2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2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2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2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2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2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2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2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2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2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2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2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2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2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2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2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2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2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2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2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2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2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2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2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2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2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2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2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2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2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2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2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2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2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2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2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2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2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2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2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2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2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2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2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2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2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2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2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2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2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2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2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2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2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2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2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2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2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2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2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2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2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2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2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2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2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2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2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2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2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2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2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2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2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2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2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2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2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2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2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2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26" spans="3:174" x14ac:dyDescent="0.3">
      <c r="C126" s="140"/>
      <c r="D126" s="140"/>
      <c r="E126" s="281"/>
      <c r="F126" s="282"/>
      <c r="G12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2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2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2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2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2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2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2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2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2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2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2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2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2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2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2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2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2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2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2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2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2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2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2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2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2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2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2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2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2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2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2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2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2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2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2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2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2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2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2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2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2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2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2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2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2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2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2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2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2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2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2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2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2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2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2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2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2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2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2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2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2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2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2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2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2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2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2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2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2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2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2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2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2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2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2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2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2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2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2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2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2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2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2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2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2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2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2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2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2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2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2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2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2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2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2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2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2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2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2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2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2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2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2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2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2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2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2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2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2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2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2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2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2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2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2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2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2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2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2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2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2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2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2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2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2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2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2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2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2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2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2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2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2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2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2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2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2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2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2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27" spans="3:174" x14ac:dyDescent="0.3">
      <c r="C127" s="140"/>
      <c r="D127" s="140"/>
      <c r="E127" s="281"/>
      <c r="F127" s="282"/>
      <c r="G12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2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2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2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2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2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2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2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2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2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2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2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2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2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2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2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2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2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2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2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2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2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2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2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2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2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2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2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2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2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2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2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2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2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2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2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2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2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2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2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2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2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2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2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2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2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2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2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2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2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2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2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2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2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2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2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2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2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2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2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2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2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2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2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2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2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2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2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2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2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2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2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2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2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2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2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2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2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2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2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2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2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2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2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2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2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2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2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2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2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2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2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2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2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2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2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2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2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2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2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2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2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2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2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2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2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2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2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2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2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2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2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2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2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2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2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2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2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2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2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2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2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2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2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2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2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2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2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2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2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2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2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2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2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2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2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2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2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2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2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28" spans="3:174" x14ac:dyDescent="0.3">
      <c r="C128" s="140"/>
      <c r="D128" s="140"/>
      <c r="E128" s="281"/>
      <c r="F128" s="282"/>
      <c r="G12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2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2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2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2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2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2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2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2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2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2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2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2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2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2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2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2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2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2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2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2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2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2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2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2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2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2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2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2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2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2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2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2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2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2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2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2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2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2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2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2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2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2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2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2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2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2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2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2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2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2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2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2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2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2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2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2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2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2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2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2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2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2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2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2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2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2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2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2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2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2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2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2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2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2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2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2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2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2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2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2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2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2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2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2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2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2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2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2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2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2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2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2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2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2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2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2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2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2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2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2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2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2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2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2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2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2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2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2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2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2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2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2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2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2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2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2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2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2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2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2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2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2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2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2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2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2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2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2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2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2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2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2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2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2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2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2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2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2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2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29" spans="3:174" x14ac:dyDescent="0.3">
      <c r="C129" s="140"/>
      <c r="D129" s="140"/>
      <c r="E129" s="281"/>
      <c r="F129" s="282"/>
      <c r="G12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2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2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2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2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2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2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2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2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2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2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2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2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2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2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2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2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2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2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2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2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2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2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2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2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2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2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2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2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2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2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2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2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2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2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2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2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2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2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2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2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2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2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2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2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2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2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2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2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2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2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2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2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2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2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2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2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2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2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2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2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2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2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2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2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2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2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2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2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2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2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2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2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2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2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2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2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2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2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2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2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2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2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2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2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2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2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2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2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2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2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2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2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2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2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2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2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2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2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2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2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2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2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2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2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2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2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2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2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2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2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2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2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2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2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2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2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2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2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2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2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2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2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2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2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2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2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2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2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2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2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2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2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2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2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2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2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2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2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2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30" spans="3:174" x14ac:dyDescent="0.3">
      <c r="C130" s="140"/>
      <c r="D130" s="140"/>
      <c r="E130" s="281"/>
      <c r="F130" s="282"/>
      <c r="G13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3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3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3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3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3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3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3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3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3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3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3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3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3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3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3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3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3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3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3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3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3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3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3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3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3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3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3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3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3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3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3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3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3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3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3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3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3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3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3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3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3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3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3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3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3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3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3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3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3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3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3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3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3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3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3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3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3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3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3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3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3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3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3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3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3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3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3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3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3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3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3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3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3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3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3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3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3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3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3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3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3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3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3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3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3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3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3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3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3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3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3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3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3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3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3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3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3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3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3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3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3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3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3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3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3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3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3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3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3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3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3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3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3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3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3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3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3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3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3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3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3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3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3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3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3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3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3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3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3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3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3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3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3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3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3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3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3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3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3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31" spans="3:174" x14ac:dyDescent="0.3">
      <c r="C131" s="140"/>
      <c r="D131" s="140"/>
      <c r="E131" s="281"/>
      <c r="F131" s="282"/>
      <c r="G13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3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3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3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3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3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3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3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3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3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3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3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3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3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3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3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3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3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3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3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3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3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3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3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3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3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3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3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3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3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3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3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3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3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3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3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3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3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3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3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3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3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3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3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3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3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3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3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3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3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3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3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3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3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3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3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3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3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3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3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3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3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3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3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3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3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3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3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3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3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3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3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3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3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3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3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3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3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3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3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3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3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3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3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3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3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3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3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3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3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3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3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3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3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3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3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3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3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3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3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3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3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3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3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3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3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3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3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3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3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3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3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3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3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3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3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3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3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3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3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3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3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3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3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3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3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3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3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3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3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3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3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3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3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3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3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3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3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3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3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32" spans="3:174" x14ac:dyDescent="0.3">
      <c r="C132" s="140"/>
      <c r="D132" s="140"/>
      <c r="E132" s="281"/>
      <c r="F132" s="282"/>
      <c r="G13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3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3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3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3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3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3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3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3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3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3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3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3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3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3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3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3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3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3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3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3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3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3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3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3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3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3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3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3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3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3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3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3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3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3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3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3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3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3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3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3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3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3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3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3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3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3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3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3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3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3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3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3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3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3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3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3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3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3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3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3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3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3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3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3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3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3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3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3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3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3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3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3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3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3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3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3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3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3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3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3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3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3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3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3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3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3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3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3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3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3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3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3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3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3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3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3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3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3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3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3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3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3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3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3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3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3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3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3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3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3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3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3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3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3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3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3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3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3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3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3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3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3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3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3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3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3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3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3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3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3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3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3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3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3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3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3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3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3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3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33" spans="3:174" x14ac:dyDescent="0.3">
      <c r="C133" s="140"/>
      <c r="D133" s="140"/>
      <c r="E133" s="281"/>
      <c r="F133" s="282"/>
      <c r="G13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3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3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3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3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3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3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3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3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3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3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3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3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3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3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3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3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3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3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3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3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3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3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3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3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3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3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3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3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3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3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3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3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3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3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3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3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3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3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3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3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3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3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3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3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3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3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3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3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3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3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3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3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3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3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3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3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3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3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3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3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3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3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3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3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3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3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3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3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3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3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3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3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3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3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3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3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3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3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3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3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3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3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3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3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3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3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3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3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3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3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3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3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3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3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3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3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3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3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3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3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3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3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3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3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3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3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3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3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3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3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3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3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3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3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3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3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3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3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3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3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3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3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3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3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3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3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3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3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3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3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3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3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3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3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3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3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3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3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3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34" spans="3:174" x14ac:dyDescent="0.3">
      <c r="C134" s="140"/>
      <c r="D134" s="140"/>
      <c r="E134" s="281"/>
      <c r="F134" s="282"/>
      <c r="G13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3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3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3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3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3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3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3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3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3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3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3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3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3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3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3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3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3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3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3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3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3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3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3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3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3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3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3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3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3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3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3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3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3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3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3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3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3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3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3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3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3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3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3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3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3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3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3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3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3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3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3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3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3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3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3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3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3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3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3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3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3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3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3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3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3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3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3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3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3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3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3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3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3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3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3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3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3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3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3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3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3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3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3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3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3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3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3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3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3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3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3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3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3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3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3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3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3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3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3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3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3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3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3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3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3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3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3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3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3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3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3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3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3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3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3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3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3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3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3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3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3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3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3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3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3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3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3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3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3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3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3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3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3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3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3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3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3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3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3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35" spans="3:174" x14ac:dyDescent="0.3">
      <c r="C135" s="140"/>
      <c r="D135" s="140"/>
      <c r="E135" s="281"/>
      <c r="F135" s="282"/>
      <c r="G13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3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3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3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3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3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3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3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3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3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3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3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3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3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3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3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3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3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3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3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3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3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3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3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3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3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3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3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3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3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3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3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3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3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3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3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3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3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3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3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3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3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3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3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3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3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3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3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3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3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3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3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3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3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3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3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3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3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3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3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3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3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3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3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3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3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3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3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3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3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3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3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3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3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3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3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3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3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3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3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3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3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3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3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3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3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3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3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3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3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3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3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3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3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3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3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3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3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3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3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3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3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3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3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3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3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3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3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3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3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3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3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3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3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3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3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3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3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3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3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3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3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3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3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3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3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3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3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3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3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3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3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3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3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3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3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3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3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3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3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36" spans="3:174" x14ac:dyDescent="0.3">
      <c r="C136" s="140"/>
      <c r="D136" s="140"/>
      <c r="E136" s="281"/>
      <c r="F136" s="282"/>
      <c r="G13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3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3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3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3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3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3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3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3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3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3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3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3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3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3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3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3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3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3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3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3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3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3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3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3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3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3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3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3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3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3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3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3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3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3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3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3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3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3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3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3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3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3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3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3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3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3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3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3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3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3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3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3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3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3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3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3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3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3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3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3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3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3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3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3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3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3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3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3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3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3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3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3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3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3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3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3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3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3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3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3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3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3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3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3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3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3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3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3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3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3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3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3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3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3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3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3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3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3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3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3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3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3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3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3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3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3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3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3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3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3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3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3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3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3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3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3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3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3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3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3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3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3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3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3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3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3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3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3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3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3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3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3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3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3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3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3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3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3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3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37" spans="3:174" x14ac:dyDescent="0.3">
      <c r="C137" s="140"/>
      <c r="D137" s="140"/>
      <c r="E137" s="281"/>
      <c r="F137" s="282"/>
      <c r="G13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3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3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3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3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3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3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3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3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3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3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3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3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3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3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3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3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3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3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3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3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3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3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3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3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3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3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3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3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3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3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3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3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3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3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3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3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3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3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3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3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3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3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3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3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3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3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3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3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3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3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3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3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3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3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3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3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3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3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3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3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3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3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3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3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3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3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3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3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3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3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3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3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3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3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3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3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3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3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3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3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3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3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3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3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3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3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3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3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3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3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3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3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3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3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3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3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3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3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3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3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3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3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3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3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3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3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3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3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3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3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3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3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3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3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3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3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3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3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3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3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3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3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3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3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3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3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3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3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3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3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3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3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3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3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3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3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3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3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3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38" spans="3:174" x14ac:dyDescent="0.3">
      <c r="C138" s="140"/>
      <c r="D138" s="140"/>
      <c r="E138" s="281"/>
      <c r="F138" s="282"/>
      <c r="G13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3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3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3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3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3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3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3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3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3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3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3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3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3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3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3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3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3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3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3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3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3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3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3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3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3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3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3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3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3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3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3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3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3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3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3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3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3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3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3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3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3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3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3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3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3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3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3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3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3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3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3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3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3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3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3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3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3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3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3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3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3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3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3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3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3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3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3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3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3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3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3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3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3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3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3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3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3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3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3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3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3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3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3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3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3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3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3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3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3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3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3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3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3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3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3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3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3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3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3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3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3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3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3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3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3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3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3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3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3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3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3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3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3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3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3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3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3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3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3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3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3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3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3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3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3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3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3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3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3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3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3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3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3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3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3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3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3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3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3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39" spans="3:174" x14ac:dyDescent="0.3">
      <c r="C139" s="140"/>
      <c r="D139" s="140"/>
      <c r="E139" s="281"/>
      <c r="F139" s="282"/>
      <c r="G13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3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3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3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3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3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3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3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3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3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3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3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3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3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3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3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3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3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3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3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3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3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3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3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3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3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3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3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3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3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3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3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3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3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3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3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3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3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3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3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3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3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3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3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3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3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3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3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3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3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3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3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3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3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3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3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3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3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3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3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3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3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3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3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3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3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3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3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3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3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3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3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3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3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3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3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3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3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3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3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3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3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3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3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3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3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3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3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3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3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3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3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3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3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3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3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3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3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3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3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3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3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3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3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3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3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3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3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3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3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3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3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3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3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3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3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3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3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3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3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3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3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3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3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3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3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3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3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3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3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3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3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3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3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3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3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3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3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3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3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40" spans="3:174" x14ac:dyDescent="0.3">
      <c r="C140" s="140"/>
      <c r="D140" s="140"/>
      <c r="E140" s="281"/>
      <c r="F140" s="282"/>
      <c r="G14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4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4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4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4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4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4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4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4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4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4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4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4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4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4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4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4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4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4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4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4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4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4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4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4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4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4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4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4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4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4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4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4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4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4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4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4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4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4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4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4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4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4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4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4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4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4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4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4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4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4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4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4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4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4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4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4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4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4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4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4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4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4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4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4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4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4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4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4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4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4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4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4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4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4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4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4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4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4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4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4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4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4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4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4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4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4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4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4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4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4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4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4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4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4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4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4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4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4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4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4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4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4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4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4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4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4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4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4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4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4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4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4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4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4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4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4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4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4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4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4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4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4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4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4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4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4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4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4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4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4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4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4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4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4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4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4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4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4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4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41" spans="3:174" x14ac:dyDescent="0.3">
      <c r="C141" s="140"/>
      <c r="D141" s="140"/>
      <c r="E141" s="281"/>
      <c r="F141" s="282"/>
      <c r="G14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4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4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4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4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4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4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4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4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4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4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4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4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4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4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4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4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4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4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4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4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4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4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4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4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4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4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4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4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4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4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4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4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4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4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4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4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4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4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4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4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4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4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4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4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4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4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4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4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4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4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4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4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4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4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4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4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4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4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4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4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4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4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4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4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4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4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4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4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4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4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4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4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4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4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4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4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4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4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4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4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4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4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4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4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4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4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4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4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4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4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4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4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4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4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4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4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4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4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4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4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4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4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4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4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4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4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4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4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4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4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4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4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4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4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4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4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4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4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4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4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4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4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4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4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4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4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4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4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4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4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4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4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4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4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4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4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4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4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4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42" spans="3:174" x14ac:dyDescent="0.3">
      <c r="C142" s="140"/>
      <c r="D142" s="140"/>
      <c r="E142" s="281"/>
      <c r="F142" s="282"/>
      <c r="G14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4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4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4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4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4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4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4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4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4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4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4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4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4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4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4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4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4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4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4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4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4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4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4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4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4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4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4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4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4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4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4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4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4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4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4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4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4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4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4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4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4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4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4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4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4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4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4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4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4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4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4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4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4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4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4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4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4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4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4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4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4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4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4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4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4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4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4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4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4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4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4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4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4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4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4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4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4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4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4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4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4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4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4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4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4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4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4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4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4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4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4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4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4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4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4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4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4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4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4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4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4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4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4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4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4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4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4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4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4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4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4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4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4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4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4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4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4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4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4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4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4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4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4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4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4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4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4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4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4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4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4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4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4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4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4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4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4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4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4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43" spans="3:174" x14ac:dyDescent="0.3">
      <c r="C143" s="140"/>
      <c r="D143" s="140"/>
      <c r="E143" s="281"/>
      <c r="F143" s="282"/>
      <c r="G14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4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4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4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4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4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4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4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4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4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4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4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4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4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4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4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4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4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4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4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4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4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4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4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4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4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4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4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4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4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4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4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4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4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4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4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4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4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4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4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4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4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4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4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4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4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4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4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4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4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4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4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4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4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4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4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4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4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4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4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4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4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4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4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4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4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4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4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4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4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4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4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4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4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4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4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4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4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4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4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4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4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4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4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4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4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4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4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4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4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4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4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4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4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4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4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4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4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4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4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4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4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4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4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4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4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4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4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4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4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4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4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4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4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4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4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4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4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4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4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4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4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4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4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4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4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4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4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4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4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4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4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4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4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4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4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4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4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4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4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44" spans="3:174" x14ac:dyDescent="0.3">
      <c r="C144" s="140"/>
      <c r="D144" s="140"/>
      <c r="E144" s="281"/>
      <c r="F144" s="282"/>
      <c r="G14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4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4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4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4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4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4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4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4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4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4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4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4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4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4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4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4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4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4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4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4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4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4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4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4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4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4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4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4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4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4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4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4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4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4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4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4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4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4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4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4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4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4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4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4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4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4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4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4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4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4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4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4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4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4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4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4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4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4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4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4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4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4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4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4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4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4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4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4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4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4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4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4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4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4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4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4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4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4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4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4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4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4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4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4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4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4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4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4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4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4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4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4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4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4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4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4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4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4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4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4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4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4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4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4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4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4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4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4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4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4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4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4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4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4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4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4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4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4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4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4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4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4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4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4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4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4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4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4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4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4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4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4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4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4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4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4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4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4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4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45" spans="3:174" x14ac:dyDescent="0.3">
      <c r="C145" s="140"/>
      <c r="D145" s="140"/>
      <c r="E145" s="281"/>
      <c r="F145" s="282"/>
      <c r="G14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4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4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4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4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4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4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4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4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4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4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4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4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4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4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4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4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4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4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4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4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4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4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4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4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4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4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4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4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4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4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4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4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4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4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4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4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4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4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4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4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4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4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4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4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4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4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4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4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4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4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4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4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4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4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4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4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4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4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4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4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4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4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4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4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4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4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4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4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4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4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4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4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4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4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4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4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4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4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4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4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4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4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4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4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4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4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4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4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4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4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4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4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4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4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4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4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4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4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4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4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4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4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4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4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4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4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4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4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4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4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4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4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4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4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4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4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4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4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4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4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4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4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4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4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4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4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4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4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4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4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4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4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4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4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4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4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4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4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4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46" spans="3:174" x14ac:dyDescent="0.3">
      <c r="C146" s="140"/>
      <c r="D146" s="140"/>
      <c r="E146" s="281"/>
      <c r="F146" s="282"/>
      <c r="G14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4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4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4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4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4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4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4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4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4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4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4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4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4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4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4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4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4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4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4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4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4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4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4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4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4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4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4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4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4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4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4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4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4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4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4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4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4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4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4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4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4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4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4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4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4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4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4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4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4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4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4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4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4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4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4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4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4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4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4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4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4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4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4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4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4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4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4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4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4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4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4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4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4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4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4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4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4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4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4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4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4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4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4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4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4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4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4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4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4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4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4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4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4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4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4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4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4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4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4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4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4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4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4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4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4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4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4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4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4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4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4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4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4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4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4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4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4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4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4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4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4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4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4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4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4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4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4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4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4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4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4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4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4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4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4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4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4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4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4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47" spans="3:174" x14ac:dyDescent="0.3">
      <c r="C147" s="140"/>
      <c r="D147" s="140"/>
      <c r="E147" s="281"/>
      <c r="F147" s="282"/>
      <c r="G14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4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4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4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4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4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4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4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4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4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4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4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4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4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4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4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4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4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4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4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4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4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4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4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4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4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4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4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4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4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4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4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4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4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4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4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4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4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4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4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4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4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4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4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4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4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4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4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4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4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4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4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4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4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4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4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4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4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4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4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4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4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4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4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4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4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4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4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4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4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4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4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4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4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4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4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4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4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4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4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4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4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4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4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4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4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4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4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4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4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4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4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4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4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4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4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4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4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4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4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4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4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4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4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4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4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4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4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4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4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4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4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4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4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4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4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4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4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4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4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4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4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4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4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4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4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4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4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4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4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4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4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4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4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4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4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4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4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4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4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48" spans="3:174" x14ac:dyDescent="0.3">
      <c r="C148" s="140"/>
      <c r="D148" s="140"/>
      <c r="E148" s="281"/>
      <c r="F148" s="282"/>
      <c r="G14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4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4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4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4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4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4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4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4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4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4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4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4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4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4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4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4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4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4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4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4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4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4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4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4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4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4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4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4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4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4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4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4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4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4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4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4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4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4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4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4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4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4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4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4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4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4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4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4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4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4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4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4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4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4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4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4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4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4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4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4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4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4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4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4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4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4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4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4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4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4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4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4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4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4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4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4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4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4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4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4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4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4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4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4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4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4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4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4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4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4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4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4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4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4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4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4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4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4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4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4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4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4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4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4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4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4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4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4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4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4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4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4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4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4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4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4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4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4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4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4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4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4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4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4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4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4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4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4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4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4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4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4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4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4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4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4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4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4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4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49" spans="3:174" x14ac:dyDescent="0.3">
      <c r="C149" s="140"/>
      <c r="D149" s="140"/>
      <c r="E149" s="281"/>
      <c r="F149" s="282"/>
      <c r="G14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4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4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4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4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4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4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4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4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4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4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4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4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4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4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4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4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4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4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4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4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4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4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4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4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4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4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4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4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4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4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4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4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4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4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4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4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4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4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4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4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4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4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4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4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4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4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4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4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4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4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4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4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4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4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4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4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4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4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4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4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4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4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4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4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4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4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4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4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4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4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4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4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4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4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4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4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4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4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4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4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4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4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4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4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4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4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4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4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4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4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4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4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4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4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4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4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4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4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4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4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4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4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4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4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4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4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4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4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4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4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4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4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4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4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4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4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4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4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4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4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4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4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4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4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4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4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4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4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4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4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4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4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4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4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4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4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4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4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4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50" spans="3:174" x14ac:dyDescent="0.3">
      <c r="C150" s="140"/>
      <c r="D150" s="140"/>
      <c r="E150" s="281"/>
      <c r="F150" s="282"/>
      <c r="G15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5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5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5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5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5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5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5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5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5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5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5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5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5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5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5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5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5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5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5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5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5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5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5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5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5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5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5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5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5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5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5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5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5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5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5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5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5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5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5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5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5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5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5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5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5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5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5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5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5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5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5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5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5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5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5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5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5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5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5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5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5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5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5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5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5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5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5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5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5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5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5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5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5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5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5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5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5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5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5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5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5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5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5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5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5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5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5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5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5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5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5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5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5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5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5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5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5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5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5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5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5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5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5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5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5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5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5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5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5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5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5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5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5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5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5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5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5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5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5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5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5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5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5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5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5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5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5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5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5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5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5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5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5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5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5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5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5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5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5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51" spans="3:174" x14ac:dyDescent="0.3">
      <c r="C151" s="140"/>
      <c r="D151" s="140"/>
      <c r="E151" s="281"/>
      <c r="F151" s="282"/>
      <c r="G15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5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5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5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5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5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5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5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5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5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5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5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5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5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5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5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5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5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5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5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5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5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5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5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5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5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5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5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5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5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5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5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5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5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5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5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5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5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5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5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5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5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5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5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5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5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5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5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5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5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5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5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5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5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5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5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5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5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5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5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5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5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5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5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5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5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5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5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5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5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5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5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5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5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5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5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5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5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5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5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5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5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5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5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5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5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5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5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5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5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5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5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5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5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5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5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5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5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5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5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5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5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5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5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5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5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5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5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5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5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5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5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5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5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5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5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5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5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5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5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5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5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5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5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5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5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5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5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5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5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5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5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5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5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5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5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5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5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5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5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52" spans="3:174" x14ac:dyDescent="0.3">
      <c r="C152" s="140"/>
      <c r="D152" s="140"/>
      <c r="E152" s="281"/>
      <c r="F152" s="282"/>
      <c r="G15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5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5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5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5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5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5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5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5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5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5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5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5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5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5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5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5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5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5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5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5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5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5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5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5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5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5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5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5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5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5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5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5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5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5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5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5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5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5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5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5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5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5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5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5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5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5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5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5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5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5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5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5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5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5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5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5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5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5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5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5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5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5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5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5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5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5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5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5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5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5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5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5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5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5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5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5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5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5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5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5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5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5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5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5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5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5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5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5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5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5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5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5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5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5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5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5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5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5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5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5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5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5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5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5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5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5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5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5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5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5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5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5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5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5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5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5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5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5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5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5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5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5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5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5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5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5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5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5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5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5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5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5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5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5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5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5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5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5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5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53" spans="3:174" x14ac:dyDescent="0.3">
      <c r="C153" s="140"/>
      <c r="D153" s="140"/>
      <c r="E153" s="281"/>
      <c r="F153" s="282"/>
      <c r="G15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5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5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5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5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5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5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5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5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5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5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5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5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5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5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5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5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5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5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5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5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5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5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5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5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5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5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5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5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5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5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5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5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5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5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5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5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5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5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5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5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5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5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5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5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5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5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5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5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5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5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5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5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5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5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5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5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5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5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5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5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5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5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5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5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5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5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5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5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5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5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5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5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5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5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5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5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5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5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5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5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5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5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5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5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5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5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5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5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5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5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5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5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5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5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5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5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5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5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5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5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5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5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5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5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5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5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5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5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5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5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5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5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5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5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5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5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5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5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5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5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5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5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5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5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5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5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5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5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5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5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5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5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5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5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5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5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5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5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5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54" spans="3:174" x14ac:dyDescent="0.3">
      <c r="C154"/>
      <c r="D154"/>
      <c r="E154" s="281"/>
      <c r="F154" s="282"/>
      <c r="G15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5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5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5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5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5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5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5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5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5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5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5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5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5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5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5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5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5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5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5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5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5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5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5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5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5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5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5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5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5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5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5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5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5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5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5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5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5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5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5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5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5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5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5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5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5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5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5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5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5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5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5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5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5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5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5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5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5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5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5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5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5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5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5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5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5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5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5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5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5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5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5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5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5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5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5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5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5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5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5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5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5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5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5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5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5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5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5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5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5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5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5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5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5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5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5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5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5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5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5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5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5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5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5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5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5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5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5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5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5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5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5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5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5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5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5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5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5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5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5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5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5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5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5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5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5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5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5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5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5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5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5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5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5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5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5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5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5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5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5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55" spans="3:174" x14ac:dyDescent="0.3">
      <c r="C155"/>
      <c r="D155"/>
      <c r="E155" s="281"/>
      <c r="F155" s="282"/>
      <c r="G15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5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5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5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5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5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5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5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5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5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5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5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5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5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5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5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5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5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5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5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5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5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5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5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5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5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5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5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5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5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5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5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5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5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5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5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5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5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5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5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5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5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5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5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5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5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5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5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5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5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5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5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5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5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5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5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5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5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5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5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5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5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5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5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5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5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5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5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5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5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5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5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5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5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5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5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5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5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5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5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5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5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5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5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5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5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5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5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5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5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5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5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5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5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5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5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5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5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5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5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5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5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5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5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5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5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5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5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5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5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5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5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5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5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5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5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5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5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5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5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5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5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5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5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5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5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5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5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5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5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5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5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5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5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5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5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5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5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5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5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56" spans="3:174" x14ac:dyDescent="0.3">
      <c r="C156"/>
      <c r="D156"/>
      <c r="E156" s="281"/>
      <c r="F156" s="282"/>
      <c r="G15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5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5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5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5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5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5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5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5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5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5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5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5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5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5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5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5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5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5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5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5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5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5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5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5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5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5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5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5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5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5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5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5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5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5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5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5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5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5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5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5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5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5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5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5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5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5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5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5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5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5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5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5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5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5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5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5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5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5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5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5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5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5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5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5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5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5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5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5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5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5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5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5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5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5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5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5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5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5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5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5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5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5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5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5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5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5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5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5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5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5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5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5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5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5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5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5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5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5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5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5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5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5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5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5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5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5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5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5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5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5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5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5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5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5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5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5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5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5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5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5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5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5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5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5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5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5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5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5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5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5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5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5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5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5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5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5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5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5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5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57" spans="3:174" x14ac:dyDescent="0.3">
      <c r="C157"/>
      <c r="D157"/>
      <c r="E157" s="281"/>
      <c r="F157" s="282"/>
      <c r="G15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5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5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5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5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5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5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5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5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5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5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5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5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5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5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5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5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5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5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5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5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5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5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5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5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5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5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5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5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5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5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5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5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5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5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5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5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5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5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5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5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5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5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5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5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5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5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5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5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5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5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5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5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5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5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5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5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5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5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5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5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5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5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5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5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5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5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5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5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5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5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5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5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5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5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5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5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5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5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5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5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5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5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5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5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5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5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5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5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5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5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5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5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5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5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5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5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5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5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5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5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5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5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5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5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5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5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5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5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5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5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5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5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5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5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5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5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5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5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5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5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5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5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5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5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5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5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5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5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5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5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5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5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5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5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5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5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5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5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5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58" spans="3:174" x14ac:dyDescent="0.3">
      <c r="C158"/>
      <c r="D158"/>
      <c r="E158" s="281"/>
      <c r="F158" s="282"/>
      <c r="G15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5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5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5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5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5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5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5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5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5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5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5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5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5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5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5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5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5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5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5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5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5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5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5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5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5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5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5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5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5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5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5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5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5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5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5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5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5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5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5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5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5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5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5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5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5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5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5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5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5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5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5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5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5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5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5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5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5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5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5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5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5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5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5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5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5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5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5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5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5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5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5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5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5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5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5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5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5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5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5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5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5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5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5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5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5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5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5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5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5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5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5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5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5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5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5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5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5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5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5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5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5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5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5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5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5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5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5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5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5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5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5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5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5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5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5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5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5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5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5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5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5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5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5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5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5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5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5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5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5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5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5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5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5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5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5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5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5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5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5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59" spans="3:174" x14ac:dyDescent="0.3">
      <c r="C159"/>
      <c r="D159"/>
      <c r="E159" s="281"/>
      <c r="F159" s="282"/>
      <c r="G15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5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5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5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5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5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5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5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5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5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5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5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5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5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5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5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5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5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5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5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5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5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5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5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5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5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5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5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5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5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5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5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5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5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5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5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5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5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5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5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5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5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5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5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5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5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5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5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5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5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5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5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5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5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5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5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5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5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5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5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5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5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5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5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5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5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5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5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5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5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5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5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5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5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5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5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5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5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5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5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5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5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5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5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5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5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5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5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5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5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5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5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5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5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5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5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5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5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5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5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5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5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5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5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5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5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5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5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5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5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5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5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5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5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5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5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5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5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5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5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5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5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5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5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5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5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5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5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5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5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5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5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5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5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5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5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5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5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5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5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60" spans="3:174" x14ac:dyDescent="0.3">
      <c r="C160"/>
      <c r="D160"/>
      <c r="E160" s="281"/>
      <c r="F160" s="282"/>
      <c r="G16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6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6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6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6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6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6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6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6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6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6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6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6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6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6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6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6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6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6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6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6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6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6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6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6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6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6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6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6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6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6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6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6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6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6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6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6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6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6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6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6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6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6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6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6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6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6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6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6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6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6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6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6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6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6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6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6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6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6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6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6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6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6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6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6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6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6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6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6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6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6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6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6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6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6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6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6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6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6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6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6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6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6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6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6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6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6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6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6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6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6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6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6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6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6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6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6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6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6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6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6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6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6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6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6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6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6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6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6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6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6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6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6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6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6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6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6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6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6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6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6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6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6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6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6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6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6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6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6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6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6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6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6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6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6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6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6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6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6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6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61" spans="3:174" x14ac:dyDescent="0.3">
      <c r="C161"/>
      <c r="D161"/>
      <c r="E161" s="281"/>
      <c r="F161" s="282"/>
      <c r="G16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6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6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6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6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6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6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6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6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6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6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6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6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6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6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6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6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6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6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6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6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6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6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6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6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6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6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6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6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6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6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6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6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6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6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6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6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6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6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6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6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6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6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6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6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6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6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6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6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6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6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6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6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6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6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6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6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6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6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6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6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6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6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6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6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6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6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6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6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6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6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6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6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6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6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6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6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6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6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6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6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6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6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6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6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6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6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6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6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6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6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6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6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6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6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6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6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6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6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6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6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6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6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6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6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6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6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6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6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6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6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6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6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6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6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6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6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6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6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6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6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6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6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6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6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6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6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6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6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6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6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6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6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6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6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6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6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6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6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6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62" spans="3:174" x14ac:dyDescent="0.3">
      <c r="C162"/>
      <c r="D162"/>
      <c r="E162" s="281"/>
      <c r="F162" s="282"/>
      <c r="G16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6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6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6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6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6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6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6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6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6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6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6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6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6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6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6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6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6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6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6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6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6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6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6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6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6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6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6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6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6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6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6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6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6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6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6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6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6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6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6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6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6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6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6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6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6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6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6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6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6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6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6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6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6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6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6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6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6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6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6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6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6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6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6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6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6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6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6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6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6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6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6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6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6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6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6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6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6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6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6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6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6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6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6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6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6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6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6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6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6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6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6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6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6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6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6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6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6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6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6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6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6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6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6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6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6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6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6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6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6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6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6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6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6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6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6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6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6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6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6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6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6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6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6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6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6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6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6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6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6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6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6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6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6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6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6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6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6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6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6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63" spans="3:174" x14ac:dyDescent="0.3">
      <c r="C163"/>
      <c r="D163"/>
      <c r="E163" s="281"/>
      <c r="F163" s="282"/>
      <c r="G16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6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6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6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6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6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6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6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6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6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6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6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6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6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6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6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6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6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6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6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6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6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6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6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6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6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6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6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6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6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6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6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6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6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6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6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6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6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6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6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6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6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6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6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6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6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6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6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6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6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6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6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6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6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6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6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6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6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6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6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6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6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6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6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6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6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6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6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6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6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6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6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6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6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6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6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6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6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6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6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6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6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6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6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6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6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6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6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6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6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6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6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6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6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6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6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6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6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6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6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6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6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6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6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6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6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6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6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6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6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6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6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6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6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6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6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6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6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6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6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6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6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6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6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6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6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6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6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6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6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6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6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6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6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6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6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6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6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6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6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64" spans="3:174" x14ac:dyDescent="0.3">
      <c r="C164"/>
      <c r="D164"/>
      <c r="E164" s="281"/>
      <c r="F164" s="282"/>
      <c r="G16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6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6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6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6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6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6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6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6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6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6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6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6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6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6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6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6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6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6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6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6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6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6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6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6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6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6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6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6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6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6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6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6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6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6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6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6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6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6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6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6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6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6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6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6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6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6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6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6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6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6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6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6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6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6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6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6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6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6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6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6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6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6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6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6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6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6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6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6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6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6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6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6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6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6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6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6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6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6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6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6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6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6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6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6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6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6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6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6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6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6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6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6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6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6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6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6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6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6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6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6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6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6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6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6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6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6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6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6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6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6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6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6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6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6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6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6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6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6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6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6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6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6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6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6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6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6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6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6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6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6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6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6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6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6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6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6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6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6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6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65" spans="3:174" x14ac:dyDescent="0.3">
      <c r="C165"/>
      <c r="D165"/>
      <c r="E165" s="281"/>
      <c r="F165" s="282"/>
      <c r="G16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6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6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6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6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6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6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6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6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6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6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6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6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6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6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6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6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6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6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6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6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6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6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6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6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6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6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6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6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6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6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6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6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6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6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6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6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6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6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6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6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6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6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6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6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6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6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6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6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6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6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6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6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6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6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6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6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6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6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6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6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6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6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6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6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6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6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6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6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6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6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6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6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6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6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6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6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6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6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6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6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6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6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6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6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6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6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6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6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6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6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6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6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6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6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6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6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6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6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6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6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6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6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6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6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6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6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6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6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6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6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6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6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6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6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6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6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6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6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6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6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6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6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6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6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6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6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6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6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6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6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6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6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6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6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6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6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6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6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6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66" spans="3:174" x14ac:dyDescent="0.3">
      <c r="C166"/>
      <c r="D166"/>
      <c r="E166" s="281"/>
      <c r="F166" s="282"/>
      <c r="G16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6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6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6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6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6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6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6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6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6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6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6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6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6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6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6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6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6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6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6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6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6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6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6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6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6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6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6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6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6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6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6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6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6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6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6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6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6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6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6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6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6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6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6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6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6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6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6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6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6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6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6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6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6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6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6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6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6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6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6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6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6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6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6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6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6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6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6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6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6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6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6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6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6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6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6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6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6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6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6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6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6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6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6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6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6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6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6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6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6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6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6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6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6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6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6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6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6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6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6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6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6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6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6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6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6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6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6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6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6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6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6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6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6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6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6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6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6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6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6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6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6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6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6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6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6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6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6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6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6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6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6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6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6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6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6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6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6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6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6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67" spans="3:174" x14ac:dyDescent="0.3">
      <c r="C167"/>
      <c r="D167"/>
      <c r="E167" s="281"/>
      <c r="F167" s="282"/>
      <c r="G16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6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6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6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6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6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6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6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6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6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6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6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6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6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6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6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6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6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6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6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6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6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6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6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6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6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6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6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6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6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6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6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6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6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6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6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6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6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6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6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6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6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6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6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6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6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6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6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6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6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6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6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6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6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6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6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6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6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6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6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6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6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6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6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6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6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6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6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6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6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6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6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6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6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6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6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6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6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6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6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6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6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6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6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6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6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6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6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6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6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6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6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6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6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6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6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6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6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6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6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6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6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6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6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6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6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6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6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6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6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6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6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6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6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6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6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6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6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6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6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6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6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6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6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6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6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6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6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6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6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6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6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6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6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6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6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6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6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6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6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68" spans="3:174" x14ac:dyDescent="0.3">
      <c r="C168"/>
      <c r="D168"/>
      <c r="E168" s="281"/>
      <c r="F168" s="282"/>
      <c r="G16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6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6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6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6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6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6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6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6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6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6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6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6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6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6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6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6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6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6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6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6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6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6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6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6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6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6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6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6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6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6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6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6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6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6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6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6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6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6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6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6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6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6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6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6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6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6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6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6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6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6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6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6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6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6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6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6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6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6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6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6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6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6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6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6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6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6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6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6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6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6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6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6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6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6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6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6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6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6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6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6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6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6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6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6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6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6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6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6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6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6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6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6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6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6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6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6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6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6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6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6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6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6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6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6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6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6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6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6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6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6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6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6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6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6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6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6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6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6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6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6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6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6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6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6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6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6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6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6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6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6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6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6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6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6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6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6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6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6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6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69" spans="3:174" x14ac:dyDescent="0.3">
      <c r="C169"/>
      <c r="D169"/>
      <c r="E169" s="281"/>
      <c r="F169" s="282"/>
      <c r="G16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6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6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6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6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6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6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6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6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6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6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6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6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6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6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6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6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6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6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6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6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6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6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6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6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6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6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6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6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6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6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6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6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6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6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6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6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6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6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6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6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6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6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6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6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6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6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6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6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6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6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6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6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6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6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6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6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6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6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6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6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6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6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6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6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6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6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6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6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6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6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6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6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6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6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6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6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6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6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6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6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6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6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6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6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6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6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6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6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6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6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6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6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6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6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6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6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6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6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6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6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6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6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6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6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6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6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6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6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6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6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6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6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6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6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6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6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6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6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6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6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6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6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6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6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6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6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6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6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6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6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6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6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6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6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6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6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6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6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6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70" spans="3:174" x14ac:dyDescent="0.3">
      <c r="C170"/>
      <c r="D170"/>
      <c r="E170" s="281"/>
      <c r="F170" s="282"/>
      <c r="G17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7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7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7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7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7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7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7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7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7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7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7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7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7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7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7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7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7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7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7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7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7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7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7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7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7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7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7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7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7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7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7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7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7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7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7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7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7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7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7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7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7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7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7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7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7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7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7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7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7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7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7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7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7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7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7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7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7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7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7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7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7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7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7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7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7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7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7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7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7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7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7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7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7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7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7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7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7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7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7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7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7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7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7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7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7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7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7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7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7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7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7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7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7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7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7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7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7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7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7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7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7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7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7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7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7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7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7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7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7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7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7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7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7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7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7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7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7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7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7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7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7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7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7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7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7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7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7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7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7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7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7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7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7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7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7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7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7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7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7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71" spans="3:174" x14ac:dyDescent="0.3">
      <c r="C171"/>
      <c r="D171"/>
      <c r="E171" s="281"/>
      <c r="F171" s="282"/>
      <c r="G17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7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7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7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7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7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7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7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7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7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7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7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7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7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7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7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7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7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7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7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7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7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7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7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7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7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7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7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7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7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7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7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7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7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7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7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7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7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7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7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7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7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7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7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7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7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7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7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7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7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7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7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7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7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7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7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7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7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7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7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7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7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7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7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7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7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7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7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7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7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7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7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7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7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7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7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7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7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7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7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7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7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7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7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7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7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7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7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7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7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7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7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7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7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7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7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7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7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7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7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7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7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7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7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7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7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7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7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7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7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7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7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7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7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7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7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7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7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7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7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7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7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7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7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7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7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7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7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7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7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7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7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7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7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7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7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7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7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7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7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72" spans="3:174" x14ac:dyDescent="0.3">
      <c r="C172"/>
      <c r="D172"/>
      <c r="E172" s="281"/>
      <c r="F172" s="282"/>
      <c r="G17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7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7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7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7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7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7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7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7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7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7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7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7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7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7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7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7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7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7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7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7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7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7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7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7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7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7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7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7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7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7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7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7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7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7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7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7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7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7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7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7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7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7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7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7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7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7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7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7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7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7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7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7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7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7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7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7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7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7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7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7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7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7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7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7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7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7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7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7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7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7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7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7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7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7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7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7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7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7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7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7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7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7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7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7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7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7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7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7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7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7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7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7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7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7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7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7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7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7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7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7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7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7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7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7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7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7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7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7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7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7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7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7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7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7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7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7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7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7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7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7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7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7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7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7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7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7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7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7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7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7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7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7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7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7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7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7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7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7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7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73" spans="3:174" x14ac:dyDescent="0.3">
      <c r="C173" s="140"/>
      <c r="D173" s="140"/>
      <c r="E173" s="281"/>
      <c r="F173" s="282"/>
      <c r="G17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7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7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7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7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7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7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7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7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7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7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7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7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7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7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7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7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7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7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7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7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7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7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7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7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7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7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7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7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7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7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7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7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7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7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7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7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7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7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7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7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7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7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7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7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7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7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7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7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7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7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7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7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7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7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7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7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7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7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7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7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7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7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7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7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7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7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7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7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7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7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7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7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7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7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7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7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7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7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7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7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7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7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7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7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7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7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7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7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7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7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7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7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7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7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7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7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7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7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7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7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7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7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7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7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7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7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7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7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7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7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7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7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7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7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7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7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7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7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7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7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7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7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7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7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7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7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7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7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7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7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7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7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7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7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7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7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7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7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7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7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7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7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7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7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7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7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7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7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74" spans="3:174" x14ac:dyDescent="0.3">
      <c r="C174" s="140"/>
      <c r="D174" s="140"/>
      <c r="E174" s="281"/>
      <c r="F174" s="282"/>
      <c r="G17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7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7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7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7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7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7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7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7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7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7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7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7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7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7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7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7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7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7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7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7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7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7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7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7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7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7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7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7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7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7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7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7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7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7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7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7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7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7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7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7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7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7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7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7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7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7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7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7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7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7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7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7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7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7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7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7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7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7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7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7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7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7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7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7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7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7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7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7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7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7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7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7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7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7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7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7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7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7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7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7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7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7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7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7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7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7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7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7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7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7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7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7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7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7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7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7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7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7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7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7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7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7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7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7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7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7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7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7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7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7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7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7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7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7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7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7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7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7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7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7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7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7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7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7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7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7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7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7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7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7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7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7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7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7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7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7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7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7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7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7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7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7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7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7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7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7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7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7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75" spans="3:174" x14ac:dyDescent="0.3">
      <c r="C175" s="140"/>
      <c r="D175" s="140"/>
      <c r="E175" s="281"/>
      <c r="F175" s="282"/>
      <c r="G17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7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7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7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7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7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7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7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7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7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7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7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7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7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7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7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7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7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7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7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7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7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7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7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7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7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7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7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7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7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7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7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7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7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7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7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7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7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7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7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7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7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7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7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7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7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7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7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7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7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7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7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7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7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7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7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7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7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7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7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7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7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7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7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7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7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7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7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7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7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7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7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7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7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7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7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7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7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7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7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7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7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7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7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7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7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7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7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7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7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7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7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7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7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7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7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7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7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7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7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7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7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7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7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7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7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7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7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7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7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7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7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7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7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7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7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7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7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7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7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7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7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7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7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7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7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7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7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7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7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7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7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7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7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7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7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7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7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7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7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7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7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7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7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7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7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7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7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7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76" spans="3:174" x14ac:dyDescent="0.3">
      <c r="C176" s="140"/>
      <c r="D176" s="140"/>
      <c r="E176" s="281"/>
      <c r="F176" s="282"/>
      <c r="G17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7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7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7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7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7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7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7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7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7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7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7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7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7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7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7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7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7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7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7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7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7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7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7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7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7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7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7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7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7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7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7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7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7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7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7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7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7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7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7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7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7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7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7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7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7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7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7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7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7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7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7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7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7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7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7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7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7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7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7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7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7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7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7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7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7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7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7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7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7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7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7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7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7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7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7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7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7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7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7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7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7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7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7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7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7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7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7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7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7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7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7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7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7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7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7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7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7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7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7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7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7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7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7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7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7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7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7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7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7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7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7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7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7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7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7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7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7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7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7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7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7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7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7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7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7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7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7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7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7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7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7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7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7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7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7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7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7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7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7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7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7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7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7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7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7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7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7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7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77" spans="3:174" x14ac:dyDescent="0.3">
      <c r="C177" s="140"/>
      <c r="D177" s="140"/>
      <c r="E177" s="144"/>
      <c r="F177" s="145"/>
      <c r="G17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7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7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7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7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7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7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7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7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7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7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7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7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7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7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7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7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7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7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7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7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7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7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7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7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7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7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7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7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7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7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7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7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7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7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7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7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7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7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7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7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7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7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7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7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7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7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7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7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7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7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7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7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7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7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7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7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7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7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7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7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7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7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7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7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7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7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7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7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7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7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7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7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7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7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7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7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7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7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7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7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7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7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7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7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7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7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7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7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7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7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7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7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7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7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7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7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7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7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7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7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7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7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7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7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7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7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7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7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7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7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7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7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7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7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7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7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7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7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7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7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7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7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7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7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7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7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7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7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7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7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7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7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7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7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7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7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7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7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7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7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7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7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7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7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7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7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7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7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78" spans="3:174" x14ac:dyDescent="0.3">
      <c r="C178" s="140"/>
      <c r="D178" s="140"/>
      <c r="E178" s="281"/>
      <c r="F178" s="282"/>
      <c r="G17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7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7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7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7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7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7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7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7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7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7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7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7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7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7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7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7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7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7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7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7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7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7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7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7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7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7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7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7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7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7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7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7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7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7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7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7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7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7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7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7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7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7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7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7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7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7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7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7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7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7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7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7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7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7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7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7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7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7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7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7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7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7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7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7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7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7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7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7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7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7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7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7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7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7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7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7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7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7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7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7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7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7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7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7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7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7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7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7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7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7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7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7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7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7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7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7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7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7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7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7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7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7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7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7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7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7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7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7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7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7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7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7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7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7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7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7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7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7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7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7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7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7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7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7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7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7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7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7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7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7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7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7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7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7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7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7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7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7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7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7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7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7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7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7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7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7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7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7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79" spans="3:174" x14ac:dyDescent="0.3">
      <c r="C179" s="140"/>
      <c r="D179" s="140"/>
      <c r="E179" s="281"/>
      <c r="F179" s="282"/>
      <c r="G17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7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7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7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7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7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7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7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7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7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7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7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7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7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7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7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7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7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7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7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7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7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7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7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7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7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7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7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7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7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7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7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7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7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7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7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7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7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7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7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7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7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7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7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7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7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7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7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7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7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7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7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7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7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7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7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7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7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7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7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7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7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7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7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7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7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7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7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7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7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7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7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7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7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7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7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7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7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7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7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7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7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7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7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7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7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7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7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7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7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7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7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7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7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7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7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7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7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7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7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7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7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7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7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7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7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7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7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7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7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7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7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7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7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7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7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7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7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7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7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7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7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7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7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7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7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7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7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7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7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7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7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7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7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7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7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7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7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7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7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7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7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7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7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7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7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7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7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7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80" spans="3:174" x14ac:dyDescent="0.3">
      <c r="C180" s="140"/>
      <c r="D180" s="140"/>
      <c r="E180" s="281"/>
      <c r="F180" s="282"/>
      <c r="G18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8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8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8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8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8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8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8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8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8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8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8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8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8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8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8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8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8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8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8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8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8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8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8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8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8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8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8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8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8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8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8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8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8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8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8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8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8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8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8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8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8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8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8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8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8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8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8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8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8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8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8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8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8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8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8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8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8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8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8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8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8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8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8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8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8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8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8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8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8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8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8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8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8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8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8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8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8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8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8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8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8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8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8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8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8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8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8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8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8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8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8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8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8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8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8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8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8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8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8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8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8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8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8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8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8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8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8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8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8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8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8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8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8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8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8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8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8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8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8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8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8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8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8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8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8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8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8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8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8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8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8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8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8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8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8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8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8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8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8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8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8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8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8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8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8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8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8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8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81" spans="3:174" x14ac:dyDescent="0.3">
      <c r="C181" s="140"/>
      <c r="D181" s="140"/>
      <c r="E181" s="281"/>
      <c r="F181" s="282"/>
      <c r="G18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8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8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8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8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8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8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8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8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8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8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8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8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8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8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8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8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8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8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8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8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8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8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8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8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8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8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8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8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8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8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8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8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8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8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8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8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8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8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8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8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8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8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8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8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8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8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8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8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8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8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8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8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8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8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8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8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8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8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8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8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8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8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8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8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8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8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8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8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8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8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8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8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8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8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8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8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8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8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8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8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8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8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8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8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8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8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8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8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8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8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8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8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8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8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8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8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8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8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8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8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8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8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8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8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8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8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8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8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8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8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8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8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8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8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8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8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8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8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8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8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8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8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8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8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8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8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8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8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8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8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8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8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8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8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8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8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8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8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8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8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8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8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8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8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8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8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8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8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82" spans="3:174" x14ac:dyDescent="0.3">
      <c r="C182" s="140"/>
      <c r="D182" s="140"/>
      <c r="E182" s="281"/>
      <c r="F182" s="282"/>
      <c r="G18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8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8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8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8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8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8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8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8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8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8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8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8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8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8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8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8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8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8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8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8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8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8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8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8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8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8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8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8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8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8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8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8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8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8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8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8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8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8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8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8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8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8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8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8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8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8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8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8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8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8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8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8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8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8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8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8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8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8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8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8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8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8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8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8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8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8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8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8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8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8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8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8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8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8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8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8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8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8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8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8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8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8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8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8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8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8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8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8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8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8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8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8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8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8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8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8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8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8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8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8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8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8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8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8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8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8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8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8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8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8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8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8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8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8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8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8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8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8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8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8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8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8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8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8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8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8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8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8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8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8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8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8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8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8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8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8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8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8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8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8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8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8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8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8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8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8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8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8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83" spans="3:174" x14ac:dyDescent="0.3">
      <c r="C183" s="140"/>
      <c r="D183" s="140"/>
      <c r="E183" s="281"/>
      <c r="F183" s="282"/>
      <c r="G18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8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8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8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8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8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8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8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8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8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8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8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8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8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8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8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8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8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8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8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8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8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8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8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8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8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8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8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8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8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8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8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8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8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8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8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8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8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8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8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8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8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8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8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8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8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8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8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8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8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8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8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8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8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8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8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8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8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8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8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8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8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8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8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8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8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8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8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8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8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8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8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8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8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8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8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8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8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8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8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8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8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8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8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8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8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8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8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8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8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8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8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8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8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8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8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8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8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8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8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8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8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8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8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8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8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8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8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8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8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8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8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8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8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8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8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8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8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8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8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8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8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8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8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8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8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8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8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8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8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8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8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8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8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8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8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8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8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8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8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8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8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8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8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8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8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8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8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8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84" spans="3:174" x14ac:dyDescent="0.3">
      <c r="C184" s="140"/>
      <c r="D184" s="140"/>
      <c r="E184" s="281"/>
      <c r="F184" s="282"/>
      <c r="G18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8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8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8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8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8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8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8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8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8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8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8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8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8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8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8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8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8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8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8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8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8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8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8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8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8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8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8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8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8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8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8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8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8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8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8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8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8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8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8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8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8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8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8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8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8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8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8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8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8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8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8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8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8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8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8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8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8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8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8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8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8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8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8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8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8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8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8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8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8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8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8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8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8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8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8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8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8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8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8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8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8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8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8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8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8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8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8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8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8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8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8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8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8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8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8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8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8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8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8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8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8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8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8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8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8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8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8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8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8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8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8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8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8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8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8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8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8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8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8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8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8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8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8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8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8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8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8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8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8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8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8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8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8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8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8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8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8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8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8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8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8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8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8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8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8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8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8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8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85" spans="3:174" x14ac:dyDescent="0.3">
      <c r="C185" s="140"/>
      <c r="D185" s="140"/>
      <c r="E185" s="281"/>
      <c r="F185" s="282"/>
      <c r="G18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8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8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8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8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8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8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8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8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8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8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8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8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8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8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8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8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8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8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8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8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8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8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8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8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8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8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8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8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8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8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8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8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8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8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8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8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8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8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8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8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8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8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8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8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8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8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8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8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8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8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8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8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8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8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8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8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8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8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8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8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8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8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8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8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8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8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8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8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8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8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8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8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8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8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8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8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8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8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8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8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8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8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8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8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8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8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8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8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8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8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8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8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8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8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8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8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8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8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8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8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8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8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8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8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8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8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8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8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8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8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8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8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8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8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8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8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8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8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8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8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8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8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8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8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8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8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8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8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8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8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8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8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8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8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8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8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8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8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8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8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8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8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8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8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8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8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8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8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86" spans="3:174" x14ac:dyDescent="0.3">
      <c r="C186" s="140"/>
      <c r="D186" s="140"/>
      <c r="E186" s="281"/>
      <c r="F186" s="282"/>
      <c r="G18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8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8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8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8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8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8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8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8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8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8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8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8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8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8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8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8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8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8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8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8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8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8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8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8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8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8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8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8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8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8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8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8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8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8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8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8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8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8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8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8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8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8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8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8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8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8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8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8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8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8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8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8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8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8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8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8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8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8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8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8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8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8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8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8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8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8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8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8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8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8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8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8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8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8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8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8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8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8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8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8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8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8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8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8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8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8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8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8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8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8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8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8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8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8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8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8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8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8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8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8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8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8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8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8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8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8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8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8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8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8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8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8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8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8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8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8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8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8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8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8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8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8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8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8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8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8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8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8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8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8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8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8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8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8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8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8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8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8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8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8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8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8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8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8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8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8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8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8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87" spans="3:174" x14ac:dyDescent="0.3">
      <c r="C187" s="140"/>
      <c r="D187" s="140"/>
      <c r="E187" s="281"/>
      <c r="F187" s="282"/>
      <c r="G18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8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8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8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8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8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8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8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8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8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8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8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8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8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8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8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8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8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8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8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8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8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8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8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8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8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8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8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8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8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8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8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8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8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8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8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8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8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8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8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8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8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8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8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8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8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8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8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8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8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8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8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8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8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8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8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8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8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8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8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8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8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8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8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8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8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8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8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8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8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8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8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8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8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8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8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8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8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8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8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8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8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8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8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8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8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8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8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8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8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8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8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8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8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8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8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8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8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8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8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8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8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8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8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8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8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8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8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8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8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8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8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8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8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8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8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8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8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8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8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8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8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8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8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8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8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8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8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8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8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8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8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8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8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8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8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8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8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8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8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8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8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8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8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8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8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8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8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8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88" spans="3:174" x14ac:dyDescent="0.3">
      <c r="C188" s="140"/>
      <c r="D188" s="140"/>
      <c r="E188" s="281"/>
      <c r="F188" s="282"/>
      <c r="G18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8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8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8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8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8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8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8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8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8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8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8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8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8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8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8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8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8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8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8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8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8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8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8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8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8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8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8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8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8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8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8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8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8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8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8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8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8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8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8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8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8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8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8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8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8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8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8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8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8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8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8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8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8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8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8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8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8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8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8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8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8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8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8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8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8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8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8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8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8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8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8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8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8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8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8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8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8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8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8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8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8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8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8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8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8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8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8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8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8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8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8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8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8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8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8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8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8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8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8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8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8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8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8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8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8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8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8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8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8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8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8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8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8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8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8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8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8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8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8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8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8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8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8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8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8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8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8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8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8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8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8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8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8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8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8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8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8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8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8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8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8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8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8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8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8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8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8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8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89" spans="3:174" x14ac:dyDescent="0.3">
      <c r="C189" s="140"/>
      <c r="D189" s="140"/>
      <c r="E189" s="281"/>
      <c r="F189" s="282"/>
      <c r="G18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8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8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8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8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8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8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8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8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8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8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8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8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8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8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8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8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8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8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8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8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8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8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8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8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8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8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8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8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8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8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8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8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8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8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8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8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8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8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8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8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8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8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8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8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8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8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8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8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8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8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8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8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8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8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8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8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8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8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8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8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8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8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8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8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8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8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8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8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8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8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8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8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8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8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8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8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8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8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8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8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8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8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8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8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8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8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8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8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8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8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8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8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8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8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8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8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8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8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8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8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8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8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8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8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8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8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8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8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8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8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8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8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8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8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8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8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8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8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8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8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8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8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8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8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8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8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8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8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8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8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8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8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8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8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8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8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8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8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8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8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8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8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8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8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8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8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8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8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90" spans="3:174" x14ac:dyDescent="0.3">
      <c r="C190" s="140"/>
      <c r="D190" s="140"/>
      <c r="E190" s="281"/>
      <c r="F190" s="282"/>
      <c r="G19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9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9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9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9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9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9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9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9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9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9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9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9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9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9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9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9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9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9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9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9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9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9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9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9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9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9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9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9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9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9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9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9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9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9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9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9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9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9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9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9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9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9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9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9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9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9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9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9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9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9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9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9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9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9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9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9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9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9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9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9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9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9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9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9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9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9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9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9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9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9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9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9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9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9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9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9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9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9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9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9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9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9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9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9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9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9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9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9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9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9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9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9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9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9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9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9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9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9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9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9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9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9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9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9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9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9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9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9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9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9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9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9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9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9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9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9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9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9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9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9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9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9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9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9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9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9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9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9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9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9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9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9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9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9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9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9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9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9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9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9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9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9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9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9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9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9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9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9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91" spans="3:174" x14ac:dyDescent="0.3">
      <c r="C191" s="140"/>
      <c r="D191" s="140"/>
      <c r="E191" s="281"/>
      <c r="F191" s="282"/>
      <c r="G19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9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9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9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9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9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9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9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9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9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9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9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9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9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9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9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9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9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9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9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9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9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9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9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9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9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9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9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9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9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9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9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9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9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9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9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9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9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9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9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9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9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9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9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9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9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9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9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9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9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9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9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9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9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9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9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9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9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9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9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9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9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9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9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9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9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9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9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9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9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9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9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9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9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9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9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9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9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9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9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9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9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9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9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9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9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9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9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9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9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9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9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9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9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9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9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9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9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9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9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9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9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9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9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9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9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9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9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9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9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9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9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9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9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9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9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9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9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9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9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9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9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9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9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9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9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9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9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9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9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9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9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9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9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9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9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9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9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9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9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9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9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9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9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9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9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9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9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9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92" spans="3:174" x14ac:dyDescent="0.3">
      <c r="C192" s="140"/>
      <c r="D192" s="140"/>
      <c r="E192" s="281"/>
      <c r="F192" s="282"/>
      <c r="G19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9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9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9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9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9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9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9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9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9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9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9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9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9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9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9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9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9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9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9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9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9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9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9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9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9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9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9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9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9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9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9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9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9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9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9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9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9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9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9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9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9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9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9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9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9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9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9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9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9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9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9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9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9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9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9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9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9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9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9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9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9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9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9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9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9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9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9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9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9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9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9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9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9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9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9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9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9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9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9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9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9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9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9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9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9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9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9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9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9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9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9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9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9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9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9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9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9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9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9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9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9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9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9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9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9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9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9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9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9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9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9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9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9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9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9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9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9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9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9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9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9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9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9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9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9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9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9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9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9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9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9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9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9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9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9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9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9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9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9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9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9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9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9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9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9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9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9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9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93" spans="3:174" x14ac:dyDescent="0.3">
      <c r="C193" s="140"/>
      <c r="D193" s="140"/>
      <c r="E193" s="281"/>
      <c r="F193" s="282"/>
      <c r="G19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9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9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9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9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9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9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9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9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9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9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9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9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9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9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9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9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9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9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9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9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9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9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9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9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9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9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9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9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9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9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9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9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9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9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9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9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9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9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9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9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9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9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9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9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9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9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9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9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9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9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9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9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9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9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9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9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9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9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9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9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9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9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9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9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9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9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9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9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9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9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9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9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9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9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9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9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9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9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9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9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9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9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9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9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9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9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9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9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9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9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9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9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9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9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9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9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9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9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9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9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9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9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9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9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9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9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9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9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9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9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9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9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9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9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9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9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9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9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9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9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9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9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9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9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9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9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9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9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9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9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9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9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9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9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9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9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9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9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9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9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9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9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9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9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9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9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9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9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94" spans="3:174" x14ac:dyDescent="0.3">
      <c r="C194" s="140"/>
      <c r="D194" s="140"/>
      <c r="E194" s="281"/>
      <c r="F194" s="282"/>
      <c r="G19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9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9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9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9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9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9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9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9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9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9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9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9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9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9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9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9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9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9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9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9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9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9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9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9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9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9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9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9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9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9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9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9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9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9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9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9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9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9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9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9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9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9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9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9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9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9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9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9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9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9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9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9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9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9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9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9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9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9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9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9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9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9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9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9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9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9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9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9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9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9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9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9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9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9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9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9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9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9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9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9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9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9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9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9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9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9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9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9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9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9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9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9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9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9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9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9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9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9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9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9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9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9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9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9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9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9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9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9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9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9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9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9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9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9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9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9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9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9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9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9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9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9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9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9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9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9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9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9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9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9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9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9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9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9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9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9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9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9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9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9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9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9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9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9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9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9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9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9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95" spans="3:174" x14ac:dyDescent="0.3">
      <c r="C195" s="140"/>
      <c r="D195" s="140"/>
      <c r="E195" s="281"/>
      <c r="F195" s="282"/>
      <c r="G19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9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9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9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9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9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9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9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9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9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9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9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9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9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9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9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9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9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9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9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9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9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9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9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9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9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9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9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9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9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9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9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9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9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9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9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9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9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9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9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9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9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9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9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9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9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9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9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9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9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9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9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9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9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9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9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9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9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9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9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9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9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9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9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9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9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9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9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9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9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9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9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9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9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9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9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9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9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9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9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9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9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9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9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9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9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9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9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9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9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9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9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9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9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9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9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9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9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9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9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9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9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9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9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9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9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9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9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9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9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9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9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9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9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9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9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9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9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9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9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9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9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9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9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9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9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9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9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9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9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9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9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9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9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9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9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9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9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9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9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9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9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9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9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9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9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9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9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9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96" spans="3:174" x14ac:dyDescent="0.3">
      <c r="C196" s="140"/>
      <c r="D196" s="140"/>
      <c r="E196" s="281"/>
      <c r="F196" s="282"/>
      <c r="G19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9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9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9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9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9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9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9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9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9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9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9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9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9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9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9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9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9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9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9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9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9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9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9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9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9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9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9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9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9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9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9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9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9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9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9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9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9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9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9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9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9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9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9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9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9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9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9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9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9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9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9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9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9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9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9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9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9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9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9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9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9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9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9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9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9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9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9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9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9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9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9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9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9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9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9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9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9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9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9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9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9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9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9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9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9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9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9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9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9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9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9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9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9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9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9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9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9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9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9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9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9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9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9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9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9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9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9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9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9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9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9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9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9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9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9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9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9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9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9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9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9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9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9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9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9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9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9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9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9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9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9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9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9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9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9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9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9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9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9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9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9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9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9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9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9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9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9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9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97" spans="3:174" x14ac:dyDescent="0.3">
      <c r="C197" s="140"/>
      <c r="D197" s="140"/>
      <c r="E197" s="281"/>
      <c r="F197" s="282"/>
      <c r="G19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9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9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9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9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9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9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9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9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9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9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9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9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9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9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9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9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9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9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9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9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9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9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9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9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9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9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9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9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9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9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9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9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9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9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9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9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9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9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9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9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9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9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9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9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9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9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9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9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9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9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9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9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9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9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9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9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9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9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9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9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9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9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9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9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9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9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9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9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9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9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9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9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9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9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9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9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9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9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9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9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9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9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9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9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9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9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9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9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9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9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9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9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9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9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9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9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9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9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9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9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9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9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9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9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9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9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9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9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9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9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9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9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9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9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9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9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9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9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9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9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9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9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9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9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9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9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9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9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9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9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9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9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9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9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9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9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9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9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9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9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9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9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9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9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9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9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9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9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98" spans="3:174" x14ac:dyDescent="0.3">
      <c r="C198" s="140"/>
      <c r="D198" s="140"/>
      <c r="E198" s="281"/>
      <c r="F198" s="282"/>
      <c r="G19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9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9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9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9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9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9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9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9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9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9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9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9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9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9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9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9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9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9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9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9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9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9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9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9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9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9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9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9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9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9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9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9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9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9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9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9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9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9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9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9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9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9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9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9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9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9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9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9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9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9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9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9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9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9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9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9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9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9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9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9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9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9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9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9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9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9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9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9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9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9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9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9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9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9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9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9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9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9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9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9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9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9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9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9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9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9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9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9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9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9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9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9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9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9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9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9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9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9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9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9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9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9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9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9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9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9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9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9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9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9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9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9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9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9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9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9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9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9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9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9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9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9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9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9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9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9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9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9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9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9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9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9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9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9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9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9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9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9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9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9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9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9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9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9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9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9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9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9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199" spans="3:174" x14ac:dyDescent="0.3">
      <c r="C199" s="140"/>
      <c r="D199" s="140"/>
      <c r="E199" s="281"/>
      <c r="F199" s="282"/>
      <c r="G19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19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19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19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19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19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19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19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19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19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19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19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19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19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19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19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19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19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19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19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19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19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19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19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19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19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19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19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19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19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19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19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19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19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19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19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19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19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19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19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19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19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19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19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19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19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19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19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19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19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19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19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19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19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19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19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19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19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19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19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19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19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19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19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19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19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19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19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19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19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19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19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19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19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19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19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19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19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19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19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19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19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19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19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19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19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19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19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19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19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19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19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19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19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19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19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19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19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19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19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19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19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19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19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19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19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19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19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19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19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19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19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19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19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19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19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19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19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19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19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19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19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19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19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19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19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19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19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19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19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19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19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19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19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19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19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19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19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19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19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19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19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19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19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19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19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19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19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19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00" spans="3:174" x14ac:dyDescent="0.3">
      <c r="C200" s="140"/>
      <c r="D200" s="140"/>
      <c r="E200" s="281"/>
      <c r="F200" s="282"/>
      <c r="G20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0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0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0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0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0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0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0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0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0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0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0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0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0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0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0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0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0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0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0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0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0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0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0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0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0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0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0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0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0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0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0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0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0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0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0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0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0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0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0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0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0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0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0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0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0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0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0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0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0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0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0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0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0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0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0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0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0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0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0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0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0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0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0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0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0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0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0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0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0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0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0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0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0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0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0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0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0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0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0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0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0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0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0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0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0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0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0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0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0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0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0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0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0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0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0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0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0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0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0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0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0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0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0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0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0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0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0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0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0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0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0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0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0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0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0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0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0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0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0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0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0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0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0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0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0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0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0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0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0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0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0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0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0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0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0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0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0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0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0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0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0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0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0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0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0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0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0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0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01" spans="3:174" x14ac:dyDescent="0.3">
      <c r="C201" s="140"/>
      <c r="D201" s="140"/>
      <c r="E201" s="281"/>
      <c r="F201" s="282"/>
      <c r="G20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0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0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0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0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0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0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0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0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0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0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0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0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0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0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0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0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0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0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0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0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0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0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0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0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0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0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0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0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0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0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0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0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0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0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0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0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0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0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0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0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0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0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0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0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0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0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0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0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0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0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0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0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0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0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0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0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0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0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0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0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0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0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0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0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0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0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0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0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0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0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0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0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0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0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0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0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0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0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0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0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0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0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0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0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0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0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0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0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0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0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0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0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0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0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0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0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0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0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0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0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0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0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0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0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0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0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0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0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0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0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0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0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0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0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0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0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0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0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0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0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0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0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0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0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0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0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0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0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0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0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0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0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0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0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0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0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0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0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0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0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0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0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0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0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0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0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0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0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02" spans="3:174" x14ac:dyDescent="0.3">
      <c r="C202" s="140"/>
      <c r="D202" s="140"/>
      <c r="E202" s="281"/>
      <c r="F202" s="282"/>
      <c r="G20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0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0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0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0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0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0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0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0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0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0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0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0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0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0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0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0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0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0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0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0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0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0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0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0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0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0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0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0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0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0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0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0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0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0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0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0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0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0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0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0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0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0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0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0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0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0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0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0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0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0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0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0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0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0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0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0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0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0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0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0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0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0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0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0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0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0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0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0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0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0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0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0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0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0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0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0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0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0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0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0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0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0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0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0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0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0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0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0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0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0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0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0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0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0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0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0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0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0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0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0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0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0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0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0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0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0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0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0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0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0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0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0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0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0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0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0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0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0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0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0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0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0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0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0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0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0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0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0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0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0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0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0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0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0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0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0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0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0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0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0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0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0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0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0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0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0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0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0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03" spans="3:174" x14ac:dyDescent="0.3">
      <c r="C203" s="140"/>
      <c r="D203" s="140"/>
      <c r="E203" s="281"/>
      <c r="F203" s="282"/>
      <c r="G20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0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0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0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0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0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0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0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0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0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0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0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0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0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0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0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0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0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0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0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0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0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0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0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0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0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0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0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0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0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0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0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0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0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0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0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0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0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0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0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0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0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0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0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0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0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0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0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0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0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0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0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0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0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0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0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0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0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0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0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0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0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0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0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0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0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0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0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0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0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0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0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0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0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0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0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0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0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0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0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0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0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0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0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0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0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0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0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0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0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0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0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0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0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0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0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0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0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0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0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0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0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0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0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0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0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0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0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0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0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0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0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0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0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0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0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0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0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0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0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0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0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0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0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0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0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0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0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0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0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0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0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0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0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0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0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0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0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0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0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0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0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0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0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0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0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0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0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0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04" spans="3:174" x14ac:dyDescent="0.3">
      <c r="C204" s="140"/>
      <c r="D204" s="140"/>
      <c r="E204" s="281"/>
      <c r="F204" s="282"/>
      <c r="G20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0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0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0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0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0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0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0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0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0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0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0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0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0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0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0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0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0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0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0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0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0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0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0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0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0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0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0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0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0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0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0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0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0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0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0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0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0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0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0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0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0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0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0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0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0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0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0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0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0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0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0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0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0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0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0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0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0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0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0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0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0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0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0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0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0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0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0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0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0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0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0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0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0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0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0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0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0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0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0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0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0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0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0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0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0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0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0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0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0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0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0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0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0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0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0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0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0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0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0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0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0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0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0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0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0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0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0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0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0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0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0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0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0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0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0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0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0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0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0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0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0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0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0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0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0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0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0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0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0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0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0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0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0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0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0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0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0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0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0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0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0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0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0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0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0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0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0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0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05" spans="3:174" x14ac:dyDescent="0.3">
      <c r="C205" s="140"/>
      <c r="D205" s="140"/>
      <c r="E205" s="281"/>
      <c r="F205" s="282"/>
      <c r="G20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0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0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0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0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0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0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0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0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0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0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0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0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0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0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0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0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0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0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0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0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0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0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0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0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0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0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0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0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0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0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0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0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0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0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0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0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0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0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0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0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0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0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0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0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0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0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0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0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0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0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0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0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0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0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0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0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0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0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0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0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0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0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0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0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0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0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0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0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0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0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0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0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0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0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0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0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0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0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0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0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0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0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0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0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0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0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0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0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0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0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0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0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0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0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0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0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0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0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0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0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0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0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0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0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0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0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0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0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0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0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0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0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0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0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0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0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0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0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0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0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0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0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0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0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0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0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0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0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0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0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0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0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0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0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0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0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0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0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0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0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0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0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0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0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0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0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0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0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06" spans="3:174" x14ac:dyDescent="0.3">
      <c r="C206" s="140"/>
      <c r="D206" s="140"/>
      <c r="E206" s="281"/>
      <c r="F206" s="282"/>
      <c r="G20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0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0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0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0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0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0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0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0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0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0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0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0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0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0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0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0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0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0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0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0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0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0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0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0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0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0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0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0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0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0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0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0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0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0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0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0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0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0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0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0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0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0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0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0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0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0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0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0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0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0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0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0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0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0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0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0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0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0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0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0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0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0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0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0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0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0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0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0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0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0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0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0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0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0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0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0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0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0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0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0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0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0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0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0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0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0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0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0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0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0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0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0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0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0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0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0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0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0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0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0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0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0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0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0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0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0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0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0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0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0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0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0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0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0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0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0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0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0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0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0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0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0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0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0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0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0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0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0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0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0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0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0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0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0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0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0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0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0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0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0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0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0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0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0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0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0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0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0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07" spans="3:174" x14ac:dyDescent="0.3">
      <c r="C207" s="140"/>
      <c r="D207" s="140"/>
      <c r="E207" s="281"/>
      <c r="F207" s="282"/>
      <c r="G20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0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0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0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0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0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0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0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0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0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0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0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0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0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0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0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0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0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0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0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0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0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0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0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0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0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0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0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0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0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0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0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0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0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0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0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0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0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0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0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0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0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0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0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0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0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0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0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0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0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0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0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0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0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0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0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0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0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0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0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0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0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0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0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0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0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0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0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0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0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0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0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0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0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0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0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0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0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0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0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0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0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0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0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0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0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0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0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0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0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0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0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0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0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0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0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0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0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0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0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0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0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0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0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0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0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0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0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0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0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0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0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0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0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0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0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0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0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0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0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0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0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0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0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0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0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0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0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0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0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0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0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0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0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0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0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0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0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0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0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0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0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0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0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0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0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0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0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0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08" spans="3:174" x14ac:dyDescent="0.3">
      <c r="C208" s="140"/>
      <c r="D208" s="140"/>
      <c r="E208" s="281"/>
      <c r="F208" s="282"/>
      <c r="G20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0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0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0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0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0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0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0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0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0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0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0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0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0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0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0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0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0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0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0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0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0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0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0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0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0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0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0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0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0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0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0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0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0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0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0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0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0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0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0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0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0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0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0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0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0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0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0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0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0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0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0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0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0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0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0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0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0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0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0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0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0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0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0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0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0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0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0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0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0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0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0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0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0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0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0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0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0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0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0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0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0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0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0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0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0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0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0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0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0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0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0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0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0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0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0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0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0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0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0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0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0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0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0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0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0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0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0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0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0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0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0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0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0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0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0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0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0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0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0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0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0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0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0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0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0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0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0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0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0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0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0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0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0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0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0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0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0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0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0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0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0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0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0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0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0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0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0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0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09" spans="3:174" x14ac:dyDescent="0.3">
      <c r="C209" s="140"/>
      <c r="D209" s="140"/>
      <c r="E209" s="281"/>
      <c r="F209" s="282"/>
      <c r="G20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0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0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0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0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0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0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0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0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0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0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0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0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0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0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0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0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0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0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0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0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0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0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0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0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0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0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0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0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0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0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0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0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0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0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0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0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0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0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0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0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0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0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0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0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0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0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0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0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0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0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0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0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0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0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0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0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0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0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0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0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0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0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0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0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0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0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0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0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0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0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0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0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0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0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0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0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0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0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0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0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0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0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0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0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0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0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0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0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0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0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0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0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0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0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0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0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0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0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0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0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0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0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0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0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0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0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0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0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0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0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0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0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0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0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0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0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0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0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0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0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0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0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0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0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0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0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0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0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0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0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0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0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0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0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0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0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0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0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0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0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0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0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0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0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0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0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0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0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10" spans="3:174" x14ac:dyDescent="0.3">
      <c r="C210" s="140"/>
      <c r="D210" s="140"/>
      <c r="E210" s="281"/>
      <c r="F210" s="282"/>
      <c r="G21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1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1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1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1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1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1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1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1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1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1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1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1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1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1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1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1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1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1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1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1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1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1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1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1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1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1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1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1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1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1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1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1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1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1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1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1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1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1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1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1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1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1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1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1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1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1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1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1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1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1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1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1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1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1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1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1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1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1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1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1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1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1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1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1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1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1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1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1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1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1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1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1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1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1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1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1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1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1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1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1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1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1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1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1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1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1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1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1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1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1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1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1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1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1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1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1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1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1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1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1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1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1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1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1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1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1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1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1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1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1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1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1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1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1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1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1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1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1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1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1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1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1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1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1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1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1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1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1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1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1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1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1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1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1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1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1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1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1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1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1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1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1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1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1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1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1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1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1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11" spans="3:174" x14ac:dyDescent="0.3">
      <c r="C211" s="140"/>
      <c r="D211" s="140"/>
      <c r="E211" s="281"/>
      <c r="F211" s="282"/>
      <c r="G21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1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1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1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1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1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1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1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1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1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1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1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1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1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1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1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1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1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1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1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1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1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1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1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1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1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1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1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1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1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1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1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1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1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1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1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1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1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1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1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1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1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1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1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1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1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1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1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1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1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1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1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1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1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1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1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1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1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1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1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1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1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1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1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1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1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1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1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1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1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1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1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1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1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1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1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1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1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1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1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1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1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1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1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1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1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1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1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1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1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1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1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1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1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1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1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1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1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1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1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1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1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1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1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1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1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1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1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1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1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1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1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1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1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1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1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1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1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1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1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1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1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1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1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1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1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1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1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1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1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1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1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1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1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1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1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1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1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1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1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1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1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1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1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1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1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1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1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1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12" spans="3:174" x14ac:dyDescent="0.3">
      <c r="C212" s="140"/>
      <c r="D212" s="140"/>
      <c r="E212" s="281"/>
      <c r="F212" s="282"/>
      <c r="G21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1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1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1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1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1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1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1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1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1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1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1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1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1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1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1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1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1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1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1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1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1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1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1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1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1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1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1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1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1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1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1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1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1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1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1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1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1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1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1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1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1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1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1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1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1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1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1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1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1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1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1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1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1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1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1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1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1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1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1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1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1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1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1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1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1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1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1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1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1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1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1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1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1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1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1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1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1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1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1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1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1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1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1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1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1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1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1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1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1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1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1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1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1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1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1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1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1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1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1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1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1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1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1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1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1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1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1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1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1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1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1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1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1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1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1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1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1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1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1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1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1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1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1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1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1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1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1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1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1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1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1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1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1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1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1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1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1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1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1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1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1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1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1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1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1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1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1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1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13" spans="3:174" x14ac:dyDescent="0.3">
      <c r="C213" s="140"/>
      <c r="D213" s="140"/>
      <c r="E213" s="281"/>
      <c r="F213" s="282"/>
      <c r="G21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1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1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1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1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1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1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1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1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1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1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1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1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1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1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1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1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1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1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1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1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1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1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1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1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1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1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1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1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1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1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1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1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1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1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1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1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1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1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1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1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1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1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1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1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1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1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1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1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1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1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1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1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1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1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1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1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1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1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1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1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1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1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1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1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1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1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1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1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1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1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1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1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1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1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1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1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1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1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1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1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1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1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1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1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1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1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1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1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1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1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1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1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1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1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1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1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1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1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1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1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1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1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1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1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1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1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1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1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1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1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1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1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1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1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1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1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1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1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1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1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1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1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1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1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1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1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1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1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1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1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1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1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1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1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1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1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1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1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1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1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1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1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1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1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1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1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1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1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14" spans="3:174" x14ac:dyDescent="0.3">
      <c r="C214" s="140"/>
      <c r="D214" s="140"/>
      <c r="E214" s="281"/>
      <c r="F214" s="282"/>
      <c r="G21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1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1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1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1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1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1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1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1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1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1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1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1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1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1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1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1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1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1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1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1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1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1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1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1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1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1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1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1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1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1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1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1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1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1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1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1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1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1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1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1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1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1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1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1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1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1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1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1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1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1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1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1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1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1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1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1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1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1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1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1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1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1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1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1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1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1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1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1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1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1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1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1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1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1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1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1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1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1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1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1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1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1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1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1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1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1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1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1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1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1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1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1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1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1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1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1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1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1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1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1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1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1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1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1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1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1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1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1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1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1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1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1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1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1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1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1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1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1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1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1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1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1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1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1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1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1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1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1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1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1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1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1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1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1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1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1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1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1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1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1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1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1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15" spans="3:174" x14ac:dyDescent="0.3">
      <c r="C215" s="140"/>
      <c r="D215" s="140"/>
      <c r="E215" s="281"/>
      <c r="F215" s="282"/>
      <c r="G21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1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1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1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1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1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1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1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1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1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1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1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1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1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1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1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1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1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1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1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1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1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1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1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1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1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1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1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1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1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1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1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1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1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1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1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1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1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1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1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1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1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1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1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1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1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1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1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1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1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1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1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1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1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1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1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1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1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1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1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1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1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1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1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1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1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1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1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1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1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1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1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1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1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1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1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1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1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1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1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1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1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1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1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1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1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1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1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1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1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1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1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1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1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1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1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1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1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1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1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1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1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1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1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1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1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1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1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1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1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1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1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1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1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1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1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1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1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1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1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1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1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1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1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1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1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1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1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1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1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1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1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1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1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1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1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1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1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1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1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1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1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1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16" spans="3:174" x14ac:dyDescent="0.3">
      <c r="C216" s="140"/>
      <c r="D216" s="140"/>
      <c r="E216" s="281"/>
      <c r="F216" s="282"/>
      <c r="G21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1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1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1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1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1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1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1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1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1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1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1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1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1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1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1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1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1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1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1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1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1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1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1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1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1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1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1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1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1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1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1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1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1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1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1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1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1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1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1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1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1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1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1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1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1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1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1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1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1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1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1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1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1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1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1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1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1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1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1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1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1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1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1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1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1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1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1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1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1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1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1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1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1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1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1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1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1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1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1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1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1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1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1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1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1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1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1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1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1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1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1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1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1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1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1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1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1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1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1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1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1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1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1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1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1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1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1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1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1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1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1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1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1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1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1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1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1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1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1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1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1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1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1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1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1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1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1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1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1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1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1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1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1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1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1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1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1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1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1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1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1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1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17" spans="3:174" x14ac:dyDescent="0.3">
      <c r="C217" s="140"/>
      <c r="D217" s="140"/>
      <c r="E217" s="281"/>
      <c r="F217" s="282"/>
      <c r="G21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1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1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1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1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1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1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1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1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1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1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1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1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1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1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1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1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1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1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1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1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1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1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1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1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1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1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1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1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1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1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1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1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1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1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1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1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1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1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1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1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1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1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1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1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1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1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1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1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1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1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1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1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1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1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1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1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1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1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1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1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1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1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1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1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1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1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1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1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1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1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1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1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1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1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1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1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1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1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1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1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1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1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1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1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1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1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1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1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1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1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1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1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1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1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1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1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1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1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1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1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1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1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1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1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1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1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1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1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1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1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1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1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1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1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1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1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1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1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1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1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1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1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1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1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1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1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1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1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1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1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1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1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1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1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1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1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1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1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1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1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1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1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18" spans="3:174" x14ac:dyDescent="0.3">
      <c r="C218" s="140"/>
      <c r="D218" s="140"/>
      <c r="E218" s="281"/>
      <c r="F218" s="282"/>
      <c r="G21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1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1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1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1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1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1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1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1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1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1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1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1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1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1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1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1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1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1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1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1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1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1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1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1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1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1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1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1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1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1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1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1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1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1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1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1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1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1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1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1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1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1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1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1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1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1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1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1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1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1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1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1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1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1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1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1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1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1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1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1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1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1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1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1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1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1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1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1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1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1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1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1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1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1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1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1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1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1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1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1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1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1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1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1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1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1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1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1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1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1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1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1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1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1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1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1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1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1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1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1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1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1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1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1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1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1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1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1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1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1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1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1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1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1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1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1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1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1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1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1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1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1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1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1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1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1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1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1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1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1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1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1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1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1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1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1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1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1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1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1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1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1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19" spans="3:174" x14ac:dyDescent="0.3">
      <c r="C219" s="140"/>
      <c r="D219" s="140"/>
      <c r="E219" s="281"/>
      <c r="F219" s="282"/>
      <c r="G21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1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1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1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1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1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1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1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1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1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1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1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1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1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1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1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1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1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1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1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1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1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1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1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1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1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1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1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1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1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1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1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1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1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1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1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1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1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1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1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1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1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1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1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1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1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1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1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1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1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1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1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1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1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1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1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1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1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1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1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1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1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1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1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1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1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1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1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1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1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1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1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1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1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1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1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1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1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1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1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1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1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1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1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1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1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1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1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1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1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1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1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1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1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1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1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1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1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1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1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1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1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1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1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1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1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1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1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1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1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1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1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1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1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1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1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1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1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1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1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1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1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1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1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1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1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1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1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1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1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1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1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1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1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1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1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1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1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1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1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1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1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1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20" spans="3:174" x14ac:dyDescent="0.3">
      <c r="C220" s="140"/>
      <c r="D220" s="140"/>
      <c r="E220" s="281"/>
      <c r="F220" s="282"/>
      <c r="G22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2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2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2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2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2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2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2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2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2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2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2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2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2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2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2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2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2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2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2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2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2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2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2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2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2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2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2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2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2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2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2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2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2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2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2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2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2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2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2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2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2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2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2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2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2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2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2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2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2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2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2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2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2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2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2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2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2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2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2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2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2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2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2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2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2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2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2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2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2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2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2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2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2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2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2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2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2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2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2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2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2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2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2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2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2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2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2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2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2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2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2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2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2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2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2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2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2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2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2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2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2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2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2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2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2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2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2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2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2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2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2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2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2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2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2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2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2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2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2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2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2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2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2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2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2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2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2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2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2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2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2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2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2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2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2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2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2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2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2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2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2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2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21" spans="3:174" x14ac:dyDescent="0.3">
      <c r="C221" s="140"/>
      <c r="D221" s="140"/>
      <c r="E221" s="281"/>
      <c r="F221" s="282"/>
      <c r="G22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2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2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2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2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2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2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2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2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2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2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2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2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2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2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2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2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2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2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2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2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2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2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2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2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2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2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2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2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2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2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2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2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2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2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2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2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2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2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2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2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2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2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2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2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2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2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2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2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2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2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2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2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2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2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2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2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2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2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2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2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2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2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2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2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2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2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2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2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2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2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2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2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2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2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2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2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2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2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2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2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2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2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2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2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2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2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2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2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2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2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2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2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2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2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2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2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2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2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2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2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2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2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2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2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2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2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2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2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2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2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2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2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2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2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2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2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2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2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2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2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2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2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2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2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2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2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2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2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2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2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2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2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2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2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2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2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2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2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2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2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2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2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22" spans="3:174" x14ac:dyDescent="0.3">
      <c r="C222" s="140"/>
      <c r="D222" s="140"/>
      <c r="E222" s="281"/>
      <c r="F222" s="282"/>
      <c r="G22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2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2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2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2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2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2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2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2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2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2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2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2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2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2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2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2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2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2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2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2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2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2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2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2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2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2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2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2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2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2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2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2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2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2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2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2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2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2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2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2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2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2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2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2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2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2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2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2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2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2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2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2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2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2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2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2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2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2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2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2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2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2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2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2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2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2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2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2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2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2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2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2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2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2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2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2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2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2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2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2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2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2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2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2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2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2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2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2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2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2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2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2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2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2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2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2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2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2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2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2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2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2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2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2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2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2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2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2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2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2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2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2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2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2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2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2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2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2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2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2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2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2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2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2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2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2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2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2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2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2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2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2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2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2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2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2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2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2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2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2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2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2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23" spans="3:174" x14ac:dyDescent="0.3">
      <c r="C223" s="140"/>
      <c r="D223" s="140"/>
      <c r="E223" s="281"/>
      <c r="F223" s="282"/>
      <c r="G22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2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2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2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2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2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2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2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2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2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2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2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2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2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2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2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2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2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2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2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2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2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2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2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2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2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2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2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2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2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2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2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2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2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2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2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2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2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2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2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2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2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2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2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2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2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2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2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2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2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2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2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2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2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2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2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2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2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2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2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2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2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2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2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2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2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2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2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2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2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2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2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2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2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2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2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2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2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2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2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2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2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2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2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2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2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2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2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2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2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2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2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2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2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2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2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2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2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2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2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2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2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2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2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2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2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2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2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2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2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2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2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2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2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2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2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2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2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2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2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2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2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2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2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2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2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2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2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2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2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2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2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2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2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2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2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2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2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2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2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2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2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2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24" spans="3:174" x14ac:dyDescent="0.3">
      <c r="C224" s="140"/>
      <c r="D224" s="140"/>
      <c r="E224" s="281"/>
      <c r="F224" s="282"/>
      <c r="G22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2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2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2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2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2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2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2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2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2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2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2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2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2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2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2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2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2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2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2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2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2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2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2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2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2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2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2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2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2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2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2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2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2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2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2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2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2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2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2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2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2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2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2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2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2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2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2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2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2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2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2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2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2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2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2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2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2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2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2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2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2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2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2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2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2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2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2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2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2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2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2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2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2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2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2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2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2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2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2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2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2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2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2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2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2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2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2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2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2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2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2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2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2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2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2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2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2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2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2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2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2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2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2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2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2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2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2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2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2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2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2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2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2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2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2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2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2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2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2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2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2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2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2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2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2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2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2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2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2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2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2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2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2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2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2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2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2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2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2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2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2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2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25" spans="3:174" x14ac:dyDescent="0.3">
      <c r="C225" s="140"/>
      <c r="D225" s="140"/>
      <c r="E225" s="281"/>
      <c r="F225" s="282"/>
      <c r="G22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2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2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2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2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2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2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2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2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2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2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2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2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2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2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2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2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2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2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2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2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2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2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2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2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2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2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2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2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2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2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2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2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2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2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2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2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2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2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2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2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2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2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2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2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2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2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2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2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2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2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2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2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2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2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2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2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2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2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2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2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2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2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2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2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2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2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2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2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2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2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2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2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2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2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2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2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2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2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2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2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2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2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2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2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2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2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2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2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2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2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2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2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2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2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2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2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2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2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2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2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2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2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2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2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2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2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2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2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2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2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2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2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2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2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2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2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2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2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2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2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2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2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2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2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2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2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2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2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2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2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2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2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2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2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2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2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2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2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2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2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2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2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26" spans="3:174" x14ac:dyDescent="0.3">
      <c r="C226" s="140"/>
      <c r="D226" s="140"/>
      <c r="E226" s="281"/>
      <c r="F226" s="282"/>
      <c r="G22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2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2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2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2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2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2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2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2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2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2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2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2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2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2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2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2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2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2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2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2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2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2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2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2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2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2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2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2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2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2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2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2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2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2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2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2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2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2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2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2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2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2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2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2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2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2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2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2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2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2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2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2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2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2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2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2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2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2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2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2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2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2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2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2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2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2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2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2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2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2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2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2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2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2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2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2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2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2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2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2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2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2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2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2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2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2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2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2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2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2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2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2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2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2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2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2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2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2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2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2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2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2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2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2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2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2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2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2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2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2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2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2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2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2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2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2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2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2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2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2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2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2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2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2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2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2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2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2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2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2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2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2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2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2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2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2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2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2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2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2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2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2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27" spans="3:174" x14ac:dyDescent="0.3">
      <c r="C227" s="140"/>
      <c r="D227" s="140"/>
      <c r="E227" s="281"/>
      <c r="F227" s="282"/>
      <c r="G22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2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2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2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2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2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2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2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2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2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2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2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2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2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2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2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2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2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2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2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2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2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2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2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2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2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2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2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2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2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2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2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2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2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2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2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2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2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2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2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2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2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2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2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2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2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2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2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2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2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2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2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2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2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2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2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2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2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2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2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2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2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2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2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2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2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2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2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2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2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2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2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2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2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2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2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2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2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2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2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2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2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2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2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2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2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2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2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2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2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2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2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2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2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2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2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2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2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2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2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2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2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2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2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2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2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2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2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2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2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2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2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2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2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2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2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2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2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2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2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2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2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2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2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2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2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2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2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2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2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2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2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2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2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2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2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2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2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2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2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2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2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2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28" spans="3:174" x14ac:dyDescent="0.3">
      <c r="C228" s="140"/>
      <c r="D228" s="140"/>
      <c r="E228" s="281"/>
      <c r="F228" s="282"/>
      <c r="G22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2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2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2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2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2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2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2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2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2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2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2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2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2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2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2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2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2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2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2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2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2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2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2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2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2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2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2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2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2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2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2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2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2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2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2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2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2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2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2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2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2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2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2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2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2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2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2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2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2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2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2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2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2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2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2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2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2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2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2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2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2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2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2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2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2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2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2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2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2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2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2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2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2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2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2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2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2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2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2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2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2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2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2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2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2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2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2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2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2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2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2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2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2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2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2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2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2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2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2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2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2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2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2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2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2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2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2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2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2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2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2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2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2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2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2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2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2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2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2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2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2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2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2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2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2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2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2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2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2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2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2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2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2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2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2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2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2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2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2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2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2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2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29" spans="3:174" x14ac:dyDescent="0.3">
      <c r="C229" s="140"/>
      <c r="D229" s="140"/>
      <c r="E229" s="281"/>
      <c r="F229" s="282"/>
      <c r="G22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2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2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2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2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2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2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2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2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2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2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2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2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2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2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2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2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2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2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2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2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2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2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2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2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2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2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2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2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2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2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2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2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2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2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2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2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2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2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2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2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2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2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2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2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2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2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2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2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2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2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2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2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2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2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2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2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2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2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2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2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2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2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2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2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2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2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2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2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2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2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2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2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2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2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2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2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2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2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2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2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2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2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2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2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2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2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2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2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2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2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2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2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2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2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2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2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2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2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2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2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2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2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2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2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2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2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2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2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2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2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2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2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2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2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2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2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2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2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2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2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2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2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2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2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2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2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2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2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2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2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2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2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2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2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2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2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2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2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2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2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2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2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30" spans="3:174" x14ac:dyDescent="0.3">
      <c r="C230" s="140"/>
      <c r="D230" s="140"/>
      <c r="E230" s="281"/>
      <c r="F230" s="282"/>
      <c r="G23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3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3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3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3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3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3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3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3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3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3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3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3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3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3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3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3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3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3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3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3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3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3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3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3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3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3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3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3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3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3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3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3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3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3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3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3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3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3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3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3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3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3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3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3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3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3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3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3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3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3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3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3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3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3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3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3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3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3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3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3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3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3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3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3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3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3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3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3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3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3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3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3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3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3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3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3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3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3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3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3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3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3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3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3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3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3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3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3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3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3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3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3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3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3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3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3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3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3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3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3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3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3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3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3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3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3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3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3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3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3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3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3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3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3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3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3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3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3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3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3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3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3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3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3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3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3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3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3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3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3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3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3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3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3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3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3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3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3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3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3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3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3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31" spans="3:174" x14ac:dyDescent="0.3">
      <c r="C231" s="140"/>
      <c r="D231" s="140"/>
      <c r="E231" s="281"/>
      <c r="F231" s="282"/>
      <c r="G23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3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3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3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3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3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3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3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3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3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3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3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3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3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3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3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3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3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3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3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3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3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3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3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3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3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3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3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3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3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3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3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3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3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3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3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3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3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3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3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3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3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3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3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3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3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3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3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3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3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3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3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3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3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3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3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3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3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3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3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3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3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3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3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3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3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3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3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3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3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3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3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3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3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3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3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3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3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3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3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3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3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3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3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3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3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3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3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3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3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3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3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3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3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3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3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3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3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3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3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3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3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3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3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3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3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3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3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3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3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3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3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3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3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3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3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3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3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3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3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3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3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3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3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3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3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3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3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3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3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3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3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3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3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3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3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3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3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3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3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3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3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3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32" spans="3:174" x14ac:dyDescent="0.3">
      <c r="C232" s="140"/>
      <c r="D232" s="140"/>
      <c r="E232" s="281"/>
      <c r="F232" s="282"/>
      <c r="G23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3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3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3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3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3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3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3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3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3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3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3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3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3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3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3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3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3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3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3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3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3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3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3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3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3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3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3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3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3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3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3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3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3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3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3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3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3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3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3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3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3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3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3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3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3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3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3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3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3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3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3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3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3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3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3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3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3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3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3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3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3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3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3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3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3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3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3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3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3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3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3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3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3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3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3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3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3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3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3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3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3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3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3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3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3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3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3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3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3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3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3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3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3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3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3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3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3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3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3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3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3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3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3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3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3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3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3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3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3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3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3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3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3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3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3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3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3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3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3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3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3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3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3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3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3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3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3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3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3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3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3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3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3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3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3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3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3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3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3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3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3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3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33" spans="3:174" x14ac:dyDescent="0.3">
      <c r="C233" s="140"/>
      <c r="D233" s="140"/>
      <c r="E233" s="281"/>
      <c r="F233" s="282"/>
      <c r="G23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3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3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3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3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3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3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3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3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3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3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3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3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3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3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3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3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3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3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3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3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3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3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3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3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3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3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3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3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3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3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3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3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3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3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3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3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3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3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3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3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3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3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3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3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3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3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3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3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3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3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3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3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3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3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3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3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3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3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3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3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3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3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3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3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3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3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3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3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3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3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3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3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3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3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3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3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3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3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3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3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3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3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3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3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3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3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3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3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3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3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3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3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3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3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3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3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3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3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3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3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3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3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3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3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3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3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3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3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3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3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3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3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3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3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3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3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3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3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3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3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3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3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3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3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3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3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3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3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3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3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3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3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3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3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3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3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3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3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3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3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3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3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34" spans="3:174" x14ac:dyDescent="0.3">
      <c r="C234" s="140"/>
      <c r="D234" s="140"/>
      <c r="E234" s="281"/>
      <c r="F234" s="282"/>
      <c r="G23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3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3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3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3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3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3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3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3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3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3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3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3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3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3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3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3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3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3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3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3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3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3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3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3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3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3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3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3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3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3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3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3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3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3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3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3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3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3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3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3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3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3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3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3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3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3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3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3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3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3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3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3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3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3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3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3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3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3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3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3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3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3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3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3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3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3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3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3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3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3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3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3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3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3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3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3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3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3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3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3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3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3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3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3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3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3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3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3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3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3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3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3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3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3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3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3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3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3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3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3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3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3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3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3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3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3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3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3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3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3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3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3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3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3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3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3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3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3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3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3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3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3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3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3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3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3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3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3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3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3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3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3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3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3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3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3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3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3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3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3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3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3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35" spans="3:174" x14ac:dyDescent="0.3">
      <c r="C235" s="140"/>
      <c r="D235" s="140"/>
      <c r="E235" s="281"/>
      <c r="F235" s="282"/>
      <c r="G23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3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3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3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3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3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3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3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3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3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3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3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3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3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3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3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3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3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3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3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3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3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3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3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3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3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3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3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3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3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3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3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3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3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3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3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3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3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3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3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3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3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3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3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3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3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3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3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3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3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3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3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3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3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3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3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3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3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3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3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3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3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3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3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3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3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3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3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3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3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3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3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3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3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3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3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3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3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3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3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3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3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3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3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3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3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3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3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3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3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3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3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3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3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3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3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3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3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3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3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3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3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3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3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3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3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3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3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3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3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3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3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3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3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3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3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3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3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3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3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3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3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3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3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3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3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3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3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3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3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3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3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3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3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3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3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3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3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3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3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3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3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3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36" spans="3:174" x14ac:dyDescent="0.3">
      <c r="C236" s="140"/>
      <c r="D236" s="140"/>
      <c r="E236" s="281"/>
      <c r="F236" s="282"/>
      <c r="G23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3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3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3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3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3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3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3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3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3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3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3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3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3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3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3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3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3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3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3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3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3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3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3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3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3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3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3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3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3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3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3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3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3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3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3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3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3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3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3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3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3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3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3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3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3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3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3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3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3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3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3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3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3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3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3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3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3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3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3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3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3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3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3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3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3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3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3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3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3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3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3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3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3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3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3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3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3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3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3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3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3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3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3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3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3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3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3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3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3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3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3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3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3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3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3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3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3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3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3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3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3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3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3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3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3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3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3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3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3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3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3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3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3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3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3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3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3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3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3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3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3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3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3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3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3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3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3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3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3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3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3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3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3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3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3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3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3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3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3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3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3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3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37" spans="3:174" x14ac:dyDescent="0.3">
      <c r="C237" s="140"/>
      <c r="D237" s="140"/>
      <c r="E237" s="281"/>
      <c r="F237" s="282"/>
      <c r="G23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3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3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3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3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3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3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3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3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3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3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3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3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3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3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3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3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3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3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3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3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3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3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3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3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3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3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3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3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3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3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3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3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3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3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3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3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3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3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3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3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3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3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3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3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3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3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3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3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3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3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3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3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3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3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3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3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3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3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3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3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3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3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3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3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3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3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3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3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3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3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3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3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3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3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3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3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3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3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3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3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3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3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3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3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3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3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3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3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3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3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3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3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3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3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3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3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3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3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3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3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3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3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3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3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3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3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3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3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3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3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3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3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3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3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3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3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3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3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3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3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3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3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3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3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3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3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3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3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3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3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3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3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3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3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3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3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3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3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3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3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3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3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38" spans="3:174" x14ac:dyDescent="0.3">
      <c r="C238" s="140"/>
      <c r="D238" s="140"/>
      <c r="E238" s="281"/>
      <c r="F238" s="282"/>
      <c r="G23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3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3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3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3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3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3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3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3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3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3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3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3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3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3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3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3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3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3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3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3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3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3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3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3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3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3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3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3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3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3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3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3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3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3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3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3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3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3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3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3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3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3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3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3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3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3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3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3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3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3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3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3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3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3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3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3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3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3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3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3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3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3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3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3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3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3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3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3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3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3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3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3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3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3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3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3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3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3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3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3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3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3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3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3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3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3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3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3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3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3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3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3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3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3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3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3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3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3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3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3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3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3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3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3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3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3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3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3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3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3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3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3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3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3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3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3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3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3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3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3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3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3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3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3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3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3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3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3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3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3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3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3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3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3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3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3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3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3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3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3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3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3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39" spans="3:174" x14ac:dyDescent="0.3">
      <c r="C239" s="140"/>
      <c r="D239" s="140"/>
      <c r="E239" s="281"/>
      <c r="F239" s="282"/>
      <c r="G23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3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3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3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3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3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3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3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3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3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3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3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3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3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3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3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3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3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3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3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3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3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3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3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3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3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3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3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3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3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3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3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3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3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3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3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3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3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3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3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3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3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3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3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3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3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3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3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3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3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3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3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3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3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3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3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3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3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3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3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3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3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3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3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3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3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3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3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3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3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3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3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3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3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3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3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3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3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3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3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3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3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3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3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3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3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3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3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3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3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3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3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3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3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3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3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3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3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3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3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3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3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3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3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3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3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3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3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3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3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3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3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3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3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3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3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3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3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3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3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3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3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3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3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3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3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3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3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3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3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3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3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3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3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3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3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3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3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3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3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3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3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3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40" spans="3:174" x14ac:dyDescent="0.3">
      <c r="C240" s="140"/>
      <c r="D240" s="140"/>
      <c r="E240" s="281"/>
      <c r="F240" s="282"/>
      <c r="G24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4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4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4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4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4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4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4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4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4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4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4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4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4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4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4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4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4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4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4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4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4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4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4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4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4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4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4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4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4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4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4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4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4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4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4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4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4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4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4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4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4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4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4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4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4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4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4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4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4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4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4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4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4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4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4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4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4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4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4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4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4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4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4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4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4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4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4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4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4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4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4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4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4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4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4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4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4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4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4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4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4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4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4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4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4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4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4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4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4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4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4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4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4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4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4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4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4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4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4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4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4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4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4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4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4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4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4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4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4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4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4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4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4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4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4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4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4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4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4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4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4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4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4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4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4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4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4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4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4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4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4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4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4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4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4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4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4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4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4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4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4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4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41" spans="3:174" x14ac:dyDescent="0.3">
      <c r="C241" s="140"/>
      <c r="D241" s="140"/>
      <c r="E241" s="281"/>
      <c r="F241" s="282"/>
      <c r="G24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4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4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4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4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4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4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4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4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4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4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4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4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4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4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4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4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4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4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4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4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4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4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4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4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4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4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4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4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4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4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4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4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4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4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4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4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4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4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4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4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4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4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4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4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4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4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4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4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4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4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4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4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4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4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4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4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4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4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4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4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4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4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4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4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4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4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4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4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4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4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4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4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4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4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4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4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4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4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4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4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4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4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4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4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4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4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4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4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4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4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4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4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4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4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4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4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4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4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4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4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4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4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4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4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4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4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4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4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4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4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4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4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4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4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4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4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4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4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4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4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4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4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4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4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4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4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4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4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4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4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4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4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4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4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4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4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4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4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4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4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4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4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42" spans="3:174" x14ac:dyDescent="0.3">
      <c r="C242" s="140"/>
      <c r="D242" s="140"/>
      <c r="E242" s="281"/>
      <c r="F242" s="282"/>
      <c r="G24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4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4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4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4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4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4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4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4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4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4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4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4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4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4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4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4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4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4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4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4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4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4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4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4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4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4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4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4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4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4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4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4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4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4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4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4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4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4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4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4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4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4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4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4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4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4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4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4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4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4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4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4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4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4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4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4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4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4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4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4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4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4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4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4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4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4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4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4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4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4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4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4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4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4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4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4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4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4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4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4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4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4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4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4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4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4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4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4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4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4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4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4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4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4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4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4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4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4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4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4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4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4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4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4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4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4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4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4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4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4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4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4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4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4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4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4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4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4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4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4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4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4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4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4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4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4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4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4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4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4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4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4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4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4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4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4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4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4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4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4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4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4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43" spans="3:174" x14ac:dyDescent="0.3">
      <c r="C243" s="140"/>
      <c r="D243" s="140"/>
      <c r="E243" s="281"/>
      <c r="F243" s="282"/>
      <c r="G24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4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4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4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4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4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4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4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4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4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4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4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4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4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4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4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4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4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4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4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4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4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4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4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4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4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4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4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4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4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4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4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4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4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4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4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4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4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4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4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4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4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4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4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4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4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4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4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4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4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4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4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4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4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4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4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4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4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4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4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4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4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4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4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4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4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4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4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4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4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4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4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4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4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4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4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4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4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4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4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4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4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4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4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4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4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4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4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4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4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4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4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4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4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4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4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4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4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4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4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4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4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4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4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4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4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4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4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4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4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4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4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4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4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4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4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4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4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4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4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4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4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4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4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4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4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4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4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4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4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4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4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4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4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4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4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4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4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4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4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4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4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4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44" spans="3:174" x14ac:dyDescent="0.3">
      <c r="C244"/>
      <c r="D244"/>
      <c r="E244" s="281"/>
      <c r="F244" s="282"/>
      <c r="G24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4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4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4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4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4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4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4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4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4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4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4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4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4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4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4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4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4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4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4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4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4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4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4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4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4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4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4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4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4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4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4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4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4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4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4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4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4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4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4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4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4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4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4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4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4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4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4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4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4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4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4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4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4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4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4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4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4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4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4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4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4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4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4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4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4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4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4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4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4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4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4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4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4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4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4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4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4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4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4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4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4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4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4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4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4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4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4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4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4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4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4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4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4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4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4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4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4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4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4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4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4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4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4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4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4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4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4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4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4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4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4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4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4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4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4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4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4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4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4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4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4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4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4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4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4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4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4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4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4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4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4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4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4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4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4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4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4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4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4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4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4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4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45" spans="3:174" x14ac:dyDescent="0.3">
      <c r="C245"/>
      <c r="D245"/>
      <c r="E245" s="281"/>
      <c r="F245" s="282"/>
      <c r="G24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4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4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4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4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4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4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4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4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4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4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4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4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4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4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4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4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4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4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4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4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4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4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4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4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4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4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4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4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4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4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4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4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4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4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4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4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4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4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4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4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4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4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4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4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4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4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4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4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4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4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4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4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4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4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4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4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4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4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4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4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4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4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4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4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4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4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4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4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4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4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4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4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4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4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4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4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4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4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4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4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4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4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4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4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4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4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4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4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4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4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4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4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4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4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4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4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4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4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4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4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4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4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4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4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4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4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4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4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4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4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4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4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4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4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4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4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4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4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4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4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4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4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4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4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4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4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4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4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4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4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4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4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4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4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4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4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4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4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4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4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4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4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46" spans="3:174" x14ac:dyDescent="0.3">
      <c r="C246"/>
      <c r="D246"/>
      <c r="E246" s="281"/>
      <c r="F246" s="282"/>
      <c r="G24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4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4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4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4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4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4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4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4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4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4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4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4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4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4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4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4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4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4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4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4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4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4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4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4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4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4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4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4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4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4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4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4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4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4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4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4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4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4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4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4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4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4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4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4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4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4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4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4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4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4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4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4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4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4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4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4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4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4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4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4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4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4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4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4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4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4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4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4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4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4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4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4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4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4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4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4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4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4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4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4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4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4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4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4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4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4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4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4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4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4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4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4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4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4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4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4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4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4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4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4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4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4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4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4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4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4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4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4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4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4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4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4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4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4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4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4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4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4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4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4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4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4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4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4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4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4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4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4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4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4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4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4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4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4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4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4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4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4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4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4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4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4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47" spans="3:174" x14ac:dyDescent="0.3">
      <c r="C247"/>
      <c r="D247"/>
      <c r="E247" s="281"/>
      <c r="F247" s="282"/>
      <c r="G24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4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4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4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4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4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4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4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4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4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4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4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4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4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4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4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4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4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4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4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4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4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4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4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4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4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4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4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4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4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4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4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4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4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4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4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4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4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4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4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4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4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4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4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4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4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4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4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4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4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4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4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4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4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4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4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4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4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4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4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4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4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4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4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4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4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4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4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4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4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4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4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4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4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4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4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4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4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4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4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4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4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4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4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4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4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4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4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4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4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4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4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4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4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4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4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4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4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4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4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4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4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4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4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4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4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4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4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4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4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4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4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4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4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4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4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4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4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4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4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4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4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4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4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4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4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4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4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4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4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4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4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4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4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4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4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4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4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4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4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4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4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4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48" spans="3:174" x14ac:dyDescent="0.3">
      <c r="C248"/>
      <c r="D248"/>
      <c r="E248" s="281"/>
      <c r="F248" s="282"/>
      <c r="G24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4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4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4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4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4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4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4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4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4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4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4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4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4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4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4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4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4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4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4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4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4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4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4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4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4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4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4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4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4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4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4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4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4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4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4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4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4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4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4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4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4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4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4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4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4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4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4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4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4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4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4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4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4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4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4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4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4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4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4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4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4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4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4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4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4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4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4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4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4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4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4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4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4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4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4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4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4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4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4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4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4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4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4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4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4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4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4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4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4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4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4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4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4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4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4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4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4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4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4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4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4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4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4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4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4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4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4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4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4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4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4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4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4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4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4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4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4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4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4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4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4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4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4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4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4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4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4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4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4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4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4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4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4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4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4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4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4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4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4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4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4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4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49" spans="3:174" x14ac:dyDescent="0.3">
      <c r="C249"/>
      <c r="D249"/>
      <c r="E249" s="281"/>
      <c r="F249" s="282"/>
      <c r="G24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4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4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4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4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4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4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4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4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4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4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4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4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4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4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4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4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4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4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4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4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4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4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4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4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4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4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4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4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4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4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4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4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4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4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4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4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4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4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4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4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4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4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4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4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4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4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4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4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4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4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4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4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4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4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4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4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4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4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4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4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4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4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4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4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4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4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4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4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4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4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4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4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4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4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4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4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4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4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4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4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4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4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4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4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4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4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4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4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4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4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4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4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4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4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4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4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4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4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4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4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4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4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4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4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4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4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4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4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4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4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4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4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4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4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4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4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4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4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4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4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4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4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4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4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4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4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4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4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4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4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4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4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4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4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4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4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4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4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4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4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4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4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50" spans="3:174" x14ac:dyDescent="0.3">
      <c r="C250"/>
      <c r="D250"/>
      <c r="E250" s="281"/>
      <c r="F250" s="282"/>
      <c r="G25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5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5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5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5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5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5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5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5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5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5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5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5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5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5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5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5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5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5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5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5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5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5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5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5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5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5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5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5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5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5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5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5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5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5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5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5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5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5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5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5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5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5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5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5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5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5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5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5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5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5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5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5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5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5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5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5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5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5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5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5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5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5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5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5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5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5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5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5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5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5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5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5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5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5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5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5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5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5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5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5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5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5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5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5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5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5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5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5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5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5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5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5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5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5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5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5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5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5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5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5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5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5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5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5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5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5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5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5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5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5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5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5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5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5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5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5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5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5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5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5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5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5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5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5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5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5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5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5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5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5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5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5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5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5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5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5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5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5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5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5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5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5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51" spans="3:174" x14ac:dyDescent="0.3">
      <c r="C251"/>
      <c r="D251"/>
      <c r="E251" s="281"/>
      <c r="F251" s="282"/>
      <c r="G25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5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5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5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5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5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5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5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5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5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5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5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5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5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5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5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5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5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5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5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5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5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5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5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5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5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5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5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5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5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5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5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5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5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5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5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5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5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5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5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5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5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5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5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5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5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5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5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5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5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5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5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5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5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5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5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5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5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5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5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5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5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5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5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5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5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5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5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5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5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5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5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5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5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5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5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5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5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5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5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5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5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5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5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5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5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5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5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5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5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5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5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5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5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5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5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5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5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5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5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5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5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5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5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5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5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5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5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5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5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5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5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5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5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5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5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5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5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5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5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5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5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5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5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5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5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5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5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5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5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5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5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5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5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5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5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5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5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5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5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5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5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5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52" spans="3:174" x14ac:dyDescent="0.3">
      <c r="C252" s="140"/>
      <c r="D252" s="140"/>
      <c r="E252" s="144"/>
      <c r="F252" s="145"/>
      <c r="G25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5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5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5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5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5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5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5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5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5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5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5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5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5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5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5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5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5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5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5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5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5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5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5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5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5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5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5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5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5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5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5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5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5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5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5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5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5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5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5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5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5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5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5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5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5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5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5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5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5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5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5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5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5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5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5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5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5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5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5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5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5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5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5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5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5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5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5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5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5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5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5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5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5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5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5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5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5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5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5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5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5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5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5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5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5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5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5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5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5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5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5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5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5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5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5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5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5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5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5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5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5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5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5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5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5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5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5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5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5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5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5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5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5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5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5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5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5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5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5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5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5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5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5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5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5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5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5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5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5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5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5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5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5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5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5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5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5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5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5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5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5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5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53" spans="3:174" x14ac:dyDescent="0.3">
      <c r="C253" s="140"/>
      <c r="D253" s="140"/>
      <c r="E253" s="144"/>
      <c r="F253" s="145"/>
      <c r="G25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5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5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5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5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5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5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5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5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5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5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5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5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5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5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5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5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5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5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5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5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5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5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5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5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5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5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5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5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5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5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5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5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5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5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5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5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5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5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5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5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5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5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5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5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5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5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5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5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5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5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5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5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5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5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5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5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5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5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5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5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5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5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5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5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5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5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5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5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5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5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5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5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5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5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5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5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5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5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5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5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5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5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5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5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5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5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5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5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5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5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5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5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5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5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5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5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5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5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5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5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5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5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5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5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5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5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5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5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5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5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5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5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5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5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5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5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5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5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5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5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5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5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5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5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5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5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5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5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5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5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5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5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5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5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5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5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5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5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5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5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5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5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54" spans="3:174" x14ac:dyDescent="0.3">
      <c r="C254" s="140"/>
      <c r="D254" s="140"/>
      <c r="E254" s="144"/>
      <c r="F254" s="145"/>
      <c r="G25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5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5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5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5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5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5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5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5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5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5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5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5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5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5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5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5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5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5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5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5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5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5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5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5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5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5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5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5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5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5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5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5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5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5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5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5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5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5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5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5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5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5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5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5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5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5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5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5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5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5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5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5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5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5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5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5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5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5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5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5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5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5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5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5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5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5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5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5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5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5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5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5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5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5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5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5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5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5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5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5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5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5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5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5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5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5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5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5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5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5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5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5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5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5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5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5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5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5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5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5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5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5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5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5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5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5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5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5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5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5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5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5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5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5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5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5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5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5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5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5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5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5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5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5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5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5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5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5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5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5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5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5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5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5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5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5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5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5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5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5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5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5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55" spans="3:174" x14ac:dyDescent="0.3">
      <c r="C255" s="140"/>
      <c r="D255" s="140"/>
      <c r="E255" s="144"/>
      <c r="F255" s="145"/>
      <c r="G25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5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5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5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5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5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5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5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5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5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5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5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5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5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5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5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5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5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5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5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5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5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5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5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5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5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5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5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5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5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5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5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5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5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5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5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5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5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5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5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5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5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5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5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5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5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5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5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5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5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5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5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5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5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5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5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5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5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5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5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5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5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5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5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5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5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5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5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5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5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5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5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5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5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5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5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5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5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5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5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5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5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5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5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5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5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5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5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5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5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5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5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5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5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5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5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5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5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5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5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5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5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5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5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5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5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5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5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5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5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5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5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5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5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5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5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5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5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5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5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5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5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5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5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5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5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5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5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5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5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5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5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5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5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5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5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5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5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5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5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5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5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5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56" spans="3:174" x14ac:dyDescent="0.3">
      <c r="C256" s="140"/>
      <c r="D256" s="140"/>
      <c r="E256" s="144"/>
      <c r="F256" s="145"/>
      <c r="G25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5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5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5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5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5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5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5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5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5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5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5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5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5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5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5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5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5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5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5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5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5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5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5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5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5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5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5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5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5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5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5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5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5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5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5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5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5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5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5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5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5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5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5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5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5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5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5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5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5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5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5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5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5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5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5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5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5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5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5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5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5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5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5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5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5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5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5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5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5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5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5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5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5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5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5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5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5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5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5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5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5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5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5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5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5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5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5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5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5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5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5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5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5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5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5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5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5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5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5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5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5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5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5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5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5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5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5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5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5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5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5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5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5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5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5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5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5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5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5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5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5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5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5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5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5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5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5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5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5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5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5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5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5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5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5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5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5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5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5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5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5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5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57" spans="3:174" x14ac:dyDescent="0.3">
      <c r="C257" s="140"/>
      <c r="D257" s="140"/>
      <c r="E257" s="144"/>
      <c r="F257" s="145"/>
      <c r="G25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5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5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5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5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5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5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5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5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5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5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5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5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5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5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5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5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5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5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5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5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5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5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5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5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5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5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5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5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5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5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5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5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5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5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5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5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5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5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5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5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5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5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5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5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5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5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5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5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5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5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5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5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5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5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5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5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5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5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5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5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5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5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5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5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5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5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5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5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5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5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5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5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5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5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5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5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5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5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5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5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5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5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5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5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5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5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5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5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5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5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5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5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5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5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5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5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5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5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5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5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5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5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5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5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5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5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5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5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5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5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5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5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5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5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5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5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5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5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5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5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5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5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5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5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5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5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5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5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5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5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5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5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5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5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5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5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5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5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5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5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5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5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58" spans="3:174" x14ac:dyDescent="0.3">
      <c r="C258" s="140"/>
      <c r="D258" s="140"/>
      <c r="E258" s="144"/>
      <c r="F258" s="145"/>
      <c r="G25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5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5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5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5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5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5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5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5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5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5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5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5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5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5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5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5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5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5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5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5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5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5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5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5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5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5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5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5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5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5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5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5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5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5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5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5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5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5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5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5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5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5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5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5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5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5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5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5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5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5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5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5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5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5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5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5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5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5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5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5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5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5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5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5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5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5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5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5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5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5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5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5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5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5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5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5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5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5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5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5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5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5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5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5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5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5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5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5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5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5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5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5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5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5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5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5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5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5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5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5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5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5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5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5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5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5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5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5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5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5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5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5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5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5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5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5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5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5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5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5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5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5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5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5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5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5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5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5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5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5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5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5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5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5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5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5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5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5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5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5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5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5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59" spans="3:174" x14ac:dyDescent="0.3">
      <c r="C259" s="140"/>
      <c r="D259" s="140"/>
      <c r="E259" s="144"/>
      <c r="F259" s="145"/>
      <c r="G25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5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5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5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5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5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5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5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5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5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5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5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5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5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5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5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5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5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5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5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5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5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5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5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5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5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5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5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5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5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5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5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5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5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5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5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5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5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5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5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5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5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5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5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5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5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5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5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5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5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5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5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5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5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5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5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5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5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5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5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5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5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5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5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5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5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5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5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5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5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5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5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5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5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5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5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5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5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5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5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5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5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5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5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5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5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5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5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5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5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5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5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5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5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5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5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5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5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5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5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5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5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5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5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5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5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5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5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5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5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5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5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5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5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5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5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5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5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5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5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5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5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5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5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5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5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5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5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5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5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5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5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5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5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5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5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5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5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5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5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5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5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5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60" spans="3:174" x14ac:dyDescent="0.3">
      <c r="C260" s="140"/>
      <c r="D260" s="140"/>
      <c r="E260" s="144"/>
      <c r="F260" s="145"/>
      <c r="G26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6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6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6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6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6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6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6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6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6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6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6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6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6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6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6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6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6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6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6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6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6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6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6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6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6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6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6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6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6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6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6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6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6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6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6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6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6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6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6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6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6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6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6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6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6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6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6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6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6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6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6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6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6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6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6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6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6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6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6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6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6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6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6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6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6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6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6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6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6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6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6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6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6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6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6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6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6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6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6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6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6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6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6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6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6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6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6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6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6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6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6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6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6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6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6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6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6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6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6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6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6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6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6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6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6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6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6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6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6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6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6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6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6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6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6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6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6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6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6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6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6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6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6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6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6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6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6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6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6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6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6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6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6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6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6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6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6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6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6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6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6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6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61" spans="3:174" x14ac:dyDescent="0.3">
      <c r="C261" s="140"/>
      <c r="D261" s="140"/>
      <c r="E261" s="144"/>
      <c r="F261" s="145"/>
      <c r="G26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6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6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6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6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6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6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6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6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6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6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6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6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6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6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6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6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6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6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6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6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6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6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6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6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6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6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6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6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6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6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6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6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6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6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6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6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6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6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6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6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6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6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6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6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6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6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6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6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6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6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6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6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6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6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6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6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6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6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6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6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6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6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6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6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6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6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6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6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6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6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6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6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6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6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6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6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6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6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6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6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6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6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6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6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6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6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6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6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6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6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6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6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6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6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6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6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6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6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6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6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6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6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6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6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6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6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6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6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6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6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6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6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6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6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6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6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6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6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6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6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6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6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6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6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6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6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6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6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6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6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6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6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6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6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6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6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6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6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6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6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6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6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62" spans="3:174" x14ac:dyDescent="0.3">
      <c r="C262" s="140"/>
      <c r="D262" s="140"/>
      <c r="E262" s="144"/>
      <c r="F262" s="145"/>
      <c r="G26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6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6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6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6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6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6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6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6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6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6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6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6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6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6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6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6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6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6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6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6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6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6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6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6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6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6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6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6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6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6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6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6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6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6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6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6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6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6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6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6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6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6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6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6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6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6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6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6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6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6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6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6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6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6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6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6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6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6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6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6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6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6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6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6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6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6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6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6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6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6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6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6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6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6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6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6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6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6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6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6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6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6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6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6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6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6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6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6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6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6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6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6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6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6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6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6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6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6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6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6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6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6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6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6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6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6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6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6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6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6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6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6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6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6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6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6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6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6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6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6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6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6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6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6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6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6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6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6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6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6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6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6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6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6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6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6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6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6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6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6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6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6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63" spans="3:174" x14ac:dyDescent="0.3">
      <c r="C263" s="140"/>
      <c r="D263" s="140"/>
      <c r="E263" s="144"/>
      <c r="F263" s="145"/>
      <c r="G263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63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63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63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63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63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63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63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63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63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63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63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63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63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63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63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63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63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63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63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63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63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63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63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63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63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63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63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63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63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63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63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63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63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63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63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63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63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63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63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63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63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63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63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63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63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63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63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63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63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63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63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63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63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63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63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63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63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63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63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63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63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63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63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63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63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63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63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63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63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63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63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63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63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63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63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63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63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63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63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63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63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63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63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63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63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63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63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63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63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63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63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63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63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63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63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63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63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63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63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63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63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63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63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63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63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63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63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63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63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63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63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63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63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63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63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63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63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63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63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63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63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63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63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63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63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63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63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63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63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63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63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63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63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63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63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63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63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63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63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63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63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63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64" spans="3:174" x14ac:dyDescent="0.3">
      <c r="C264" s="140"/>
      <c r="D264" s="140"/>
      <c r="E264" s="144"/>
      <c r="F264" s="145"/>
      <c r="G264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64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64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64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64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64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64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64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64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64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64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64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64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64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64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64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64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64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64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64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64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64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64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64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64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64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64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64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64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64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64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64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64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64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64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64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64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64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64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64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64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64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64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64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64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64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64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64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64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64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64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64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64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64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64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64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64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64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64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64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64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64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64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64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64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64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64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64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64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64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64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64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64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64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64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64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64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64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64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64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64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64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64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64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64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64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64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64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64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64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64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64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64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64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64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64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64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64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64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64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64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64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64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64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64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64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64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64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64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64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64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64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64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64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64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64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64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64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64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64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64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64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64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64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64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64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64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64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64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64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64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64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64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64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64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64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64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64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64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64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64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64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64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65" spans="3:174" x14ac:dyDescent="0.3">
      <c r="C265" s="140"/>
      <c r="D265" s="140"/>
      <c r="E265" s="144"/>
      <c r="F265" s="145"/>
      <c r="G265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65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65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65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65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65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65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65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65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65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65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65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65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65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65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65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65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65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65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65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65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65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65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65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65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65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65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65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65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65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65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65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65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65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65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65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65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65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65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65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65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65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65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65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65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65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65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65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65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65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65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65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65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65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65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65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65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65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65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65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65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65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65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65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65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65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65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65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65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65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65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65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65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65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65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65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65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65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65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65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65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65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65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65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65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65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65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65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65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65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65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65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65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65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65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65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65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65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65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65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65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65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65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65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65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65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65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65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65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65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65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65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65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65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65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65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65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65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65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65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65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65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65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65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65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65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65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65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65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65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65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65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65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65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65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65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65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65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65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65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65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65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65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66" spans="3:174" x14ac:dyDescent="0.3">
      <c r="C266" s="140"/>
      <c r="D266" s="140"/>
      <c r="E266" s="144"/>
      <c r="F266" s="145"/>
      <c r="G266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66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66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66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66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66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66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66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66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66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66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66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66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66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66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66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66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66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66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66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66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66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66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66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66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66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66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66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66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66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66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66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66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66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66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66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66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66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66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66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66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66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66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66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66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66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66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66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66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66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66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66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66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66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66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66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66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66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66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66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66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66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66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66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66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66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66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66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66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66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66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66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66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66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66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66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66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66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66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66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66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66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66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66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66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66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66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66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66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66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66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66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66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66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66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66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66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66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66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66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66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66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66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66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66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66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66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66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66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66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66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66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66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66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66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66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66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66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66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66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66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66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66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66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66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66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66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66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66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66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66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66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66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66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66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66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66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66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66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66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66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66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66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67" spans="3:174" x14ac:dyDescent="0.3">
      <c r="C267" s="140"/>
      <c r="D267" s="140"/>
      <c r="E267" s="144"/>
      <c r="F267" s="145"/>
      <c r="G267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67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67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67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67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67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67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67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67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67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67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67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67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67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67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67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67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67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67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67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67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67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67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67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67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67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67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67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67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67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67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67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67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67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67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67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67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67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67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67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67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67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67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67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67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67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67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67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67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67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67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67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67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67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67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67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67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67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67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67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67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67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67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67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67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67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67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67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67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67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67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67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67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67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67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67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67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67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67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67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67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67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67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67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67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67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67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67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67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67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67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67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67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67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67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67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67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67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67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67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67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67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67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67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67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67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67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67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67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67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67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67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67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67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67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67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67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67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67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67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67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67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67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67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67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67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67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67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67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67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67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67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67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67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67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67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67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67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67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67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67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67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67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68" spans="3:174" x14ac:dyDescent="0.3">
      <c r="C268" s="140"/>
      <c r="D268" s="140"/>
      <c r="E268" s="144"/>
      <c r="F268" s="145"/>
      <c r="G268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68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68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68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68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68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68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68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68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68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68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68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68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68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68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68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68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68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68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68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68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68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68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68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68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68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68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68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68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68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68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68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68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68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68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68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68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68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68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68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68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68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68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68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68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68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68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68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68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68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68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68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68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68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68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68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68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68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68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68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68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68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68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68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68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68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68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68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68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68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68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68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68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68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68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68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68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68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68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68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68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68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68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68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68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68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68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68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68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68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68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68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68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68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68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68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68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68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68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68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68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68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68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68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68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68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68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68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68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68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68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68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68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68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68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68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68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68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68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68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68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68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68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68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68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68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68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68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68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68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68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68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68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68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68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68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68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68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68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68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68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68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68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69" spans="3:174" x14ac:dyDescent="0.3">
      <c r="C269" s="140"/>
      <c r="D269" s="140"/>
      <c r="E269" s="144"/>
      <c r="F269" s="145"/>
      <c r="G269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69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69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69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69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69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69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69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69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69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69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69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69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69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69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69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69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69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69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69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69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69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69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69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69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69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69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69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69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69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69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69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69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69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69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69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69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69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69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69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69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69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69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69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69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69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69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69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69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69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69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69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69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69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69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69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69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69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69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69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69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69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69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69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69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69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69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69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69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69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69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69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69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69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69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69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69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69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69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69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69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69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69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69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69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69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69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69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69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69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69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69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69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69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69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69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69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69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69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69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69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69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69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69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69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69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69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69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69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69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69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69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69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69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69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69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69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69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69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69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69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69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69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69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69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69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69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69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69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69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69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69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69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69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69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69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69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69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69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69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69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69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69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70" spans="3:174" x14ac:dyDescent="0.3">
      <c r="C270" s="140"/>
      <c r="D270" s="140"/>
      <c r="E270" s="144"/>
      <c r="F270" s="145"/>
      <c r="G270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70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70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70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70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70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70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70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70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70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70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70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70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70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70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70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70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70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70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70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70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70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70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70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70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70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70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70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70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70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70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70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70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70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70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70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70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70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70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70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70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70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70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70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70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70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70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70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70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70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70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70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70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70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70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70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70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70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70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70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70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70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70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70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70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70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70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70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70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70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70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70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70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70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70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70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70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70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70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70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70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70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70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70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70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70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70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70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70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70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70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70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70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70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70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70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70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70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70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70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70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70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70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70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70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70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70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70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70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70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70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70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70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70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70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70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70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70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70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70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70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70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70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70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70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70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70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70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70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70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70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70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70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70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70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70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70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70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70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70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70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70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70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71" spans="3:174" x14ac:dyDescent="0.3">
      <c r="C271" s="140"/>
      <c r="D271" s="140"/>
      <c r="E271" s="144"/>
      <c r="F271" s="145"/>
      <c r="G271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71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71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71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71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71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71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71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71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71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71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71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71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71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71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71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71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71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71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71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71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71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71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71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71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71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71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71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71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71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71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71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71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71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71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71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71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71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71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71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71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71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71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71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71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71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71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71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71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71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71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71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71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71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71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71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71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71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71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71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71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71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71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71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71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71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71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71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71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71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71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71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71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71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71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71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71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71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71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71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71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71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71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71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71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71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71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71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71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71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71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71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71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71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71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71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71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71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71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71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71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71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71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71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71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71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71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71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71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71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71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71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71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71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71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71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71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71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71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71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71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71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71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71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71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71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71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71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71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71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71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71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71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71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71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71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71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71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71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71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71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71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71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72" spans="3:174" x14ac:dyDescent="0.3">
      <c r="C272" s="140"/>
      <c r="D272" s="140"/>
      <c r="E272" s="144"/>
      <c r="F272" s="145"/>
      <c r="G272" s="146" t="str">
        <f>IF(SUMIFS(Tabela510[Hectares de aproveitamento de semente],Tabela510[Ref2],"Aprovado",Tabela510[[Fazenda ]],Tabela14[[#This Row],[Fazenda]],Tabela510[Cultivar],Tabela14[[#This Row],[Cultivar]],Tabela510[Previsão de Colheita],G$10)=0,"",SUMIFS(Tabela510[Hectares de aproveitamento de semente],Tabela510[Ref2],"Aprovado",Tabela510[[Fazenda ]],Tabela14[[#This Row],[Fazenda]],Tabela510[Cultivar],Tabela14[[#This Row],[Cultivar]],Tabela510[Previsão de Colheita],G$10))</f>
        <v/>
      </c>
      <c r="H272" s="146" t="str">
        <f>IF(SUMIFS(Tabela510[Hectares de aproveitamento de semente],Tabela510[Ref2],"Aprovado",Tabela510[[Fazenda ]],Tabela14[[#This Row],[Fazenda]],Tabela510[Cultivar],Tabela14[[#This Row],[Cultivar]],Tabela510[Previsão de Colheita],H$10)=0,"",SUMIFS(Tabela510[Hectares de aproveitamento de semente],Tabela510[Ref2],"Aprovado",Tabela510[[Fazenda ]],Tabela14[[#This Row],[Fazenda]],Tabela510[Cultivar],Tabela14[[#This Row],[Cultivar]],Tabela510[Previsão de Colheita],H$10))</f>
        <v/>
      </c>
      <c r="I272" s="146" t="str">
        <f>IF(SUMIFS(Tabela510[Hectares de aproveitamento de semente],Tabela510[Ref2],"Aprovado",Tabela510[[Fazenda ]],Tabela14[[#This Row],[Fazenda]],Tabela510[Cultivar],Tabela14[[#This Row],[Cultivar]],Tabela510[Previsão de Colheita],I$10)=0,"",SUMIFS(Tabela510[Hectares de aproveitamento de semente],Tabela510[Ref2],"Aprovado",Tabela510[[Fazenda ]],Tabela14[[#This Row],[Fazenda]],Tabela510[Cultivar],Tabela14[[#This Row],[Cultivar]],Tabela510[Previsão de Colheita],I$10))</f>
        <v/>
      </c>
      <c r="J272" s="146" t="str">
        <f>IF(SUMIFS(Tabela510[Hectares de aproveitamento de semente],Tabela510[Ref2],"Aprovado",Tabela510[[Fazenda ]],Tabela14[[#This Row],[Fazenda]],Tabela510[Cultivar],Tabela14[[#This Row],[Cultivar]],Tabela510[Previsão de Colheita],J$10)=0,"",SUMIFS(Tabela510[Hectares de aproveitamento de semente],Tabela510[Ref2],"Aprovado",Tabela510[[Fazenda ]],Tabela14[[#This Row],[Fazenda]],Tabela510[Cultivar],Tabela14[[#This Row],[Cultivar]],Tabela510[Previsão de Colheita],J$10))</f>
        <v/>
      </c>
      <c r="K272" s="146" t="str">
        <f>IF(SUMIFS(Tabela510[Hectares de aproveitamento de semente],Tabela510[Ref2],"Aprovado",Tabela510[[Fazenda ]],Tabela14[[#This Row],[Fazenda]],Tabela510[Cultivar],Tabela14[[#This Row],[Cultivar]],Tabela510[Previsão de Colheita],K$10)=0,"",SUMIFS(Tabela510[Hectares de aproveitamento de semente],Tabela510[Ref2],"Aprovado",Tabela510[[Fazenda ]],Tabela14[[#This Row],[Fazenda]],Tabela510[Cultivar],Tabela14[[#This Row],[Cultivar]],Tabela510[Previsão de Colheita],K$10))</f>
        <v/>
      </c>
      <c r="L272" s="146" t="str">
        <f>IF(SUMIFS(Tabela510[Hectares de aproveitamento de semente],Tabela510[Ref2],"Aprovado",Tabela510[[Fazenda ]],Tabela14[[#This Row],[Fazenda]],Tabela510[Cultivar],Tabela14[[#This Row],[Cultivar]],Tabela510[Previsão de Colheita],L$10)=0,"",SUMIFS(Tabela510[Hectares de aproveitamento de semente],Tabela510[Ref2],"Aprovado",Tabela510[[Fazenda ]],Tabela14[[#This Row],[Fazenda]],Tabela510[Cultivar],Tabela14[[#This Row],[Cultivar]],Tabela510[Previsão de Colheita],L$10))</f>
        <v/>
      </c>
      <c r="M272" s="148" t="str">
        <f>IF(SUMIFS(Tabela510[Hectares de aproveitamento de semente],Tabela510[Ref2],"Aprovado",Tabela510[[Fazenda ]],Tabela14[[#This Row],[Fazenda]],Tabela510[Cultivar],Tabela14[[#This Row],[Cultivar]],Tabela510[Previsão de Colheita],M$10)=0,"",SUMIFS(Tabela510[Hectares de aproveitamento de semente],Tabela510[Ref2],"Aprovado",Tabela510[[Fazenda ]],Tabela14[[#This Row],[Fazenda]],Tabela510[Cultivar],Tabela14[[#This Row],[Cultivar]],Tabela510[Previsão de Colheita],M$10))</f>
        <v/>
      </c>
      <c r="N272" s="149" t="str">
        <f>IF(SUMIFS(Tabela510[Hectares de aproveitamento de semente],Tabela510[Ref2],"Aprovado",Tabela510[[Fazenda ]],Tabela14[[#This Row],[Fazenda]],Tabela510[Cultivar],Tabela14[[#This Row],[Cultivar]],Tabela510[Previsão de Colheita],N$10)=0,"",SUMIFS(Tabela510[Hectares de aproveitamento de semente],Tabela510[Ref2],"Aprovado",Tabela510[[Fazenda ]],Tabela14[[#This Row],[Fazenda]],Tabela510[Cultivar],Tabela14[[#This Row],[Cultivar]],Tabela510[Previsão de Colheita],N$10))</f>
        <v/>
      </c>
      <c r="O272" s="146" t="str">
        <f>IF(SUMIFS(Tabela510[Hectares de aproveitamento de semente],Tabela510[Ref2],"Aprovado",Tabela510[[Fazenda ]],Tabela14[[#This Row],[Fazenda]],Tabela510[Cultivar],Tabela14[[#This Row],[Cultivar]],Tabela510[Previsão de Colheita],O$10)=0,"",SUMIFS(Tabela510[Hectares de aproveitamento de semente],Tabela510[Ref2],"Aprovado",Tabela510[[Fazenda ]],Tabela14[[#This Row],[Fazenda]],Tabela510[Cultivar],Tabela14[[#This Row],[Cultivar]],Tabela510[Previsão de Colheita],O$10))</f>
        <v/>
      </c>
      <c r="P272" s="146" t="str">
        <f>IF(SUMIFS(Tabela510[Hectares de aproveitamento de semente],Tabela510[Ref2],"Aprovado",Tabela510[[Fazenda ]],Tabela14[[#This Row],[Fazenda]],Tabela510[Cultivar],Tabela14[[#This Row],[Cultivar]],Tabela510[Previsão de Colheita],P$10)=0,"",SUMIFS(Tabela510[Hectares de aproveitamento de semente],Tabela510[Ref2],"Aprovado",Tabela510[[Fazenda ]],Tabela14[[#This Row],[Fazenda]],Tabela510[Cultivar],Tabela14[[#This Row],[Cultivar]],Tabela510[Previsão de Colheita],P$10))</f>
        <v/>
      </c>
      <c r="Q272" s="146" t="str">
        <f>IF(SUMIFS(Tabela510[Hectares de aproveitamento de semente],Tabela510[Ref2],"Aprovado",Tabela510[[Fazenda ]],Tabela14[[#This Row],[Fazenda]],Tabela510[Cultivar],Tabela14[[#This Row],[Cultivar]],Tabela510[Previsão de Colheita],Q$10)=0,"",SUMIFS(Tabela510[Hectares de aproveitamento de semente],Tabela510[Ref2],"Aprovado",Tabela510[[Fazenda ]],Tabela14[[#This Row],[Fazenda]],Tabela510[Cultivar],Tabela14[[#This Row],[Cultivar]],Tabela510[Previsão de Colheita],Q$10))</f>
        <v/>
      </c>
      <c r="R272" s="146" t="str">
        <f>IF(SUMIFS(Tabela510[Hectares de aproveitamento de semente],Tabela510[Ref2],"Aprovado",Tabela510[[Fazenda ]],Tabela14[[#This Row],[Fazenda]],Tabela510[Cultivar],Tabela14[[#This Row],[Cultivar]],Tabela510[Previsão de Colheita],R$10)=0,"",SUMIFS(Tabela510[Hectares de aproveitamento de semente],Tabela510[Ref2],"Aprovado",Tabela510[[Fazenda ]],Tabela14[[#This Row],[Fazenda]],Tabela510[Cultivar],Tabela14[[#This Row],[Cultivar]],Tabela510[Previsão de Colheita],R$10))</f>
        <v/>
      </c>
      <c r="S272" s="146" t="str">
        <f>IF(SUMIFS(Tabela510[Hectares de aproveitamento de semente],Tabela510[Ref2],"Aprovado",Tabela510[[Fazenda ]],Tabela14[[#This Row],[Fazenda]],Tabela510[Cultivar],Tabela14[[#This Row],[Cultivar]],Tabela510[Previsão de Colheita],S$10)=0,"",SUMIFS(Tabela510[Hectares de aproveitamento de semente],Tabela510[Ref2],"Aprovado",Tabela510[[Fazenda ]],Tabela14[[#This Row],[Fazenda]],Tabela510[Cultivar],Tabela14[[#This Row],[Cultivar]],Tabela510[Previsão de Colheita],S$10))</f>
        <v/>
      </c>
      <c r="T272" s="148" t="str">
        <f>IF(SUMIFS(Tabela510[Hectares de aproveitamento de semente],Tabela510[Ref2],"Aprovado",Tabela510[[Fazenda ]],Tabela14[[#This Row],[Fazenda]],Tabela510[Cultivar],Tabela14[[#This Row],[Cultivar]],Tabela510[Previsão de Colheita],T$10)=0,"",SUMIFS(Tabela510[Hectares de aproveitamento de semente],Tabela510[Ref2],"Aprovado",Tabela510[[Fazenda ]],Tabela14[[#This Row],[Fazenda]],Tabela510[Cultivar],Tabela14[[#This Row],[Cultivar]],Tabela510[Previsão de Colheita],T$10))</f>
        <v/>
      </c>
      <c r="U272" s="149" t="str">
        <f>IF(SUMIFS(Tabela510[Hectares de aproveitamento de semente],Tabela510[Ref2],"Aprovado",Tabela510[[Fazenda ]],Tabela14[[#This Row],[Fazenda]],Tabela510[Cultivar],Tabela14[[#This Row],[Cultivar]],Tabela510[Previsão de Colheita],U$10)=0,"",SUMIFS(Tabela510[Hectares de aproveitamento de semente],Tabela510[Ref2],"Aprovado",Tabela510[[Fazenda ]],Tabela14[[#This Row],[Fazenda]],Tabela510[Cultivar],Tabela14[[#This Row],[Cultivar]],Tabela510[Previsão de Colheita],U$10))</f>
        <v/>
      </c>
      <c r="V272" s="146" t="str">
        <f>IF(SUMIFS(Tabela510[Hectares de aproveitamento de semente],Tabela510[Ref2],"Aprovado",Tabela510[[Fazenda ]],Tabela14[[#This Row],[Fazenda]],Tabela510[Cultivar],Tabela14[[#This Row],[Cultivar]],Tabela510[Previsão de Colheita],V$10)=0,"",SUMIFS(Tabela510[Hectares de aproveitamento de semente],Tabela510[Ref2],"Aprovado",Tabela510[[Fazenda ]],Tabela14[[#This Row],[Fazenda]],Tabela510[Cultivar],Tabela14[[#This Row],[Cultivar]],Tabela510[Previsão de Colheita],V$10))</f>
        <v/>
      </c>
      <c r="W272" s="146" t="str">
        <f>IF(SUMIFS(Tabela510[Hectares de aproveitamento de semente],Tabela510[Ref2],"Aprovado",Tabela510[[Fazenda ]],Tabela14[[#This Row],[Fazenda]],Tabela510[Cultivar],Tabela14[[#This Row],[Cultivar]],Tabela510[Previsão de Colheita],W$10)=0,"",SUMIFS(Tabela510[Hectares de aproveitamento de semente],Tabela510[Ref2],"Aprovado",Tabela510[[Fazenda ]],Tabela14[[#This Row],[Fazenda]],Tabela510[Cultivar],Tabela14[[#This Row],[Cultivar]],Tabela510[Previsão de Colheita],W$10))</f>
        <v/>
      </c>
      <c r="X272" s="146" t="str">
        <f>IF(SUMIFS(Tabela510[Hectares de aproveitamento de semente],Tabela510[Ref2],"Aprovado",Tabela510[[Fazenda ]],Tabela14[[#This Row],[Fazenda]],Tabela510[Cultivar],Tabela14[[#This Row],[Cultivar]],Tabela510[Previsão de Colheita],X$10)=0,"",SUMIFS(Tabela510[Hectares de aproveitamento de semente],Tabela510[Ref2],"Aprovado",Tabela510[[Fazenda ]],Tabela14[[#This Row],[Fazenda]],Tabela510[Cultivar],Tabela14[[#This Row],[Cultivar]],Tabela510[Previsão de Colheita],X$10))</f>
        <v/>
      </c>
      <c r="Y272" s="146" t="str">
        <f>IF(SUMIFS(Tabela510[Hectares de aproveitamento de semente],Tabela510[Ref2],"Aprovado",Tabela510[[Fazenda ]],Tabela14[[#This Row],[Fazenda]],Tabela510[Cultivar],Tabela14[[#This Row],[Cultivar]],Tabela510[Previsão de Colheita],Y$10)=0,"",SUMIFS(Tabela510[Hectares de aproveitamento de semente],Tabela510[Ref2],"Aprovado",Tabela510[[Fazenda ]],Tabela14[[#This Row],[Fazenda]],Tabela510[Cultivar],Tabela14[[#This Row],[Cultivar]],Tabela510[Previsão de Colheita],Y$10))</f>
        <v/>
      </c>
      <c r="Z272" s="146" t="str">
        <f>IF(SUMIFS(Tabela510[Hectares de aproveitamento de semente],Tabela510[Ref2],"Aprovado",Tabela510[[Fazenda ]],Tabela14[[#This Row],[Fazenda]],Tabela510[Cultivar],Tabela14[[#This Row],[Cultivar]],Tabela510[Previsão de Colheita],Z$10)=0,"",SUMIFS(Tabela510[Hectares de aproveitamento de semente],Tabela510[Ref2],"Aprovado",Tabela510[[Fazenda ]],Tabela14[[#This Row],[Fazenda]],Tabela510[Cultivar],Tabela14[[#This Row],[Cultivar]],Tabela510[Previsão de Colheita],Z$10))</f>
        <v/>
      </c>
      <c r="AA272" s="148" t="str">
        <f>IF(SUMIFS(Tabela510[Hectares de aproveitamento de semente],Tabela510[Ref2],"Aprovado",Tabela510[[Fazenda ]],Tabela14[[#This Row],[Fazenda]],Tabela510[Cultivar],Tabela14[[#This Row],[Cultivar]],Tabela510[Previsão de Colheita],AA$10)=0,"",SUMIFS(Tabela510[Hectares de aproveitamento de semente],Tabela510[Ref2],"Aprovado",Tabela510[[Fazenda ]],Tabela14[[#This Row],[Fazenda]],Tabela510[Cultivar],Tabela14[[#This Row],[Cultivar]],Tabela510[Previsão de Colheita],AA$10))</f>
        <v/>
      </c>
      <c r="AB272" s="149" t="str">
        <f>IF(SUMIFS(Tabela510[Hectares de aproveitamento de semente],Tabela510[Ref2],"Aprovado",Tabela510[[Fazenda ]],Tabela14[[#This Row],[Fazenda]],Tabela510[Cultivar],Tabela14[[#This Row],[Cultivar]],Tabela510[Previsão de Colheita],AB$10)=0,"",SUMIFS(Tabela510[Hectares de aproveitamento de semente],Tabela510[Ref2],"Aprovado",Tabela510[[Fazenda ]],Tabela14[[#This Row],[Fazenda]],Tabela510[Cultivar],Tabela14[[#This Row],[Cultivar]],Tabela510[Previsão de Colheita],AB$10))</f>
        <v/>
      </c>
      <c r="AC272" s="146" t="str">
        <f>IF(SUMIFS(Tabela510[Hectares de aproveitamento de semente],Tabela510[Ref2],"Aprovado",Tabela510[[Fazenda ]],Tabela14[[#This Row],[Fazenda]],Tabela510[Cultivar],Tabela14[[#This Row],[Cultivar]],Tabela510[Previsão de Colheita],AC$10)=0,"",SUMIFS(Tabela510[Hectares de aproveitamento de semente],Tabela510[Ref2],"Aprovado",Tabela510[[Fazenda ]],Tabela14[[#This Row],[Fazenda]],Tabela510[Cultivar],Tabela14[[#This Row],[Cultivar]],Tabela510[Previsão de Colheita],AC$10))</f>
        <v/>
      </c>
      <c r="AD272" s="146" t="str">
        <f>IF(SUMIFS(Tabela510[Hectares de aproveitamento de semente],Tabela510[Ref2],"Aprovado",Tabela510[[Fazenda ]],Tabela14[[#This Row],[Fazenda]],Tabela510[Cultivar],Tabela14[[#This Row],[Cultivar]],Tabela510[Previsão de Colheita],AD$10)=0,"",SUMIFS(Tabela510[Hectares de aproveitamento de semente],Tabela510[Ref2],"Aprovado",Tabela510[[Fazenda ]],Tabela14[[#This Row],[Fazenda]],Tabela510[Cultivar],Tabela14[[#This Row],[Cultivar]],Tabela510[Previsão de Colheita],AD$10))</f>
        <v/>
      </c>
      <c r="AE272" s="146" t="str">
        <f>IF(SUMIFS(Tabela510[Hectares de aproveitamento de semente],Tabela510[Ref2],"Aprovado",Tabela510[[Fazenda ]],Tabela14[[#This Row],[Fazenda]],Tabela510[Cultivar],Tabela14[[#This Row],[Cultivar]],Tabela510[Previsão de Colheita],AE$10)=0,"",SUMIFS(Tabela510[Hectares de aproveitamento de semente],Tabela510[Ref2],"Aprovado",Tabela510[[Fazenda ]],Tabela14[[#This Row],[Fazenda]],Tabela510[Cultivar],Tabela14[[#This Row],[Cultivar]],Tabela510[Previsão de Colheita],AE$10))</f>
        <v/>
      </c>
      <c r="AF272" s="146" t="str">
        <f>IF(SUMIFS(Tabela510[Hectares de aproveitamento de semente],Tabela510[Ref2],"Aprovado",Tabela510[[Fazenda ]],Tabela14[[#This Row],[Fazenda]],Tabela510[Cultivar],Tabela14[[#This Row],[Cultivar]],Tabela510[Previsão de Colheita],AF$10)=0,"",SUMIFS(Tabela510[Hectares de aproveitamento de semente],Tabela510[Ref2],"Aprovado",Tabela510[[Fazenda ]],Tabela14[[#This Row],[Fazenda]],Tabela510[Cultivar],Tabela14[[#This Row],[Cultivar]],Tabela510[Previsão de Colheita],AF$10))</f>
        <v/>
      </c>
      <c r="AG272" s="146" t="str">
        <f>IF(SUMIFS(Tabela510[Hectares de aproveitamento de semente],Tabela510[Ref2],"Aprovado",Tabela510[[Fazenda ]],Tabela14[[#This Row],[Fazenda]],Tabela510[Cultivar],Tabela14[[#This Row],[Cultivar]],Tabela510[Previsão de Colheita],AG$10)=0,"",SUMIFS(Tabela510[Hectares de aproveitamento de semente],Tabela510[Ref2],"Aprovado",Tabela510[[Fazenda ]],Tabela14[[#This Row],[Fazenda]],Tabela510[Cultivar],Tabela14[[#This Row],[Cultivar]],Tabela510[Previsão de Colheita],AG$10))</f>
        <v/>
      </c>
      <c r="AH272" s="148" t="str">
        <f>IF(SUMIFS(Tabela510[Hectares de aproveitamento de semente],Tabela510[Ref2],"Aprovado",Tabela510[[Fazenda ]],Tabela14[[#This Row],[Fazenda]],Tabela510[Cultivar],Tabela14[[#This Row],[Cultivar]],Tabela510[Previsão de Colheita],AH$10)=0,"",SUMIFS(Tabela510[Hectares de aproveitamento de semente],Tabela510[Ref2],"Aprovado",Tabela510[[Fazenda ]],Tabela14[[#This Row],[Fazenda]],Tabela510[Cultivar],Tabela14[[#This Row],[Cultivar]],Tabela510[Previsão de Colheita],AH$10))</f>
        <v/>
      </c>
      <c r="AI272" s="149" t="str">
        <f>IF(SUMIFS(Tabela510[Hectares de aproveitamento de semente],Tabela510[Ref2],"Aprovado",Tabela510[[Fazenda ]],Tabela14[[#This Row],[Fazenda]],Tabela510[Cultivar],Tabela14[[#This Row],[Cultivar]],Tabela510[Previsão de Colheita],AI$10)=0,"",SUMIFS(Tabela510[Hectares de aproveitamento de semente],Tabela510[Ref2],"Aprovado",Tabela510[[Fazenda ]],Tabela14[[#This Row],[Fazenda]],Tabela510[Cultivar],Tabela14[[#This Row],[Cultivar]],Tabela510[Previsão de Colheita],AI$10))</f>
        <v/>
      </c>
      <c r="AJ272" s="146" t="str">
        <f>IF(SUMIFS(Tabela510[Hectares de aproveitamento de semente],Tabela510[Ref2],"Aprovado",Tabela510[[Fazenda ]],Tabela14[[#This Row],[Fazenda]],Tabela510[Cultivar],Tabela14[[#This Row],[Cultivar]],Tabela510[Previsão de Colheita],AJ$10)=0,"",SUMIFS(Tabela510[Hectares de aproveitamento de semente],Tabela510[Ref2],"Aprovado",Tabela510[[Fazenda ]],Tabela14[[#This Row],[Fazenda]],Tabela510[Cultivar],Tabela14[[#This Row],[Cultivar]],Tabela510[Previsão de Colheita],AJ$10))</f>
        <v/>
      </c>
      <c r="AK272" s="146" t="str">
        <f>IF(SUMIFS(Tabela510[Hectares de aproveitamento de semente],Tabela510[Ref2],"Aprovado",Tabela510[[Fazenda ]],Tabela14[[#This Row],[Fazenda]],Tabela510[Cultivar],Tabela14[[#This Row],[Cultivar]],Tabela510[Previsão de Colheita],AK$10)=0,"",SUMIFS(Tabela510[Hectares de aproveitamento de semente],Tabela510[Ref2],"Aprovado",Tabela510[[Fazenda ]],Tabela14[[#This Row],[Fazenda]],Tabela510[Cultivar],Tabela14[[#This Row],[Cultivar]],Tabela510[Previsão de Colheita],AK$10))</f>
        <v/>
      </c>
      <c r="AL272" s="146" t="str">
        <f>IF(SUMIFS(Tabela510[Hectares de aproveitamento de semente],Tabela510[Ref2],"Aprovado",Tabela510[[Fazenda ]],Tabela14[[#This Row],[Fazenda]],Tabela510[Cultivar],Tabela14[[#This Row],[Cultivar]],Tabela510[Previsão de Colheita],AL$10)=0,"",SUMIFS(Tabela510[Hectares de aproveitamento de semente],Tabela510[Ref2],"Aprovado",Tabela510[[Fazenda ]],Tabela14[[#This Row],[Fazenda]],Tabela510[Cultivar],Tabela14[[#This Row],[Cultivar]],Tabela510[Previsão de Colheita],AL$10))</f>
        <v/>
      </c>
      <c r="AM272" s="146" t="str">
        <f>IF(SUMIFS(Tabela510[Hectares de aproveitamento de semente],Tabela510[Ref2],"Aprovado",Tabela510[[Fazenda ]],Tabela14[[#This Row],[Fazenda]],Tabela510[Cultivar],Tabela14[[#This Row],[Cultivar]],Tabela510[Previsão de Colheita],AM$10)=0,"",SUMIFS(Tabela510[Hectares de aproveitamento de semente],Tabela510[Ref2],"Aprovado",Tabela510[[Fazenda ]],Tabela14[[#This Row],[Fazenda]],Tabela510[Cultivar],Tabela14[[#This Row],[Cultivar]],Tabela510[Previsão de Colheita],AM$10))</f>
        <v/>
      </c>
      <c r="AN272" s="146" t="str">
        <f>IF(SUMIFS(Tabela510[Hectares de aproveitamento de semente],Tabela510[Ref2],"Aprovado",Tabela510[[Fazenda ]],Tabela14[[#This Row],[Fazenda]],Tabela510[Cultivar],Tabela14[[#This Row],[Cultivar]],Tabela510[Previsão de Colheita],AN$10)=0,"",SUMIFS(Tabela510[Hectares de aproveitamento de semente],Tabela510[Ref2],"Aprovado",Tabela510[[Fazenda ]],Tabela14[[#This Row],[Fazenda]],Tabela510[Cultivar],Tabela14[[#This Row],[Cultivar]],Tabela510[Previsão de Colheita],AN$10))</f>
        <v/>
      </c>
      <c r="AO272" s="148" t="str">
        <f>IF(SUMIFS(Tabela510[Hectares de aproveitamento de semente],Tabela510[Ref2],"Aprovado",Tabela510[[Fazenda ]],Tabela14[[#This Row],[Fazenda]],Tabela510[Cultivar],Tabela14[[#This Row],[Cultivar]],Tabela510[Previsão de Colheita],AO$10)=0,"",SUMIFS(Tabela510[Hectares de aproveitamento de semente],Tabela510[Ref2],"Aprovado",Tabela510[[Fazenda ]],Tabela14[[#This Row],[Fazenda]],Tabela510[Cultivar],Tabela14[[#This Row],[Cultivar]],Tabela510[Previsão de Colheita],AO$10))</f>
        <v/>
      </c>
      <c r="AP272" s="160" t="str">
        <f>IF(SUMIFS(Tabela510[Hectares de aproveitamento de semente],Tabela510[Ref2],"Aprovado",Tabela510[[Fazenda ]],Tabela14[[#This Row],[Fazenda]],Tabela510[Cultivar],Tabela14[[#This Row],[Cultivar]],Tabela510[Previsão de Colheita],AP$10)=0,"",SUMIFS(Tabela510[Hectares de aproveitamento de semente],Tabela510[Ref2],"Aprovado",Tabela510[[Fazenda ]],Tabela14[[#This Row],[Fazenda]],Tabela510[Cultivar],Tabela14[[#This Row],[Cultivar]],Tabela510[Previsão de Colheita],AP$10))</f>
        <v/>
      </c>
      <c r="AQ272" s="161" t="str">
        <f>IF(SUMIFS(Tabela510[Hectares de aproveitamento de semente],Tabela510[Ref2],"Aprovado",Tabela510[[Fazenda ]],Tabela14[[#This Row],[Fazenda]],Tabela510[Cultivar],Tabela14[[#This Row],[Cultivar]],Tabela510[Previsão de Colheita],AQ$10)=0,"",SUMIFS(Tabela510[Hectares de aproveitamento de semente],Tabela510[Ref2],"Aprovado",Tabela510[[Fazenda ]],Tabela14[[#This Row],[Fazenda]],Tabela510[Cultivar],Tabela14[[#This Row],[Cultivar]],Tabela510[Previsão de Colheita],AQ$10))</f>
        <v/>
      </c>
      <c r="AR272" s="161" t="str">
        <f>IF(SUMIFS(Tabela510[Hectares de aproveitamento de semente],Tabela510[Ref2],"Aprovado",Tabela510[[Fazenda ]],Tabela14[[#This Row],[Fazenda]],Tabela510[Cultivar],Tabela14[[#This Row],[Cultivar]],Tabela510[Previsão de Colheita],AR$10)=0,"",SUMIFS(Tabela510[Hectares de aproveitamento de semente],Tabela510[Ref2],"Aprovado",Tabela510[[Fazenda ]],Tabela14[[#This Row],[Fazenda]],Tabela510[Cultivar],Tabela14[[#This Row],[Cultivar]],Tabela510[Previsão de Colheita],AR$10))</f>
        <v/>
      </c>
      <c r="AS272" s="161" t="str">
        <f>IF(SUMIFS(Tabela510[Hectares de aproveitamento de semente],Tabela510[Ref2],"Aprovado",Tabela510[[Fazenda ]],Tabela14[[#This Row],[Fazenda]],Tabela510[Cultivar],Tabela14[[#This Row],[Cultivar]],Tabela510[Previsão de Colheita],AS$10)=0,"",SUMIFS(Tabela510[Hectares de aproveitamento de semente],Tabela510[Ref2],"Aprovado",Tabela510[[Fazenda ]],Tabela14[[#This Row],[Fazenda]],Tabela510[Cultivar],Tabela14[[#This Row],[Cultivar]],Tabela510[Previsão de Colheita],AS$10))</f>
        <v/>
      </c>
      <c r="AT272" s="161" t="str">
        <f>IF(SUMIFS(Tabela510[Hectares de aproveitamento de semente],Tabela510[Ref2],"Aprovado",Tabela510[[Fazenda ]],Tabela14[[#This Row],[Fazenda]],Tabela510[Cultivar],Tabela14[[#This Row],[Cultivar]],Tabela510[Previsão de Colheita],AT$10)=0,"",SUMIFS(Tabela510[Hectares de aproveitamento de semente],Tabela510[Ref2],"Aprovado",Tabela510[[Fazenda ]],Tabela14[[#This Row],[Fazenda]],Tabela510[Cultivar],Tabela14[[#This Row],[Cultivar]],Tabela510[Previsão de Colheita],AT$10))</f>
        <v/>
      </c>
      <c r="AU272" s="161" t="str">
        <f>IF(SUMIFS(Tabela510[Hectares de aproveitamento de semente],Tabela510[Ref2],"Aprovado",Tabela510[[Fazenda ]],Tabela14[[#This Row],[Fazenda]],Tabela510[Cultivar],Tabela14[[#This Row],[Cultivar]],Tabela510[Previsão de Colheita],AU$10)=0,"",SUMIFS(Tabela510[Hectares de aproveitamento de semente],Tabela510[Ref2],"Aprovado",Tabela510[[Fazenda ]],Tabela14[[#This Row],[Fazenda]],Tabela510[Cultivar],Tabela14[[#This Row],[Cultivar]],Tabela510[Previsão de Colheita],AU$10))</f>
        <v/>
      </c>
      <c r="AV272" s="162" t="str">
        <f>IF(SUMIFS(Tabela510[Hectares de aproveitamento de semente],Tabela510[Ref2],"Aprovado",Tabela510[[Fazenda ]],Tabela14[[#This Row],[Fazenda]],Tabela510[Cultivar],Tabela14[[#This Row],[Cultivar]],Tabela510[Previsão de Colheita],AV$10)=0,"",SUMIFS(Tabela510[Hectares de aproveitamento de semente],Tabela510[Ref2],"Aprovado",Tabela510[[Fazenda ]],Tabela14[[#This Row],[Fazenda]],Tabela510[Cultivar],Tabela14[[#This Row],[Cultivar]],Tabela510[Previsão de Colheita],AV$10))</f>
        <v/>
      </c>
      <c r="AW272" s="149" t="str">
        <f>IF(SUMIFS(Tabela510[Hectares de aproveitamento de semente],Tabela510[Ref2],"Aprovado",Tabela510[[Fazenda ]],Tabela14[[#This Row],[Fazenda]],Tabela510[Cultivar],Tabela14[[#This Row],[Cultivar]],Tabela510[Previsão de Colheita],AW$10)=0,"",SUMIFS(Tabela510[Hectares de aproveitamento de semente],Tabela510[Ref2],"Aprovado",Tabela510[[Fazenda ]],Tabela14[[#This Row],[Fazenda]],Tabela510[Cultivar],Tabela14[[#This Row],[Cultivar]],Tabela510[Previsão de Colheita],AW$10))</f>
        <v/>
      </c>
      <c r="AX272" s="146" t="str">
        <f>IF(SUMIFS(Tabela510[Hectares de aproveitamento de semente],Tabela510[Ref2],"Aprovado",Tabela510[[Fazenda ]],Tabela14[[#This Row],[Fazenda]],Tabela510[Cultivar],Tabela14[[#This Row],[Cultivar]],Tabela510[Previsão de Colheita],AX$10)=0,"",SUMIFS(Tabela510[Hectares de aproveitamento de semente],Tabela510[Ref2],"Aprovado",Tabela510[[Fazenda ]],Tabela14[[#This Row],[Fazenda]],Tabela510[Cultivar],Tabela14[[#This Row],[Cultivar]],Tabela510[Previsão de Colheita],AX$10))</f>
        <v/>
      </c>
      <c r="AY272" s="146" t="str">
        <f>IF(SUMIFS(Tabela510[Hectares de aproveitamento de semente],Tabela510[Ref2],"Aprovado",Tabela510[[Fazenda ]],Tabela14[[#This Row],[Fazenda]],Tabela510[Cultivar],Tabela14[[#This Row],[Cultivar]],Tabela510[Previsão de Colheita],AY$10)=0,"",SUMIFS(Tabela510[Hectares de aproveitamento de semente],Tabela510[Ref2],"Aprovado",Tabela510[[Fazenda ]],Tabela14[[#This Row],[Fazenda]],Tabela510[Cultivar],Tabela14[[#This Row],[Cultivar]],Tabela510[Previsão de Colheita],AY$10))</f>
        <v/>
      </c>
      <c r="AZ272" s="146" t="str">
        <f>IF(SUMIFS(Tabela510[Hectares de aproveitamento de semente],Tabela510[Ref2],"Aprovado",Tabela510[[Fazenda ]],Tabela14[[#This Row],[Fazenda]],Tabela510[Cultivar],Tabela14[[#This Row],[Cultivar]],Tabela510[Previsão de Colheita],AZ$10)=0,"",SUMIFS(Tabela510[Hectares de aproveitamento de semente],Tabela510[Ref2],"Aprovado",Tabela510[[Fazenda ]],Tabela14[[#This Row],[Fazenda]],Tabela510[Cultivar],Tabela14[[#This Row],[Cultivar]],Tabela510[Previsão de Colheita],AZ$10))</f>
        <v/>
      </c>
      <c r="BA272" s="146" t="str">
        <f>IF(SUMIFS(Tabela510[Hectares de aproveitamento de semente],Tabela510[Ref2],"Aprovado",Tabela510[[Fazenda ]],Tabela14[[#This Row],[Fazenda]],Tabela510[Cultivar],Tabela14[[#This Row],[Cultivar]],Tabela510[Previsão de Colheita],BA$10)=0,"",SUMIFS(Tabela510[Hectares de aproveitamento de semente],Tabela510[Ref2],"Aprovado",Tabela510[[Fazenda ]],Tabela14[[#This Row],[Fazenda]],Tabela510[Cultivar],Tabela14[[#This Row],[Cultivar]],Tabela510[Previsão de Colheita],BA$10))</f>
        <v/>
      </c>
      <c r="BB272" s="146" t="str">
        <f>IF(SUMIFS(Tabela510[Hectares de aproveitamento de semente],Tabela510[Ref2],"Aprovado",Tabela510[[Fazenda ]],Tabela14[[#This Row],[Fazenda]],Tabela510[Cultivar],Tabela14[[#This Row],[Cultivar]],Tabela510[Previsão de Colheita],BB$10)=0,"",SUMIFS(Tabela510[Hectares de aproveitamento de semente],Tabela510[Ref2],"Aprovado",Tabela510[[Fazenda ]],Tabela14[[#This Row],[Fazenda]],Tabela510[Cultivar],Tabela14[[#This Row],[Cultivar]],Tabela510[Previsão de Colheita],BB$10))</f>
        <v/>
      </c>
      <c r="BC272" s="148" t="str">
        <f>IF(SUMIFS(Tabela510[Hectares de aproveitamento de semente],Tabela510[Ref2],"Aprovado",Tabela510[[Fazenda ]],Tabela14[[#This Row],[Fazenda]],Tabela510[Cultivar],Tabela14[[#This Row],[Cultivar]],Tabela510[Previsão de Colheita],BC$10)=0,"",SUMIFS(Tabela510[Hectares de aproveitamento de semente],Tabela510[Ref2],"Aprovado",Tabela510[[Fazenda ]],Tabela14[[#This Row],[Fazenda]],Tabela510[Cultivar],Tabela14[[#This Row],[Cultivar]],Tabela510[Previsão de Colheita],BC$10))</f>
        <v/>
      </c>
      <c r="BD272" s="149" t="str">
        <f>IF(SUMIFS(Tabela510[Hectares de aproveitamento de semente],Tabela510[Ref2],"Aprovado",Tabela510[[Fazenda ]],Tabela14[[#This Row],[Fazenda]],Tabela510[Cultivar],Tabela14[[#This Row],[Cultivar]],Tabela510[Previsão de Colheita],BD$10)=0,"",SUMIFS(Tabela510[Hectares de aproveitamento de semente],Tabela510[Ref2],"Aprovado",Tabela510[[Fazenda ]],Tabela14[[#This Row],[Fazenda]],Tabela510[Cultivar],Tabela14[[#This Row],[Cultivar]],Tabela510[Previsão de Colheita],BD$10))</f>
        <v/>
      </c>
      <c r="BE272" s="146" t="str">
        <f>IF(SUMIFS(Tabela510[Hectares de aproveitamento de semente],Tabela510[Ref2],"Aprovado",Tabela510[[Fazenda ]],Tabela14[[#This Row],[Fazenda]],Tabela510[Cultivar],Tabela14[[#This Row],[Cultivar]],Tabela510[Previsão de Colheita],BE$10)=0,"",SUMIFS(Tabela510[Hectares de aproveitamento de semente],Tabela510[Ref2],"Aprovado",Tabela510[[Fazenda ]],Tabela14[[#This Row],[Fazenda]],Tabela510[Cultivar],Tabela14[[#This Row],[Cultivar]],Tabela510[Previsão de Colheita],BE$10))</f>
        <v/>
      </c>
      <c r="BF272" s="146" t="str">
        <f>IF(SUMIFS(Tabela510[Hectares de aproveitamento de semente],Tabela510[Ref2],"Aprovado",Tabela510[[Fazenda ]],Tabela14[[#This Row],[Fazenda]],Tabela510[Cultivar],Tabela14[[#This Row],[Cultivar]],Tabela510[Previsão de Colheita],BF$10)=0,"",SUMIFS(Tabela510[Hectares de aproveitamento de semente],Tabela510[Ref2],"Aprovado",Tabela510[[Fazenda ]],Tabela14[[#This Row],[Fazenda]],Tabela510[Cultivar],Tabela14[[#This Row],[Cultivar]],Tabela510[Previsão de Colheita],BF$10))</f>
        <v/>
      </c>
      <c r="BG272" s="146" t="str">
        <f>IF(SUMIFS(Tabela510[Hectares de aproveitamento de semente],Tabela510[Ref2],"Aprovado",Tabela510[[Fazenda ]],Tabela14[[#This Row],[Fazenda]],Tabela510[Cultivar],Tabela14[[#This Row],[Cultivar]],Tabela510[Previsão de Colheita],BG$10)=0,"",SUMIFS(Tabela510[Hectares de aproveitamento de semente],Tabela510[Ref2],"Aprovado",Tabela510[[Fazenda ]],Tabela14[[#This Row],[Fazenda]],Tabela510[Cultivar],Tabela14[[#This Row],[Cultivar]],Tabela510[Previsão de Colheita],BG$10))</f>
        <v/>
      </c>
      <c r="BH272" s="146" t="str">
        <f>IF(SUMIFS(Tabela510[Hectares de aproveitamento de semente],Tabela510[Ref2],"Aprovado",Tabela510[[Fazenda ]],Tabela14[[#This Row],[Fazenda]],Tabela510[Cultivar],Tabela14[[#This Row],[Cultivar]],Tabela510[Previsão de Colheita],BH$10)=0,"",SUMIFS(Tabela510[Hectares de aproveitamento de semente],Tabela510[Ref2],"Aprovado",Tabela510[[Fazenda ]],Tabela14[[#This Row],[Fazenda]],Tabela510[Cultivar],Tabela14[[#This Row],[Cultivar]],Tabela510[Previsão de Colheita],BH$10))</f>
        <v/>
      </c>
      <c r="BI272" s="146" t="str">
        <f>IF(SUMIFS(Tabela510[Hectares de aproveitamento de semente],Tabela510[Ref2],"Aprovado",Tabela510[[Fazenda ]],Tabela14[[#This Row],[Fazenda]],Tabela510[Cultivar],Tabela14[[#This Row],[Cultivar]],Tabela510[Previsão de Colheita],BI$10)=0,"",SUMIFS(Tabela510[Hectares de aproveitamento de semente],Tabela510[Ref2],"Aprovado",Tabela510[[Fazenda ]],Tabela14[[#This Row],[Fazenda]],Tabela510[Cultivar],Tabela14[[#This Row],[Cultivar]],Tabela510[Previsão de Colheita],BI$10))</f>
        <v/>
      </c>
      <c r="BJ272" s="148" t="str">
        <f>IF(SUMIFS(Tabela510[Hectares de aproveitamento de semente],Tabela510[Ref2],"Aprovado",Tabela510[[Fazenda ]],Tabela14[[#This Row],[Fazenda]],Tabela510[Cultivar],Tabela14[[#This Row],[Cultivar]],Tabela510[Previsão de Colheita],BJ$10)=0,"",SUMIFS(Tabela510[Hectares de aproveitamento de semente],Tabela510[Ref2],"Aprovado",Tabela510[[Fazenda ]],Tabela14[[#This Row],[Fazenda]],Tabela510[Cultivar],Tabela14[[#This Row],[Cultivar]],Tabela510[Previsão de Colheita],BJ$10))</f>
        <v/>
      </c>
      <c r="BK272" s="149" t="str">
        <f>IF(SUMIFS(Tabela510[Hectares de aproveitamento de semente],Tabela510[Ref2],"Aprovado",Tabela510[[Fazenda ]],Tabela14[[#This Row],[Fazenda]],Tabela510[Cultivar],Tabela14[[#This Row],[Cultivar]],Tabela510[Previsão de Colheita],BK$10)=0,"",SUMIFS(Tabela510[Hectares de aproveitamento de semente],Tabela510[Ref2],"Aprovado",Tabela510[[Fazenda ]],Tabela14[[#This Row],[Fazenda]],Tabela510[Cultivar],Tabela14[[#This Row],[Cultivar]],Tabela510[Previsão de Colheita],BK$10))</f>
        <v/>
      </c>
      <c r="BL272" s="146" t="str">
        <f>IF(SUMIFS(Tabela510[Hectares de aproveitamento de semente],Tabela510[Ref2],"Aprovado",Tabela510[[Fazenda ]],Tabela14[[#This Row],[Fazenda]],Tabela510[Cultivar],Tabela14[[#This Row],[Cultivar]],Tabela510[Previsão de Colheita],BL$10)=0,"",SUMIFS(Tabela510[Hectares de aproveitamento de semente],Tabela510[Ref2],"Aprovado",Tabela510[[Fazenda ]],Tabela14[[#This Row],[Fazenda]],Tabela510[Cultivar],Tabela14[[#This Row],[Cultivar]],Tabela510[Previsão de Colheita],BL$10))</f>
        <v/>
      </c>
      <c r="BM272" s="146" t="str">
        <f>IF(SUMIFS(Tabela510[Hectares de aproveitamento de semente],Tabela510[Ref2],"Aprovado",Tabela510[[Fazenda ]],Tabela14[[#This Row],[Fazenda]],Tabela510[Cultivar],Tabela14[[#This Row],[Cultivar]],Tabela510[Previsão de Colheita],BM$10)=0,"",SUMIFS(Tabela510[Hectares de aproveitamento de semente],Tabela510[Ref2],"Aprovado",Tabela510[[Fazenda ]],Tabela14[[#This Row],[Fazenda]],Tabela510[Cultivar],Tabela14[[#This Row],[Cultivar]],Tabela510[Previsão de Colheita],BM$10))</f>
        <v/>
      </c>
      <c r="BN272" s="146" t="str">
        <f>IF(SUMIFS(Tabela510[Hectares de aproveitamento de semente],Tabela510[Ref2],"Aprovado",Tabela510[[Fazenda ]],Tabela14[[#This Row],[Fazenda]],Tabela510[Cultivar],Tabela14[[#This Row],[Cultivar]],Tabela510[Previsão de Colheita],BN$10)=0,"",SUMIFS(Tabela510[Hectares de aproveitamento de semente],Tabela510[Ref2],"Aprovado",Tabela510[[Fazenda ]],Tabela14[[#This Row],[Fazenda]],Tabela510[Cultivar],Tabela14[[#This Row],[Cultivar]],Tabela510[Previsão de Colheita],BN$10))</f>
        <v/>
      </c>
      <c r="BO272" s="146" t="str">
        <f>IF(SUMIFS(Tabela510[Hectares de aproveitamento de semente],Tabela510[Ref2],"Aprovado",Tabela510[[Fazenda ]],Tabela14[[#This Row],[Fazenda]],Tabela510[Cultivar],Tabela14[[#This Row],[Cultivar]],Tabela510[Previsão de Colheita],BO$10)=0,"",SUMIFS(Tabela510[Hectares de aproveitamento de semente],Tabela510[Ref2],"Aprovado",Tabela510[[Fazenda ]],Tabela14[[#This Row],[Fazenda]],Tabela510[Cultivar],Tabela14[[#This Row],[Cultivar]],Tabela510[Previsão de Colheita],BO$10))</f>
        <v/>
      </c>
      <c r="BP272" s="146" t="str">
        <f>IF(SUMIFS(Tabela510[Hectares de aproveitamento de semente],Tabela510[Ref2],"Aprovado",Tabela510[[Fazenda ]],Tabela14[[#This Row],[Fazenda]],Tabela510[Cultivar],Tabela14[[#This Row],[Cultivar]],Tabela510[Previsão de Colheita],BP$10)=0,"",SUMIFS(Tabela510[Hectares de aproveitamento de semente],Tabela510[Ref2],"Aprovado",Tabela510[[Fazenda ]],Tabela14[[#This Row],[Fazenda]],Tabela510[Cultivar],Tabela14[[#This Row],[Cultivar]],Tabela510[Previsão de Colheita],BP$10))</f>
        <v/>
      </c>
      <c r="BQ272" s="148" t="str">
        <f>IF(SUMIFS(Tabela510[Hectares de aproveitamento de semente],Tabela510[Ref2],"Aprovado",Tabela510[[Fazenda ]],Tabela14[[#This Row],[Fazenda]],Tabela510[Cultivar],Tabela14[[#This Row],[Cultivar]],Tabela510[Previsão de Colheita],BQ$10)=0,"",SUMIFS(Tabela510[Hectares de aproveitamento de semente],Tabela510[Ref2],"Aprovado",Tabela510[[Fazenda ]],Tabela14[[#This Row],[Fazenda]],Tabela510[Cultivar],Tabela14[[#This Row],[Cultivar]],Tabela510[Previsão de Colheita],BQ$10))</f>
        <v/>
      </c>
      <c r="BR272" s="149" t="str">
        <f>IF(SUMIFS(Tabela510[Hectares de aproveitamento de semente],Tabela510[Ref2],"Aprovado",Tabela510[[Fazenda ]],Tabela14[[#This Row],[Fazenda]],Tabela510[Cultivar],Tabela14[[#This Row],[Cultivar]],Tabela510[Previsão de Colheita],BR$10)=0,"",SUMIFS(Tabela510[Hectares de aproveitamento de semente],Tabela510[Ref2],"Aprovado",Tabela510[[Fazenda ]],Tabela14[[#This Row],[Fazenda]],Tabela510[Cultivar],Tabela14[[#This Row],[Cultivar]],Tabela510[Previsão de Colheita],BR$10))</f>
        <v/>
      </c>
      <c r="BS272" s="146" t="str">
        <f>IF(SUMIFS(Tabela510[Hectares de aproveitamento de semente],Tabela510[Ref2],"Aprovado",Tabela510[[Fazenda ]],Tabela14[[#This Row],[Fazenda]],Tabela510[Cultivar],Tabela14[[#This Row],[Cultivar]],Tabela510[Previsão de Colheita],BS$10)=0,"",SUMIFS(Tabela510[Hectares de aproveitamento de semente],Tabela510[Ref2],"Aprovado",Tabela510[[Fazenda ]],Tabela14[[#This Row],[Fazenda]],Tabela510[Cultivar],Tabela14[[#This Row],[Cultivar]],Tabela510[Previsão de Colheita],BS$10))</f>
        <v/>
      </c>
      <c r="BT272" s="146" t="str">
        <f>IF(SUMIFS(Tabela510[Hectares de aproveitamento de semente],Tabela510[Ref2],"Aprovado",Tabela510[[Fazenda ]],Tabela14[[#This Row],[Fazenda]],Tabela510[Cultivar],Tabela14[[#This Row],[Cultivar]],Tabela510[Previsão de Colheita],BT$10)=0,"",SUMIFS(Tabela510[Hectares de aproveitamento de semente],Tabela510[Ref2],"Aprovado",Tabela510[[Fazenda ]],Tabela14[[#This Row],[Fazenda]],Tabela510[Cultivar],Tabela14[[#This Row],[Cultivar]],Tabela510[Previsão de Colheita],BT$10))</f>
        <v/>
      </c>
      <c r="BU272" s="146" t="str">
        <f>IF(SUMIFS(Tabela510[Hectares de aproveitamento de semente],Tabela510[Ref2],"Aprovado",Tabela510[[Fazenda ]],Tabela14[[#This Row],[Fazenda]],Tabela510[Cultivar],Tabela14[[#This Row],[Cultivar]],Tabela510[Previsão de Colheita],BU$10)=0,"",SUMIFS(Tabela510[Hectares de aproveitamento de semente],Tabela510[Ref2],"Aprovado",Tabela510[[Fazenda ]],Tabela14[[#This Row],[Fazenda]],Tabela510[Cultivar],Tabela14[[#This Row],[Cultivar]],Tabela510[Previsão de Colheita],BU$10))</f>
        <v/>
      </c>
      <c r="BV272" s="146" t="str">
        <f>IF(SUMIFS(Tabela510[Hectares de aproveitamento de semente],Tabela510[Ref2],"Aprovado",Tabela510[[Fazenda ]],Tabela14[[#This Row],[Fazenda]],Tabela510[Cultivar],Tabela14[[#This Row],[Cultivar]],Tabela510[Previsão de Colheita],BV$10)=0,"",SUMIFS(Tabela510[Hectares de aproveitamento de semente],Tabela510[Ref2],"Aprovado",Tabela510[[Fazenda ]],Tabela14[[#This Row],[Fazenda]],Tabela510[Cultivar],Tabela14[[#This Row],[Cultivar]],Tabela510[Previsão de Colheita],BV$10))</f>
        <v/>
      </c>
      <c r="BW272" s="146" t="str">
        <f>IF(SUMIFS(Tabela510[Hectares de aproveitamento de semente],Tabela510[Ref2],"Aprovado",Tabela510[[Fazenda ]],Tabela14[[#This Row],[Fazenda]],Tabela510[Cultivar],Tabela14[[#This Row],[Cultivar]],Tabela510[Previsão de Colheita],BW$10)=0,"",SUMIFS(Tabela510[Hectares de aproveitamento de semente],Tabela510[Ref2],"Aprovado",Tabela510[[Fazenda ]],Tabela14[[#This Row],[Fazenda]],Tabela510[Cultivar],Tabela14[[#This Row],[Cultivar]],Tabela510[Previsão de Colheita],BW$10))</f>
        <v/>
      </c>
      <c r="BX272" s="148" t="str">
        <f>IF(SUMIFS(Tabela510[Hectares de aproveitamento de semente],Tabela510[Ref2],"Aprovado",Tabela510[[Fazenda ]],Tabela14[[#This Row],[Fazenda]],Tabela510[Cultivar],Tabela14[[#This Row],[Cultivar]],Tabela510[Previsão de Colheita],BX$10)=0,"",SUMIFS(Tabela510[Hectares de aproveitamento de semente],Tabela510[Ref2],"Aprovado",Tabela510[[Fazenda ]],Tabela14[[#This Row],[Fazenda]],Tabela510[Cultivar],Tabela14[[#This Row],[Cultivar]],Tabela510[Previsão de Colheita],BX$10))</f>
        <v/>
      </c>
      <c r="BY272" s="149" t="str">
        <f>IF(SUMIFS(Tabela510[Hectares de aproveitamento de semente],Tabela510[Ref2],"Aprovado",Tabela510[[Fazenda ]],Tabela14[[#This Row],[Fazenda]],Tabela510[Cultivar],Tabela14[[#This Row],[Cultivar]],Tabela510[Previsão de Colheita],BY$10)=0,"",SUMIFS(Tabela510[Hectares de aproveitamento de semente],Tabela510[Ref2],"Aprovado",Tabela510[[Fazenda ]],Tabela14[[#This Row],[Fazenda]],Tabela510[Cultivar],Tabela14[[#This Row],[Cultivar]],Tabela510[Previsão de Colheita],BY$10))</f>
        <v/>
      </c>
      <c r="BZ272" s="146" t="str">
        <f>IF(SUMIFS(Tabela510[Hectares de aproveitamento de semente],Tabela510[Ref2],"Aprovado",Tabela510[[Fazenda ]],Tabela14[[#This Row],[Fazenda]],Tabela510[Cultivar],Tabela14[[#This Row],[Cultivar]],Tabela510[Previsão de Colheita],BZ$10)=0,"",SUMIFS(Tabela510[Hectares de aproveitamento de semente],Tabela510[Ref2],"Aprovado",Tabela510[[Fazenda ]],Tabela14[[#This Row],[Fazenda]],Tabela510[Cultivar],Tabela14[[#This Row],[Cultivar]],Tabela510[Previsão de Colheita],BZ$10))</f>
        <v/>
      </c>
      <c r="CA272" s="146" t="str">
        <f>IF(SUMIFS(Tabela510[Hectares de aproveitamento de semente],Tabela510[Ref2],"Aprovado",Tabela510[[Fazenda ]],Tabela14[[#This Row],[Fazenda]],Tabela510[Cultivar],Tabela14[[#This Row],[Cultivar]],Tabela510[Previsão de Colheita],CA$10)=0,"",SUMIFS(Tabela510[Hectares de aproveitamento de semente],Tabela510[Ref2],"Aprovado",Tabela510[[Fazenda ]],Tabela14[[#This Row],[Fazenda]],Tabela510[Cultivar],Tabela14[[#This Row],[Cultivar]],Tabela510[Previsão de Colheita],CA$10))</f>
        <v/>
      </c>
      <c r="CB272" s="146" t="str">
        <f>IF(SUMIFS(Tabela510[Hectares de aproveitamento de semente],Tabela510[Ref2],"Aprovado",Tabela510[[Fazenda ]],Tabela14[[#This Row],[Fazenda]],Tabela510[Cultivar],Tabela14[[#This Row],[Cultivar]],Tabela510[Previsão de Colheita],CB$10)=0,"",SUMIFS(Tabela510[Hectares de aproveitamento de semente],Tabela510[Ref2],"Aprovado",Tabela510[[Fazenda ]],Tabela14[[#This Row],[Fazenda]],Tabela510[Cultivar],Tabela14[[#This Row],[Cultivar]],Tabela510[Previsão de Colheita],CB$10))</f>
        <v/>
      </c>
      <c r="CC272" s="146" t="str">
        <f>IF(SUMIFS(Tabela510[Hectares de aproveitamento de semente],Tabela510[Ref2],"Aprovado",Tabela510[[Fazenda ]],Tabela14[[#This Row],[Fazenda]],Tabela510[Cultivar],Tabela14[[#This Row],[Cultivar]],Tabela510[Previsão de Colheita],CC$10)=0,"",SUMIFS(Tabela510[Hectares de aproveitamento de semente],Tabela510[Ref2],"Aprovado",Tabela510[[Fazenda ]],Tabela14[[#This Row],[Fazenda]],Tabela510[Cultivar],Tabela14[[#This Row],[Cultivar]],Tabela510[Previsão de Colheita],CC$10))</f>
        <v/>
      </c>
      <c r="CD272" s="146" t="str">
        <f>IF(SUMIFS(Tabela510[Hectares de aproveitamento de semente],Tabela510[Ref2],"Aprovado",Tabela510[[Fazenda ]],Tabela14[[#This Row],[Fazenda]],Tabela510[Cultivar],Tabela14[[#This Row],[Cultivar]],Tabela510[Previsão de Colheita],CD$10)=0,"",SUMIFS(Tabela510[Hectares de aproveitamento de semente],Tabela510[Ref2],"Aprovado",Tabela510[[Fazenda ]],Tabela14[[#This Row],[Fazenda]],Tabela510[Cultivar],Tabela14[[#This Row],[Cultivar]],Tabela510[Previsão de Colheita],CD$10))</f>
        <v/>
      </c>
      <c r="CE272" s="148" t="str">
        <f>IF(SUMIFS(Tabela510[Hectares de aproveitamento de semente],Tabela510[Ref2],"Aprovado",Tabela510[[Fazenda ]],Tabela14[[#This Row],[Fazenda]],Tabela510[Cultivar],Tabela14[[#This Row],[Cultivar]],Tabela510[Previsão de Colheita],CE$10)=0,"",SUMIFS(Tabela510[Hectares de aproveitamento de semente],Tabela510[Ref2],"Aprovado",Tabela510[[Fazenda ]],Tabela14[[#This Row],[Fazenda]],Tabela510[Cultivar],Tabela14[[#This Row],[Cultivar]],Tabela510[Previsão de Colheita],CE$10))</f>
        <v/>
      </c>
      <c r="CF272" s="149" t="str">
        <f>IF(SUMIFS(Tabela510[Hectares de aproveitamento de semente],Tabela510[Ref2],"Aprovado",Tabela510[[Fazenda ]],Tabela14[[#This Row],[Fazenda]],Tabela510[Cultivar],Tabela14[[#This Row],[Cultivar]],Tabela510[Previsão de Colheita],CF$10)=0,"",SUMIFS(Tabela510[Hectares de aproveitamento de semente],Tabela510[Ref2],"Aprovado",Tabela510[[Fazenda ]],Tabela14[[#This Row],[Fazenda]],Tabela510[Cultivar],Tabela14[[#This Row],[Cultivar]],Tabela510[Previsão de Colheita],CF$10))</f>
        <v/>
      </c>
      <c r="CG272" s="146" t="str">
        <f>IF(SUMIFS(Tabela510[Hectares de aproveitamento de semente],Tabela510[Ref2],"Aprovado",Tabela510[[Fazenda ]],Tabela14[[#This Row],[Fazenda]],Tabela510[Cultivar],Tabela14[[#This Row],[Cultivar]],Tabela510[Previsão de Colheita],CG$10)=0,"",SUMIFS(Tabela510[Hectares de aproveitamento de semente],Tabela510[Ref2],"Aprovado",Tabela510[[Fazenda ]],Tabela14[[#This Row],[Fazenda]],Tabela510[Cultivar],Tabela14[[#This Row],[Cultivar]],Tabela510[Previsão de Colheita],CG$10))</f>
        <v/>
      </c>
      <c r="CH272" s="146" t="str">
        <f>IF(SUMIFS(Tabela510[Hectares de aproveitamento de semente],Tabela510[Ref2],"Aprovado",Tabela510[[Fazenda ]],Tabela14[[#This Row],[Fazenda]],Tabela510[Cultivar],Tabela14[[#This Row],[Cultivar]],Tabela510[Previsão de Colheita],CH$10)=0,"",SUMIFS(Tabela510[Hectares de aproveitamento de semente],Tabela510[Ref2],"Aprovado",Tabela510[[Fazenda ]],Tabela14[[#This Row],[Fazenda]],Tabela510[Cultivar],Tabela14[[#This Row],[Cultivar]],Tabela510[Previsão de Colheita],CH$10))</f>
        <v/>
      </c>
      <c r="CI272" s="146" t="str">
        <f>IF(SUMIFS(Tabela510[Hectares de aproveitamento de semente],Tabela510[Ref2],"Aprovado",Tabela510[[Fazenda ]],Tabela14[[#This Row],[Fazenda]],Tabela510[Cultivar],Tabela14[[#This Row],[Cultivar]],Tabela510[Previsão de Colheita],CI$10)=0,"",SUMIFS(Tabela510[Hectares de aproveitamento de semente],Tabela510[Ref2],"Aprovado",Tabela510[[Fazenda ]],Tabela14[[#This Row],[Fazenda]],Tabela510[Cultivar],Tabela14[[#This Row],[Cultivar]],Tabela510[Previsão de Colheita],CI$10))</f>
        <v/>
      </c>
      <c r="CJ272" s="146" t="str">
        <f>IF(SUMIFS(Tabela510[Hectares de aproveitamento de semente],Tabela510[Ref2],"Aprovado",Tabela510[[Fazenda ]],Tabela14[[#This Row],[Fazenda]],Tabela510[Cultivar],Tabela14[[#This Row],[Cultivar]],Tabela510[Previsão de Colheita],CJ$10)=0,"",SUMIFS(Tabela510[Hectares de aproveitamento de semente],Tabela510[Ref2],"Aprovado",Tabela510[[Fazenda ]],Tabela14[[#This Row],[Fazenda]],Tabela510[Cultivar],Tabela14[[#This Row],[Cultivar]],Tabela510[Previsão de Colheita],CJ$10))</f>
        <v/>
      </c>
      <c r="CK272" s="146" t="str">
        <f>IF(SUMIFS(Tabela510[Hectares de aproveitamento de semente],Tabela510[Ref2],"Aprovado",Tabela510[[Fazenda ]],Tabela14[[#This Row],[Fazenda]],Tabela510[Cultivar],Tabela14[[#This Row],[Cultivar]],Tabela510[Previsão de Colheita],CK$10)=0,"",SUMIFS(Tabela510[Hectares de aproveitamento de semente],Tabela510[Ref2],"Aprovado",Tabela510[[Fazenda ]],Tabela14[[#This Row],[Fazenda]],Tabela510[Cultivar],Tabela14[[#This Row],[Cultivar]],Tabela510[Previsão de Colheita],CK$10))</f>
        <v/>
      </c>
      <c r="CL272" s="148" t="str">
        <f>IF(SUMIFS(Tabela510[Hectares de aproveitamento de semente],Tabela510[Ref2],"Aprovado",Tabela510[[Fazenda ]],Tabela14[[#This Row],[Fazenda]],Tabela510[Cultivar],Tabela14[[#This Row],[Cultivar]],Tabela510[Previsão de Colheita],CL$10)=0,"",SUMIFS(Tabela510[Hectares de aproveitamento de semente],Tabela510[Ref2],"Aprovado",Tabela510[[Fazenda ]],Tabela14[[#This Row],[Fazenda]],Tabela510[Cultivar],Tabela14[[#This Row],[Cultivar]],Tabela510[Previsão de Colheita],CL$10))</f>
        <v/>
      </c>
      <c r="CM272" s="149" t="str">
        <f>IF(SUMIFS(Tabela510[Hectares de aproveitamento de semente],Tabela510[Ref2],"Aprovado",Tabela510[[Fazenda ]],Tabela14[[#This Row],[Fazenda]],Tabela510[Cultivar],Tabela14[[#This Row],[Cultivar]],Tabela510[Previsão de Colheita],CM$10)=0,"",SUMIFS(Tabela510[Hectares de aproveitamento de semente],Tabela510[Ref2],"Aprovado",Tabela510[[Fazenda ]],Tabela14[[#This Row],[Fazenda]],Tabela510[Cultivar],Tabela14[[#This Row],[Cultivar]],Tabela510[Previsão de Colheita],CM$10))</f>
        <v/>
      </c>
      <c r="CN272" s="146" t="str">
        <f>IF(SUMIFS(Tabela510[Hectares de aproveitamento de semente],Tabela510[Ref2],"Aprovado",Tabela510[[Fazenda ]],Tabela14[[#This Row],[Fazenda]],Tabela510[Cultivar],Tabela14[[#This Row],[Cultivar]],Tabela510[Previsão de Colheita],CN$10)=0,"",SUMIFS(Tabela510[Hectares de aproveitamento de semente],Tabela510[Ref2],"Aprovado",Tabela510[[Fazenda ]],Tabela14[[#This Row],[Fazenda]],Tabela510[Cultivar],Tabela14[[#This Row],[Cultivar]],Tabela510[Previsão de Colheita],CN$10))</f>
        <v/>
      </c>
      <c r="CO272" s="146" t="str">
        <f>IF(SUMIFS(Tabela510[Hectares de aproveitamento de semente],Tabela510[Ref2],"Aprovado",Tabela510[[Fazenda ]],Tabela14[[#This Row],[Fazenda]],Tabela510[Cultivar],Tabela14[[#This Row],[Cultivar]],Tabela510[Previsão de Colheita],CO$10)=0,"",SUMIFS(Tabela510[Hectares de aproveitamento de semente],Tabela510[Ref2],"Aprovado",Tabela510[[Fazenda ]],Tabela14[[#This Row],[Fazenda]],Tabela510[Cultivar],Tabela14[[#This Row],[Cultivar]],Tabela510[Previsão de Colheita],CO$10))</f>
        <v/>
      </c>
      <c r="CP272" s="146" t="str">
        <f>IF(SUMIFS(Tabela510[Hectares de aproveitamento de semente],Tabela510[Ref2],"Aprovado",Tabela510[[Fazenda ]],Tabela14[[#This Row],[Fazenda]],Tabela510[Cultivar],Tabela14[[#This Row],[Cultivar]],Tabela510[Previsão de Colheita],CP$10)=0,"",SUMIFS(Tabela510[Hectares de aproveitamento de semente],Tabela510[Ref2],"Aprovado",Tabela510[[Fazenda ]],Tabela14[[#This Row],[Fazenda]],Tabela510[Cultivar],Tabela14[[#This Row],[Cultivar]],Tabela510[Previsão de Colheita],CP$10))</f>
        <v/>
      </c>
      <c r="CQ272" s="146" t="str">
        <f>IF(SUMIFS(Tabela510[Hectares de aproveitamento de semente],Tabela510[Ref2],"Aprovado",Tabela510[[Fazenda ]],Tabela14[[#This Row],[Fazenda]],Tabela510[Cultivar],Tabela14[[#This Row],[Cultivar]],Tabela510[Previsão de Colheita],CQ$10)=0,"",SUMIFS(Tabela510[Hectares de aproveitamento de semente],Tabela510[Ref2],"Aprovado",Tabela510[[Fazenda ]],Tabela14[[#This Row],[Fazenda]],Tabela510[Cultivar],Tabela14[[#This Row],[Cultivar]],Tabela510[Previsão de Colheita],CQ$10))</f>
        <v/>
      </c>
      <c r="CR272" s="146" t="str">
        <f>IF(SUMIFS(Tabela510[Hectares de aproveitamento de semente],Tabela510[Ref2],"Aprovado",Tabela510[[Fazenda ]],Tabela14[[#This Row],[Fazenda]],Tabela510[Cultivar],Tabela14[[#This Row],[Cultivar]],Tabela510[Previsão de Colheita],CR$10)=0,"",SUMIFS(Tabela510[Hectares de aproveitamento de semente],Tabela510[Ref2],"Aprovado",Tabela510[[Fazenda ]],Tabela14[[#This Row],[Fazenda]],Tabela510[Cultivar],Tabela14[[#This Row],[Cultivar]],Tabela510[Previsão de Colheita],CR$10))</f>
        <v/>
      </c>
      <c r="CS272" s="148" t="str">
        <f>IF(SUMIFS(Tabela510[Hectares de aproveitamento de semente],Tabela510[Ref2],"Aprovado",Tabela510[[Fazenda ]],Tabela14[[#This Row],[Fazenda]],Tabela510[Cultivar],Tabela14[[#This Row],[Cultivar]],Tabela510[Previsão de Colheita],CS$10)=0,"",SUMIFS(Tabela510[Hectares de aproveitamento de semente],Tabela510[Ref2],"Aprovado",Tabela510[[Fazenda ]],Tabela14[[#This Row],[Fazenda]],Tabela510[Cultivar],Tabela14[[#This Row],[Cultivar]],Tabela510[Previsão de Colheita],CS$10))</f>
        <v/>
      </c>
      <c r="CT272" s="149" t="str">
        <f>IF(SUMIFS(Tabela510[[Data da Semeadura ]],Tabela510[Ref3],"Aprovado",Tabela510[[Município ]],Tabela14[[#This Row],[Cultivar]],Tabela510[Hectares semados],Tabela14[[#This Row],[Início]],Tabela510[[Status da área ]],CT$10)=0,"",SUMIFS(Tabela510[[Data da Semeadura ]],Tabela510[Ref3],"Aprovado",Tabela510[[Município ]],Tabela14[[#This Row],[Cultivar]],Tabela510[Hectares semados],Tabela14[[#This Row],[Início]],Tabela510[[Status da área ]],CT$10))</f>
        <v/>
      </c>
      <c r="CU272" s="146" t="str">
        <f>IF(SUMIFS(Tabela510[[Data da Semeadura ]],Tabela510[Ref3],"Aprovado",Tabela510[[Município ]],Tabela14[[#This Row],[Cultivar]],Tabela510[Hectares semados],Tabela14[[#This Row],[Início]],Tabela510[[Status da área ]],CU$10)=0,"",SUMIFS(Tabela510[[Data da Semeadura ]],Tabela510[Ref3],"Aprovado",Tabela510[[Município ]],Tabela14[[#This Row],[Cultivar]],Tabela510[Hectares semados],Tabela14[[#This Row],[Início]],Tabela510[[Status da área ]],CU$10))</f>
        <v/>
      </c>
      <c r="CV272" s="146" t="str">
        <f>IF(SUMIFS(Tabela510[[Data da Semeadura ]],Tabela510[Ref3],"Aprovado",Tabela510[[Município ]],Tabela14[[#This Row],[Cultivar]],Tabela510[Hectares semados],Tabela14[[#This Row],[Início]],Tabela510[[Status da área ]],CV$10)=0,"",SUMIFS(Tabela510[[Data da Semeadura ]],Tabela510[Ref3],"Aprovado",Tabela510[[Município ]],Tabela14[[#This Row],[Cultivar]],Tabela510[Hectares semados],Tabela14[[#This Row],[Início]],Tabela510[[Status da área ]],CV$10))</f>
        <v/>
      </c>
      <c r="CW272" s="146" t="str">
        <f>IF(SUMIFS(Tabela510[[Data da Semeadura ]],Tabela510[Ref3],"Aprovado",Tabela510[[Município ]],Tabela14[[#This Row],[Cultivar]],Tabela510[Hectares semados],Tabela14[[#This Row],[Início]],Tabela510[[Status da área ]],CW$10)=0,"",SUMIFS(Tabela510[[Data da Semeadura ]],Tabela510[Ref3],"Aprovado",Tabela510[[Município ]],Tabela14[[#This Row],[Cultivar]],Tabela510[Hectares semados],Tabela14[[#This Row],[Início]],Tabela510[[Status da área ]],CW$10))</f>
        <v/>
      </c>
      <c r="CX272" s="146" t="str">
        <f>IF(SUMIFS(Tabela510[[Data da Semeadura ]],Tabela510[Ref3],"Aprovado",Tabela510[[Município ]],Tabela14[[#This Row],[Cultivar]],Tabela510[Hectares semados],Tabela14[[#This Row],[Início]],Tabela510[[Status da área ]],CX$10)=0,"",SUMIFS(Tabela510[[Data da Semeadura ]],Tabela510[Ref3],"Aprovado",Tabela510[[Município ]],Tabela14[[#This Row],[Cultivar]],Tabela510[Hectares semados],Tabela14[[#This Row],[Início]],Tabela510[[Status da área ]],CX$10))</f>
        <v/>
      </c>
      <c r="CY272" s="146" t="str">
        <f>IF(SUMIFS(Tabela510[[Data da Semeadura ]],Tabela510[Ref3],"Aprovado",Tabela510[[Município ]],Tabela14[[#This Row],[Cultivar]],Tabela510[Hectares semados],Tabela14[[#This Row],[Início]],Tabela510[[Status da área ]],CY$10)=0,"",SUMIFS(Tabela510[[Data da Semeadura ]],Tabela510[Ref3],"Aprovado",Tabela510[[Município ]],Tabela14[[#This Row],[Cultivar]],Tabela510[Hectares semados],Tabela14[[#This Row],[Início]],Tabela510[[Status da área ]],CY$10))</f>
        <v/>
      </c>
      <c r="CZ272" s="148" t="str">
        <f>IF(SUMIFS(Tabela510[[Data da Semeadura ]],Tabela510[Ref3],"Aprovado",Tabela510[[Município ]],Tabela14[[#This Row],[Cultivar]],Tabela510[Hectares semados],Tabela14[[#This Row],[Início]],Tabela510[[Status da área ]],CZ$10)=0,"",SUMIFS(Tabela510[[Data da Semeadura ]],Tabela510[Ref3],"Aprovado",Tabela510[[Município ]],Tabela14[[#This Row],[Cultivar]],Tabela510[Hectares semados],Tabela14[[#This Row],[Início]],Tabela510[[Status da área ]],CZ$10))</f>
        <v/>
      </c>
      <c r="DA2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(Produtor)],DA$10)=0,"",SUMIFS(Tabela510[hoje],Tabela510[[Cooperado ]],"Aprovado",Tabela510[TALHÃO                  (Id Original do campo)*],Tabela14[[#This Row],[Início]],Tabela510[Hectares de aproveitamento de semente],Tabela14[[#This Row],[FIM]],Tabela510[Origem da semente (Produtor)],DA$10))</f>
        <v/>
      </c>
      <c r="DB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(Produtor)],DB$10)=0,"",SUMIFS(Tabela510[hoje],Tabela510[[Cooperado ]],"Aprovado",Tabela510[TALHÃO                  (Id Original do campo)*],Tabela14[[#This Row],[Início]],Tabela510[Hectares de aproveitamento de semente],Tabela14[[#This Row],[FIM]],Tabela510[Origem da semente (Produtor)],DB$10))</f>
        <v/>
      </c>
      <c r="DC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(Produtor)],DC$10)=0,"",SUMIFS(Tabela510[hoje],Tabela510[[Cooperado ]],"Aprovado",Tabela510[TALHÃO                  (Id Original do campo)*],Tabela14[[#This Row],[Início]],Tabela510[Hectares de aproveitamento de semente],Tabela14[[#This Row],[FIM]],Tabela510[Origem da semente (Produtor)],DC$10))</f>
        <v/>
      </c>
      <c r="DD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(Produtor)],DD$10)=0,"",SUMIFS(Tabela510[hoje],Tabela510[[Cooperado ]],"Aprovado",Tabela510[TALHÃO                  (Id Original do campo)*],Tabela14[[#This Row],[Início]],Tabela510[Hectares de aproveitamento de semente],Tabela14[[#This Row],[FIM]],Tabela510[Origem da semente (Produtor)],DD$10))</f>
        <v/>
      </c>
      <c r="DE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(Produtor)],DE$10)=0,"",SUMIFS(Tabela510[hoje],Tabela510[[Cooperado ]],"Aprovado",Tabela510[TALHÃO                  (Id Original do campo)*],Tabela14[[#This Row],[Início]],Tabela510[Hectares de aproveitamento de semente],Tabela14[[#This Row],[FIM]],Tabela510[Origem da semente (Produtor)],DE$10))</f>
        <v/>
      </c>
      <c r="DF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(Produtor)],DF$10)=0,"",SUMIFS(Tabela510[hoje],Tabela510[[Cooperado ]],"Aprovado",Tabela510[TALHÃO                  (Id Original do campo)*],Tabela14[[#This Row],[Início]],Tabela510[Hectares de aproveitamento de semente],Tabela14[[#This Row],[FIM]],Tabela510[Origem da semente (Produtor)],DF$10))</f>
        <v/>
      </c>
      <c r="DG2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(Produtor)],DG$10)=0,"",SUMIFS(Tabela510[hoje],Tabela510[[Cooperado ]],"Aprovado",Tabela510[TALHÃO                  (Id Original do campo)*],Tabela14[[#This Row],[Início]],Tabela510[Hectares de aproveitamento de semente],Tabela14[[#This Row],[FIM]],Tabela510[Origem da semente (Produtor)],DG$10))</f>
        <v/>
      </c>
      <c r="DH272" s="149" t="str">
        <f>IF(SUMIFS(Tabela510[[Data da Semeadura ]],Tabela510[Ref3],"Aprovado",Tabela510[[Município ]],Tabela14[[#This Row],[Cultivar]],Tabela510[Hectares semados],Tabela14[[#This Row],[Início]],Tabela510[[Status da área ]],DH$10)=0,"",SUMIFS(Tabela510[[Data da Semeadura ]],Tabela510[Ref3],"Aprovado",Tabela510[[Município ]],Tabela14[[#This Row],[Cultivar]],Tabela510[Hectares semados],Tabela14[[#This Row],[Início]],Tabela510[[Status da área ]],DH$10))</f>
        <v/>
      </c>
      <c r="DI272" s="146" t="str">
        <f>IF(SUMIFS(Tabela510[[Data da Semeadura ]],Tabela510[Ref3],"Aprovado",Tabela510[[Município ]],Tabela14[[#This Row],[Cultivar]],Tabela510[Hectares semados],Tabela14[[#This Row],[Início]],Tabela510[[Status da área ]],DI$10)=0,"",SUMIFS(Tabela510[[Data da Semeadura ]],Tabela510[Ref3],"Aprovado",Tabela510[[Município ]],Tabela14[[#This Row],[Cultivar]],Tabela510[Hectares semados],Tabela14[[#This Row],[Início]],Tabela510[[Status da área ]],DI$10))</f>
        <v/>
      </c>
      <c r="DJ272" s="146" t="str">
        <f>IF(SUMIFS(Tabela510[[Data da Semeadura ]],Tabela510[Ref3],"Aprovado",Tabela510[[Município ]],Tabela14[[#This Row],[Cultivar]],Tabela510[Hectares semados],Tabela14[[#This Row],[Início]],Tabela510[[Status da área ]],DJ$10)=0,"",SUMIFS(Tabela510[[Data da Semeadura ]],Tabela510[Ref3],"Aprovado",Tabela510[[Município ]],Tabela14[[#This Row],[Cultivar]],Tabela510[Hectares semados],Tabela14[[#This Row],[Início]],Tabela510[[Status da área ]],DJ$10))</f>
        <v/>
      </c>
      <c r="DK272" s="146" t="str">
        <f>IF(SUMIFS(Tabela510[[Data da Semeadura ]],Tabela510[Ref3],"Aprovado",Tabela510[[Município ]],Tabela14[[#This Row],[Cultivar]],Tabela510[Hectares semados],Tabela14[[#This Row],[Início]],Tabela510[[Status da área ]],DK$10)=0,"",SUMIFS(Tabela510[[Data da Semeadura ]],Tabela510[Ref3],"Aprovado",Tabela510[[Município ]],Tabela14[[#This Row],[Cultivar]],Tabela510[Hectares semados],Tabela14[[#This Row],[Início]],Tabela510[[Status da área ]],DK$10))</f>
        <v/>
      </c>
      <c r="DL272" s="146" t="str">
        <f>IF(SUMIFS(Tabela510[[Data da Semeadura ]],Tabela510[Ref3],"Aprovado",Tabela510[[Município ]],Tabela14[[#This Row],[Cultivar]],Tabela510[Hectares semados],Tabela14[[#This Row],[Início]],Tabela510[[Status da área ]],DL$10)=0,"",SUMIFS(Tabela510[[Data da Semeadura ]],Tabela510[Ref3],"Aprovado",Tabela510[[Município ]],Tabela14[[#This Row],[Cultivar]],Tabela510[Hectares semados],Tabela14[[#This Row],[Início]],Tabela510[[Status da área ]],DL$10))</f>
        <v/>
      </c>
      <c r="DM272" s="146" t="str">
        <f>IF(SUMIFS(Tabela510[[Data da Semeadura ]],Tabela510[Ref3],"Aprovado",Tabela510[[Município ]],Tabela14[[#This Row],[Cultivar]],Tabela510[Hectares semados],Tabela14[[#This Row],[Início]],Tabela510[[Status da área ]],DM$10)=0,"",SUMIFS(Tabela510[[Data da Semeadura ]],Tabela510[Ref3],"Aprovado",Tabela510[[Município ]],Tabela14[[#This Row],[Cultivar]],Tabela510[Hectares semados],Tabela14[[#This Row],[Início]],Tabela510[[Status da área ]],DM$10))</f>
        <v/>
      </c>
      <c r="DN272" s="148" t="str">
        <f>IF(SUMIFS(Tabela510[[Data da Semeadura ]],Tabela510[Ref3],"Aprovado",Tabela510[[Município ]],Tabela14[[#This Row],[Cultivar]],Tabela510[Hectares semados],Tabela14[[#This Row],[Início]],Tabela510[[Status da área ]],DN$10)=0,"",SUMIFS(Tabela510[[Data da Semeadura ]],Tabela510[Ref3],"Aprovado",Tabela510[[Município ]],Tabela14[[#This Row],[Cultivar]],Tabela510[Hectares semados],Tabela14[[#This Row],[Início]],Tabela510[[Status da área ]],DN$10))</f>
        <v/>
      </c>
      <c r="DO2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(Produtor)],DO$10)=0,"",SUMIFS(Tabela510[hoje],Tabela510[[Cooperado ]],"Aprovado",Tabela510[TALHÃO                  (Id Original do campo)*],Tabela14[[#This Row],[Início]],Tabela510[Hectares de aproveitamento de semente],Tabela14[[#This Row],[FIM]],Tabela510[Origem da semente (Produtor)],DO$10))</f>
        <v/>
      </c>
      <c r="DP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(Produtor)],DP$10)=0,"",SUMIFS(Tabela510[hoje],Tabela510[[Cooperado ]],"Aprovado",Tabela510[TALHÃO                  (Id Original do campo)*],Tabela14[[#This Row],[Início]],Tabela510[Hectares de aproveitamento de semente],Tabela14[[#This Row],[FIM]],Tabela510[Origem da semente (Produtor)],DP$10))</f>
        <v/>
      </c>
      <c r="DQ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(Produtor)],DQ$10)=0,"",SUMIFS(Tabela510[hoje],Tabela510[[Cooperado ]],"Aprovado",Tabela510[TALHÃO                  (Id Original do campo)*],Tabela14[[#This Row],[Início]],Tabela510[Hectares de aproveitamento de semente],Tabela14[[#This Row],[FIM]],Tabela510[Origem da semente (Produtor)],DQ$10))</f>
        <v/>
      </c>
      <c r="DR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(Produtor)],DR$10)=0,"",SUMIFS(Tabela510[hoje],Tabela510[[Cooperado ]],"Aprovado",Tabela510[TALHÃO                  (Id Original do campo)*],Tabela14[[#This Row],[Início]],Tabela510[Hectares de aproveitamento de semente],Tabela14[[#This Row],[FIM]],Tabela510[Origem da semente (Produtor)],DR$10))</f>
        <v/>
      </c>
      <c r="DS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(Produtor)],DS$10)=0,"",SUMIFS(Tabela510[hoje],Tabela510[[Cooperado ]],"Aprovado",Tabela510[TALHÃO                  (Id Original do campo)*],Tabela14[[#This Row],[Início]],Tabela510[Hectares de aproveitamento de semente],Tabela14[[#This Row],[FIM]],Tabela510[Origem da semente (Produtor)],DS$10))</f>
        <v/>
      </c>
      <c r="DT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(Produtor)],DT$10)=0,"",SUMIFS(Tabela510[hoje],Tabela510[[Cooperado ]],"Aprovado",Tabela510[TALHÃO                  (Id Original do campo)*],Tabela14[[#This Row],[Início]],Tabela510[Hectares de aproveitamento de semente],Tabela14[[#This Row],[FIM]],Tabela510[Origem da semente (Produtor)],DT$10))</f>
        <v/>
      </c>
      <c r="DU2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(Produtor)],DU$10)=0,"",SUMIFS(Tabela510[hoje],Tabela510[[Cooperado ]],"Aprovado",Tabela510[TALHÃO                  (Id Original do campo)*],Tabela14[[#This Row],[Início]],Tabela510[Hectares de aproveitamento de semente],Tabela14[[#This Row],[FIM]],Tabela510[Origem da semente (Produtor)],DU$10))</f>
        <v/>
      </c>
      <c r="DV272" s="149" t="str">
        <f>IF(SUMIFS(Tabela510[DAP],Tabela510[[Fazenda ]],"Aprovado",Tabela510[Apetidão do campo para a semente],Tabela14[[#This Row],[FIM]],Tabela510[[Data da Semeadura ]],Tabela14[[#This Row],[Duração em Dias]],Tabela510[NFE],DV$10)=0,"",SUMIFS(Tabela510[DAP],Tabela510[[Fazenda ]],"Aprovado",Tabela510[Apetidão do campo para a semente],Tabela14[[#This Row],[FIM]],Tabela510[[Data da Semeadura ]],Tabela14[[#This Row],[Duração em Dias]],Tabela510[NFE],DV$10))</f>
        <v/>
      </c>
      <c r="DW272" s="146" t="str">
        <f>IF(SUMIFS(Tabela510[DAP],Tabela510[[Fazenda ]],"Aprovado",Tabela510[Apetidão do campo para a semente],Tabela14[[#This Row],[FIM]],Tabela510[[Data da Semeadura ]],Tabela14[[#This Row],[Duração em Dias]],Tabela510[NFE],DW$10)=0,"",SUMIFS(Tabela510[DAP],Tabela510[[Fazenda ]],"Aprovado",Tabela510[Apetidão do campo para a semente],Tabela14[[#This Row],[FIM]],Tabela510[[Data da Semeadura ]],Tabela14[[#This Row],[Duração em Dias]],Tabela510[NFE],DW$10))</f>
        <v/>
      </c>
      <c r="DX272" s="146" t="str">
        <f>IF(SUMIFS(Tabela510[DAP],Tabela510[[Fazenda ]],"Aprovado",Tabela510[Apetidão do campo para a semente],Tabela14[[#This Row],[FIM]],Tabela510[[Data da Semeadura ]],Tabela14[[#This Row],[Duração em Dias]],Tabela510[NFE],DX$10)=0,"",SUMIFS(Tabela510[DAP],Tabela510[[Fazenda ]],"Aprovado",Tabela510[Apetidão do campo para a semente],Tabela14[[#This Row],[FIM]],Tabela510[[Data da Semeadura ]],Tabela14[[#This Row],[Duração em Dias]],Tabela510[NFE],DX$10))</f>
        <v/>
      </c>
      <c r="DY272" s="146" t="str">
        <f>IF(SUMIFS(Tabela510[DAP],Tabela510[[Fazenda ]],"Aprovado",Tabela510[Apetidão do campo para a semente],Tabela14[[#This Row],[FIM]],Tabela510[[Data da Semeadura ]],Tabela14[[#This Row],[Duração em Dias]],Tabela510[NFE],DY$10)=0,"",SUMIFS(Tabela510[DAP],Tabela510[[Fazenda ]],"Aprovado",Tabela510[Apetidão do campo para a semente],Tabela14[[#This Row],[FIM]],Tabela510[[Data da Semeadura ]],Tabela14[[#This Row],[Duração em Dias]],Tabela510[NFE],DY$10))</f>
        <v/>
      </c>
      <c r="DZ272" s="146" t="str">
        <f>IF(SUMIFS(Tabela510[DAP],Tabela510[[Fazenda ]],"Aprovado",Tabela510[Apetidão do campo para a semente],Tabela14[[#This Row],[FIM]],Tabela510[[Data da Semeadura ]],Tabela14[[#This Row],[Duração em Dias]],Tabela510[NFE],DZ$10)=0,"",SUMIFS(Tabela510[DAP],Tabela510[[Fazenda ]],"Aprovado",Tabela510[Apetidão do campo para a semente],Tabela14[[#This Row],[FIM]],Tabela510[[Data da Semeadura ]],Tabela14[[#This Row],[Duração em Dias]],Tabela510[NFE],DZ$10))</f>
        <v/>
      </c>
      <c r="EA272" s="146" t="str">
        <f>IF(SUMIFS(Tabela510[DAP],Tabela510[[Fazenda ]],"Aprovado",Tabela510[Apetidão do campo para a semente],Tabela14[[#This Row],[FIM]],Tabela510[[Data da Semeadura ]],Tabela14[[#This Row],[Duração em Dias]],Tabela510[NFE],EA$10)=0,"",SUMIFS(Tabela510[DAP],Tabela510[[Fazenda ]],"Aprovado",Tabela510[Apetidão do campo para a semente],Tabela14[[#This Row],[FIM]],Tabela510[[Data da Semeadura ]],Tabela14[[#This Row],[Duração em Dias]],Tabela510[NFE],EA$10))</f>
        <v/>
      </c>
      <c r="EB272" s="148" t="str">
        <f>IF(SUMIFS(Tabela510[DAP],Tabela510[[Fazenda ]],"Aprovado",Tabela510[Apetidão do campo para a semente],Tabela14[[#This Row],[FIM]],Tabela510[[Data da Semeadura ]],Tabela14[[#This Row],[Duração em Dias]],Tabela510[NFE],EB$10)=0,"",SUMIFS(Tabela510[DAP],Tabela510[[Fazenda ]],"Aprovado",Tabela510[Apetidão do campo para a semente],Tabela14[[#This Row],[FIM]],Tabela510[[Data da Semeadura ]],Tabela14[[#This Row],[Duração em Dias]],Tabela510[NFE],EB$10))</f>
        <v/>
      </c>
      <c r="EC272" s="149" t="str">
        <f>IF(SUMIFS(Tabela510[[Data da Semeadura ]],Tabela510[Ref3],"Aprovado",Tabela510[[Município ]],Tabela14[[#This Row],[Cultivar]],Tabela510[Hectares semados],Tabela14[[#This Row],[Início]],Tabela510[[Status da área ]],EC$10)=0,"",SUMIFS(Tabela510[[Data da Semeadura ]],Tabela510[Ref3],"Aprovado",Tabela510[[Município ]],Tabela14[[#This Row],[Cultivar]],Tabela510[Hectares semados],Tabela14[[#This Row],[Início]],Tabela510[[Status da área ]],EC$10))</f>
        <v/>
      </c>
      <c r="ED272" s="146" t="str">
        <f>IF(SUMIFS(Tabela510[[Data da Semeadura ]],Tabela510[Ref3],"Aprovado",Tabela510[[Município ]],Tabela14[[#This Row],[Cultivar]],Tabela510[Hectares semados],Tabela14[[#This Row],[Início]],Tabela510[[Status da área ]],ED$10)=0,"",SUMIFS(Tabela510[[Data da Semeadura ]],Tabela510[Ref3],"Aprovado",Tabela510[[Município ]],Tabela14[[#This Row],[Cultivar]],Tabela510[Hectares semados],Tabela14[[#This Row],[Início]],Tabela510[[Status da área ]],ED$10))</f>
        <v/>
      </c>
      <c r="EE272" s="146" t="str">
        <f>IF(SUMIFS(Tabela510[[Data da Semeadura ]],Tabela510[Ref3],"Aprovado",Tabela510[[Município ]],Tabela14[[#This Row],[Cultivar]],Tabela510[Hectares semados],Tabela14[[#This Row],[Início]],Tabela510[[Status da área ]],EE$10)=0,"",SUMIFS(Tabela510[[Data da Semeadura ]],Tabela510[Ref3],"Aprovado",Tabela510[[Município ]],Tabela14[[#This Row],[Cultivar]],Tabela510[Hectares semados],Tabela14[[#This Row],[Início]],Tabela510[[Status da área ]],EE$10))</f>
        <v/>
      </c>
      <c r="EF272" s="146" t="str">
        <f>IF(SUMIFS(Tabela510[[Data da Semeadura ]],Tabela510[Ref3],"Aprovado",Tabela510[[Município ]],Tabela14[[#This Row],[Cultivar]],Tabela510[Hectares semados],Tabela14[[#This Row],[Início]],Tabela510[[Status da área ]],EF$10)=0,"",SUMIFS(Tabela510[[Data da Semeadura ]],Tabela510[Ref3],"Aprovado",Tabela510[[Município ]],Tabela14[[#This Row],[Cultivar]],Tabela510[Hectares semados],Tabela14[[#This Row],[Início]],Tabela510[[Status da área ]],EF$10))</f>
        <v/>
      </c>
      <c r="EG272" s="146" t="str">
        <f>IF(SUMIFS(Tabela510[[Data da Semeadura ]],Tabela510[Ref3],"Aprovado",Tabela510[[Município ]],Tabela14[[#This Row],[Cultivar]],Tabela510[Hectares semados],Tabela14[[#This Row],[Início]],Tabela510[[Status da área ]],EG$10)=0,"",SUMIFS(Tabela510[[Data da Semeadura ]],Tabela510[Ref3],"Aprovado",Tabela510[[Município ]],Tabela14[[#This Row],[Cultivar]],Tabela510[Hectares semados],Tabela14[[#This Row],[Início]],Tabela510[[Status da área ]],EG$10))</f>
        <v/>
      </c>
      <c r="EH272" s="146" t="str">
        <f>IF(SUMIFS(Tabela510[[Data da Semeadura ]],Tabela510[Ref3],"Aprovado",Tabela510[[Município ]],Tabela14[[#This Row],[Cultivar]],Tabela510[Hectares semados],Tabela14[[#This Row],[Início]],Tabela510[[Status da área ]],EH$10)=0,"",SUMIFS(Tabela510[[Data da Semeadura ]],Tabela510[Ref3],"Aprovado",Tabela510[[Município ]],Tabela14[[#This Row],[Cultivar]],Tabela510[Hectares semados],Tabela14[[#This Row],[Início]],Tabela510[[Status da área ]],EH$10))</f>
        <v/>
      </c>
      <c r="EI272" s="148" t="str">
        <f>IF(SUMIFS(Tabela510[[Data da Semeadura ]],Tabela510[Ref3],"Aprovado",Tabela510[[Município ]],Tabela14[[#This Row],[Cultivar]],Tabela510[Hectares semados],Tabela14[[#This Row],[Início]],Tabela510[[Status da área ]],EI$10)=0,"",SUMIFS(Tabela510[[Data da Semeadura ]],Tabela510[Ref3],"Aprovado",Tabela510[[Município ]],Tabela14[[#This Row],[Cultivar]],Tabela510[Hectares semados],Tabela14[[#This Row],[Início]],Tabela510[[Status da área ]],EI$10))</f>
        <v/>
      </c>
      <c r="EJ2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(Produtor)],EJ$10)=0,"",SUMIFS(Tabela510[hoje],Tabela510[[Cooperado ]],"Aprovado",Tabela510[TALHÃO                  (Id Original do campo)*],Tabela14[[#This Row],[Início]],Tabela510[Hectares de aproveitamento de semente],Tabela14[[#This Row],[FIM]],Tabela510[Origem da semente (Produtor)],EJ$10))</f>
        <v/>
      </c>
      <c r="EK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(Produtor)],EK$10)=0,"",SUMIFS(Tabela510[hoje],Tabela510[[Cooperado ]],"Aprovado",Tabela510[TALHÃO                  (Id Original do campo)*],Tabela14[[#This Row],[Início]],Tabela510[Hectares de aproveitamento de semente],Tabela14[[#This Row],[FIM]],Tabela510[Origem da semente (Produtor)],EK$10))</f>
        <v/>
      </c>
      <c r="EL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(Produtor)],EL$10)=0,"",SUMIFS(Tabela510[hoje],Tabela510[[Cooperado ]],"Aprovado",Tabela510[TALHÃO                  (Id Original do campo)*],Tabela14[[#This Row],[Início]],Tabela510[Hectares de aproveitamento de semente],Tabela14[[#This Row],[FIM]],Tabela510[Origem da semente (Produtor)],EL$10))</f>
        <v/>
      </c>
      <c r="EM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(Produtor)],EM$10)=0,"",SUMIFS(Tabela510[hoje],Tabela510[[Cooperado ]],"Aprovado",Tabela510[TALHÃO                  (Id Original do campo)*],Tabela14[[#This Row],[Início]],Tabela510[Hectares de aproveitamento de semente],Tabela14[[#This Row],[FIM]],Tabela510[Origem da semente (Produtor)],EM$10))</f>
        <v/>
      </c>
      <c r="EN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(Produtor)],EN$10)=0,"",SUMIFS(Tabela510[hoje],Tabela510[[Cooperado ]],"Aprovado",Tabela510[TALHÃO                  (Id Original do campo)*],Tabela14[[#This Row],[Início]],Tabela510[Hectares de aproveitamento de semente],Tabela14[[#This Row],[FIM]],Tabela510[Origem da semente (Produtor)],EN$10))</f>
        <v/>
      </c>
      <c r="EO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(Produtor)],EO$10)=0,"",SUMIFS(Tabela510[hoje],Tabela510[[Cooperado ]],"Aprovado",Tabela510[TALHÃO                  (Id Original do campo)*],Tabela14[[#This Row],[Início]],Tabela510[Hectares de aproveitamento de semente],Tabela14[[#This Row],[FIM]],Tabela510[Origem da semente (Produtor)],EO$10))</f>
        <v/>
      </c>
      <c r="EP2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(Produtor)],EP$10)=0,"",SUMIFS(Tabela510[hoje],Tabela510[[Cooperado ]],"Aprovado",Tabela510[TALHÃO                  (Id Original do campo)*],Tabela14[[#This Row],[Início]],Tabela510[Hectares de aproveitamento de semente],Tabela14[[#This Row],[FIM]],Tabela510[Origem da semente (Produtor)],EP$10))</f>
        <v/>
      </c>
      <c r="EQ272" s="149" t="str">
        <f>IF(SUMIFS(Tabela510[DAP],Tabela510[[Fazenda ]],"Aprovado",Tabela510[Apetidão do campo para a semente],Tabela14[[#This Row],[FIM]],Tabela510[[Data da Semeadura ]],Tabela14[[#This Row],[Duração em Dias]],Tabela510[NFE],EQ$10)=0,"",SUMIFS(Tabela510[DAP],Tabela510[[Fazenda ]],"Aprovado",Tabela510[Apetidão do campo para a semente],Tabela14[[#This Row],[FIM]],Tabela510[[Data da Semeadura ]],Tabela14[[#This Row],[Duração em Dias]],Tabela510[NFE],EQ$10))</f>
        <v/>
      </c>
      <c r="ER272" s="146" t="str">
        <f>IF(SUMIFS(Tabela510[DAP],Tabela510[[Fazenda ]],"Aprovado",Tabela510[Apetidão do campo para a semente],Tabela14[[#This Row],[FIM]],Tabela510[[Data da Semeadura ]],Tabela14[[#This Row],[Duração em Dias]],Tabela510[NFE],ER$10)=0,"",SUMIFS(Tabela510[DAP],Tabela510[[Fazenda ]],"Aprovado",Tabela510[Apetidão do campo para a semente],Tabela14[[#This Row],[FIM]],Tabela510[[Data da Semeadura ]],Tabela14[[#This Row],[Duração em Dias]],Tabela510[NFE],ER$10))</f>
        <v/>
      </c>
      <c r="ES272" s="146" t="str">
        <f>IF(SUMIFS(Tabela510[DAP],Tabela510[[Fazenda ]],"Aprovado",Tabela510[Apetidão do campo para a semente],Tabela14[[#This Row],[FIM]],Tabela510[[Data da Semeadura ]],Tabela14[[#This Row],[Duração em Dias]],Tabela510[NFE],ES$10)=0,"",SUMIFS(Tabela510[DAP],Tabela510[[Fazenda ]],"Aprovado",Tabela510[Apetidão do campo para a semente],Tabela14[[#This Row],[FIM]],Tabela510[[Data da Semeadura ]],Tabela14[[#This Row],[Duração em Dias]],Tabela510[NFE],ES$10))</f>
        <v/>
      </c>
      <c r="ET272" s="146" t="str">
        <f>IF(SUMIFS(Tabela510[DAP],Tabela510[[Fazenda ]],"Aprovado",Tabela510[Apetidão do campo para a semente],Tabela14[[#This Row],[FIM]],Tabela510[[Data da Semeadura ]],Tabela14[[#This Row],[Duração em Dias]],Tabela510[NFE],ET$10)=0,"",SUMIFS(Tabela510[DAP],Tabela510[[Fazenda ]],"Aprovado",Tabela510[Apetidão do campo para a semente],Tabela14[[#This Row],[FIM]],Tabela510[[Data da Semeadura ]],Tabela14[[#This Row],[Duração em Dias]],Tabela510[NFE],ET$10))</f>
        <v/>
      </c>
      <c r="EU272" s="146" t="str">
        <f>IF(SUMIFS(Tabela510[DAP],Tabela510[[Fazenda ]],"Aprovado",Tabela510[Apetidão do campo para a semente],Tabela14[[#This Row],[FIM]],Tabela510[[Data da Semeadura ]],Tabela14[[#This Row],[Duração em Dias]],Tabela510[NFE],EU$10)=0,"",SUMIFS(Tabela510[DAP],Tabela510[[Fazenda ]],"Aprovado",Tabela510[Apetidão do campo para a semente],Tabela14[[#This Row],[FIM]],Tabela510[[Data da Semeadura ]],Tabela14[[#This Row],[Duração em Dias]],Tabela510[NFE],EU$10))</f>
        <v/>
      </c>
      <c r="EV272" s="146" t="str">
        <f>IF(SUMIFS(Tabela510[DAP],Tabela510[[Fazenda ]],"Aprovado",Tabela510[Apetidão do campo para a semente],Tabela14[[#This Row],[FIM]],Tabela510[[Data da Semeadura ]],Tabela14[[#This Row],[Duração em Dias]],Tabela510[NFE],EV$10)=0,"",SUMIFS(Tabela510[DAP],Tabela510[[Fazenda ]],"Aprovado",Tabela510[Apetidão do campo para a semente],Tabela14[[#This Row],[FIM]],Tabela510[[Data da Semeadura ]],Tabela14[[#This Row],[Duração em Dias]],Tabela510[NFE],EV$10))</f>
        <v/>
      </c>
      <c r="EW272" s="148" t="str">
        <f>IF(SUMIFS(Tabela510[DAP],Tabela510[[Fazenda ]],"Aprovado",Tabela510[Apetidão do campo para a semente],Tabela14[[#This Row],[FIM]],Tabela510[[Data da Semeadura ]],Tabela14[[#This Row],[Duração em Dias]],Tabela510[NFE],EW$10)=0,"",SUMIFS(Tabela510[DAP],Tabela510[[Fazenda ]],"Aprovado",Tabela510[Apetidão do campo para a semente],Tabela14[[#This Row],[FIM]],Tabela510[[Data da Semeadura ]],Tabela14[[#This Row],[Duração em Dias]],Tabela510[NFE],EW$10))</f>
        <v/>
      </c>
      <c r="EX272" s="149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(Produtor)],EX$10)=0,"",SUMIFS(Tabela510[hoje],Tabela510[[Cooperado ]],"Aprovado",Tabela510[TALHÃO                  (Id Original do campo)*],Tabela14[[#This Row],[Início]],Tabela510[Hectares de aproveitamento de semente],Tabela14[[#This Row],[FIM]],Tabela510[Origem da semente (Produtor)],EX$10))</f>
        <v/>
      </c>
      <c r="EY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(Produtor)],EY$10)=0,"",SUMIFS(Tabela510[hoje],Tabela510[[Cooperado ]],"Aprovado",Tabela510[TALHÃO                  (Id Original do campo)*],Tabela14[[#This Row],[Início]],Tabela510[Hectares de aproveitamento de semente],Tabela14[[#This Row],[FIM]],Tabela510[Origem da semente (Produtor)],EY$10))</f>
        <v/>
      </c>
      <c r="EZ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(Produtor)],EZ$10)=0,"",SUMIFS(Tabela510[hoje],Tabela510[[Cooperado ]],"Aprovado",Tabela510[TALHÃO                  (Id Original do campo)*],Tabela14[[#This Row],[Início]],Tabela510[Hectares de aproveitamento de semente],Tabela14[[#This Row],[FIM]],Tabela510[Origem da semente (Produtor)],EZ$10))</f>
        <v/>
      </c>
      <c r="FA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(Produtor)],FA$10)=0,"",SUMIFS(Tabela510[hoje],Tabela510[[Cooperado ]],"Aprovado",Tabela510[TALHÃO                  (Id Original do campo)*],Tabela14[[#This Row],[Início]],Tabela510[Hectares de aproveitamento de semente],Tabela14[[#This Row],[FIM]],Tabela510[Origem da semente (Produtor)],FA$10))</f>
        <v/>
      </c>
      <c r="FB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(Produtor)],FB$10)=0,"",SUMIFS(Tabela510[hoje],Tabela510[[Cooperado ]],"Aprovado",Tabela510[TALHÃO                  (Id Original do campo)*],Tabela14[[#This Row],[Início]],Tabela510[Hectares de aproveitamento de semente],Tabela14[[#This Row],[FIM]],Tabela510[Origem da semente (Produtor)],FB$10))</f>
        <v/>
      </c>
      <c r="FC272" s="146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(Produtor)],FC$10)=0,"",SUMIFS(Tabela510[hoje],Tabela510[[Cooperado ]],"Aprovado",Tabela510[TALHÃO                  (Id Original do campo)*],Tabela14[[#This Row],[Início]],Tabela510[Hectares de aproveitamento de semente],Tabela14[[#This Row],[FIM]],Tabela510[Origem da semente (Produtor)],FC$10))</f>
        <v/>
      </c>
      <c r="FD272" s="148" t="str">
        <f>IF(SUMIFS(Tabela510[hoje],Tabela510[[Cooperado ]],"Aprovado",Tabela510[TALHÃO                  (Id Original do campo)*],Tabela14[[#This Row],[Início]],Tabela510[Hectares de aproveitamento de semente],Tabela14[[#This Row],[FIM]],Tabela510[Origem da semente (Produtor)],FD$10)=0,"",SUMIFS(Tabela510[hoje],Tabela510[[Cooperado ]],"Aprovado",Tabela510[TALHÃO                  (Id Original do campo)*],Tabela14[[#This Row],[Início]],Tabela510[Hectares de aproveitamento de semente],Tabela14[[#This Row],[FIM]],Tabela510[Origem da semente (Produtor)],FD$10))</f>
        <v/>
      </c>
      <c r="FE272" s="149" t="str">
        <f>IF(SUMIFS(Tabela510[DAP],Tabela510[[Fazenda ]],"Aprovado",Tabela510[Apetidão do campo para a semente],Tabela14[[#This Row],[FIM]],Tabela510[[Data da Semeadura ]],Tabela14[[#This Row],[Duração em Dias]],Tabela510[NFE],FE$10)=0,"",SUMIFS(Tabela510[DAP],Tabela510[[Fazenda ]],"Aprovado",Tabela510[Apetidão do campo para a semente],Tabela14[[#This Row],[FIM]],Tabela510[[Data da Semeadura ]],Tabela14[[#This Row],[Duração em Dias]],Tabela510[NFE],FE$10))</f>
        <v/>
      </c>
      <c r="FF272" s="146" t="str">
        <f>IF(SUMIFS(Tabela510[DAP],Tabela510[[Fazenda ]],"Aprovado",Tabela510[Apetidão do campo para a semente],Tabela14[[#This Row],[FIM]],Tabela510[[Data da Semeadura ]],Tabela14[[#This Row],[Duração em Dias]],Tabela510[NFE],FF$10)=0,"",SUMIFS(Tabela510[DAP],Tabela510[[Fazenda ]],"Aprovado",Tabela510[Apetidão do campo para a semente],Tabela14[[#This Row],[FIM]],Tabela510[[Data da Semeadura ]],Tabela14[[#This Row],[Duração em Dias]],Tabela510[NFE],FF$10))</f>
        <v/>
      </c>
      <c r="FG272" s="146" t="str">
        <f>IF(SUMIFS(Tabela510[DAP],Tabela510[[Fazenda ]],"Aprovado",Tabela510[Apetidão do campo para a semente],Tabela14[[#This Row],[FIM]],Tabela510[[Data da Semeadura ]],Tabela14[[#This Row],[Duração em Dias]],Tabela510[NFE],FG$10)=0,"",SUMIFS(Tabela510[DAP],Tabela510[[Fazenda ]],"Aprovado",Tabela510[Apetidão do campo para a semente],Tabela14[[#This Row],[FIM]],Tabela510[[Data da Semeadura ]],Tabela14[[#This Row],[Duração em Dias]],Tabela510[NFE],FG$10))</f>
        <v/>
      </c>
      <c r="FH272" s="146" t="str">
        <f>IF(SUMIFS(Tabela510[DAP],Tabela510[[Fazenda ]],"Aprovado",Tabela510[Apetidão do campo para a semente],Tabela14[[#This Row],[FIM]],Tabela510[[Data da Semeadura ]],Tabela14[[#This Row],[Duração em Dias]],Tabela510[NFE],FH$10)=0,"",SUMIFS(Tabela510[DAP],Tabela510[[Fazenda ]],"Aprovado",Tabela510[Apetidão do campo para a semente],Tabela14[[#This Row],[FIM]],Tabela510[[Data da Semeadura ]],Tabela14[[#This Row],[Duração em Dias]],Tabela510[NFE],FH$10))</f>
        <v/>
      </c>
      <c r="FI272" s="146" t="str">
        <f>IF(SUMIFS(Tabela510[DAP],Tabela510[[Fazenda ]],"Aprovado",Tabela510[Apetidão do campo para a semente],Tabela14[[#This Row],[FIM]],Tabela510[[Data da Semeadura ]],Tabela14[[#This Row],[Duração em Dias]],Tabela510[NFE],FI$10)=0,"",SUMIFS(Tabela510[DAP],Tabela510[[Fazenda ]],"Aprovado",Tabela510[Apetidão do campo para a semente],Tabela14[[#This Row],[FIM]],Tabela510[[Data da Semeadura ]],Tabela14[[#This Row],[Duração em Dias]],Tabela510[NFE],FI$10))</f>
        <v/>
      </c>
      <c r="FJ272" s="146" t="str">
        <f>IF(SUMIFS(Tabela510[DAP],Tabela510[[Fazenda ]],"Aprovado",Tabela510[Apetidão do campo para a semente],Tabela14[[#This Row],[FIM]],Tabela510[[Data da Semeadura ]],Tabela14[[#This Row],[Duração em Dias]],Tabela510[NFE],FJ$10)=0,"",SUMIFS(Tabela510[DAP],Tabela510[[Fazenda ]],"Aprovado",Tabela510[Apetidão do campo para a semente],Tabela14[[#This Row],[FIM]],Tabela510[[Data da Semeadura ]],Tabela14[[#This Row],[Duração em Dias]],Tabela510[NFE],FJ$10))</f>
        <v/>
      </c>
      <c r="FK272" s="148" t="str">
        <f>IF(SUMIFS(Tabela510[DAP],Tabela510[[Fazenda ]],"Aprovado",Tabela510[Apetidão do campo para a semente],Tabela14[[#This Row],[FIM]],Tabela510[[Data da Semeadura ]],Tabela14[[#This Row],[Duração em Dias]],Tabela510[NFE],FK$10)=0,"",SUMIFS(Tabela510[DAP],Tabela510[[Fazenda ]],"Aprovado",Tabela510[Apetidão do campo para a semente],Tabela14[[#This Row],[FIM]],Tabela510[[Data da Semeadura ]],Tabela14[[#This Row],[Duração em Dias]],Tabela510[NFE],FK$10))</f>
        <v/>
      </c>
      <c r="FL272" s="149" t="str">
        <f>IF(SUMIFS(Tabela510[[Ciclo ]],Tabela510[[Município ]],"Aprovado",Tabela510[Cultivar],Tabela14[[#This Row],[Duração em Dias]],Tabela510[hoje],Tabela14[[#This Row],[%
Concluído]],Tabela510[[KG ]],FL$10)=0,"",SUMIFS(Tabela510[[Ciclo ]],Tabela510[[Município ]],"Aprovado",Tabela510[Cultivar],Tabela14[[#This Row],[Duração em Dias]],Tabela510[hoje],Tabela14[[#This Row],[%
Concluído]],Tabela510[[KG ]],FL$10))</f>
        <v/>
      </c>
      <c r="FM272" s="146" t="str">
        <f>IF(SUMIFS(Tabela510[[Ciclo ]],Tabela510[[Município ]],"Aprovado",Tabela510[Cultivar],Tabela14[[#This Row],[Duração em Dias]],Tabela510[hoje],Tabela14[[#This Row],[%
Concluído]],Tabela510[[KG ]],FM$10)=0,"",SUMIFS(Tabela510[[Ciclo ]],Tabela510[[Município ]],"Aprovado",Tabela510[Cultivar],Tabela14[[#This Row],[Duração em Dias]],Tabela510[hoje],Tabela14[[#This Row],[%
Concluído]],Tabela510[[KG ]],FM$10))</f>
        <v/>
      </c>
      <c r="FN272" s="146" t="str">
        <f>IF(SUMIFS(Tabela510[[Ciclo ]],Tabela510[[Município ]],"Aprovado",Tabela510[Cultivar],Tabela14[[#This Row],[Duração em Dias]],Tabela510[hoje],Tabela14[[#This Row],[%
Concluído]],Tabela510[[KG ]],FN$10)=0,"",SUMIFS(Tabela510[[Ciclo ]],Tabela510[[Município ]],"Aprovado",Tabela510[Cultivar],Tabela14[[#This Row],[Duração em Dias]],Tabela510[hoje],Tabela14[[#This Row],[%
Concluído]],Tabela510[[KG ]],FN$10))</f>
        <v/>
      </c>
      <c r="FO272" s="146" t="str">
        <f>IF(SUMIFS(Tabela510[[Ciclo ]],Tabela510[[Município ]],"Aprovado",Tabela510[Cultivar],Tabela14[[#This Row],[Duração em Dias]],Tabela510[hoje],Tabela14[[#This Row],[%
Concluído]],Tabela510[[KG ]],FO$10)=0,"",SUMIFS(Tabela510[[Ciclo ]],Tabela510[[Município ]],"Aprovado",Tabela510[Cultivar],Tabela14[[#This Row],[Duração em Dias]],Tabela510[hoje],Tabela14[[#This Row],[%
Concluído]],Tabela510[[KG ]],FO$10))</f>
        <v/>
      </c>
      <c r="FP272" s="146" t="str">
        <f>IF(SUMIFS(Tabela510[[Ciclo ]],Tabela510[[Município ]],"Aprovado",Tabela510[Cultivar],Tabela14[[#This Row],[Duração em Dias]],Tabela510[hoje],Tabela14[[#This Row],[%
Concluído]],Tabela510[[KG ]],FP$10)=0,"",SUMIFS(Tabela510[[Ciclo ]],Tabela510[[Município ]],"Aprovado",Tabela510[Cultivar],Tabela14[[#This Row],[Duração em Dias]],Tabela510[hoje],Tabela14[[#This Row],[%
Concluído]],Tabela510[[KG ]],FP$10))</f>
        <v/>
      </c>
      <c r="FQ272" s="146" t="str">
        <f>IF(SUMIFS(Tabela510[[Ciclo ]],Tabela510[[Município ]],"Aprovado",Tabela510[Cultivar],Tabela14[[#This Row],[Duração em Dias]],Tabela510[hoje],Tabela14[[#This Row],[%
Concluído]],Tabela510[[KG ]],FQ$10)=0,"",SUMIFS(Tabela510[[Ciclo ]],Tabela510[[Município ]],"Aprovado",Tabela510[Cultivar],Tabela14[[#This Row],[Duração em Dias]],Tabela510[hoje],Tabela14[[#This Row],[%
Concluído]],Tabela510[[KG ]],FQ$10))</f>
        <v/>
      </c>
      <c r="FR272" s="148" t="str">
        <f>IF(SUMIFS(Tabela510[[Ciclo ]],Tabela510[[Município ]],"Aprovado",Tabela510[Cultivar],Tabela14[[#This Row],[Duração em Dias]],Tabela510[hoje],Tabela14[[#This Row],[%
Concluído]],Tabela510[[KG ]],FR$10)=0,"",SUMIFS(Tabela510[[Ciclo ]],Tabela510[[Município ]],"Aprovado",Tabela510[Cultivar],Tabela14[[#This Row],[Duração em Dias]],Tabela510[hoje],Tabela14[[#This Row],[%
Concluído]],Tabela510[[KG ]],FR$10))</f>
        <v/>
      </c>
    </row>
    <row r="273" spans="3:6" x14ac:dyDescent="0.3">
      <c r="C273" s="140"/>
      <c r="D273" s="140"/>
      <c r="E273" s="144"/>
      <c r="F273" s="145"/>
    </row>
    <row r="274" spans="3:6" x14ac:dyDescent="0.3">
      <c r="C274" s="140"/>
      <c r="D274" s="140"/>
      <c r="E274" s="144"/>
      <c r="F274" s="145"/>
    </row>
    <row r="275" spans="3:6" x14ac:dyDescent="0.3">
      <c r="C275" s="140"/>
      <c r="D275" s="140"/>
      <c r="E275" s="144"/>
      <c r="F275" s="145"/>
    </row>
    <row r="276" spans="3:6" x14ac:dyDescent="0.3">
      <c r="C276" s="140"/>
      <c r="D276" s="140"/>
      <c r="E276" s="144"/>
      <c r="F276" s="145"/>
    </row>
    <row r="277" spans="3:6" x14ac:dyDescent="0.3">
      <c r="C277" s="140"/>
      <c r="D277" s="140"/>
      <c r="E277" s="144"/>
      <c r="F277" s="145"/>
    </row>
    <row r="278" spans="3:6" x14ac:dyDescent="0.3">
      <c r="C278" s="140"/>
      <c r="D278" s="140"/>
      <c r="E278" s="144"/>
      <c r="F278" s="145"/>
    </row>
    <row r="279" spans="3:6" x14ac:dyDescent="0.3">
      <c r="C279" s="140"/>
      <c r="D279" s="140"/>
      <c r="E279" s="144"/>
      <c r="F279" s="145"/>
    </row>
    <row r="280" spans="3:6" x14ac:dyDescent="0.3">
      <c r="C280" s="140"/>
      <c r="D280" s="140"/>
      <c r="E280" s="144"/>
      <c r="F280" s="145"/>
    </row>
    <row r="281" spans="3:6" x14ac:dyDescent="0.3">
      <c r="C281" s="140"/>
      <c r="D281" s="140"/>
      <c r="E281" s="144"/>
      <c r="F281" s="145"/>
    </row>
    <row r="282" spans="3:6" x14ac:dyDescent="0.3">
      <c r="C282" s="140"/>
      <c r="D282" s="140"/>
      <c r="E282" s="144"/>
      <c r="F282" s="145"/>
    </row>
    <row r="283" spans="3:6" x14ac:dyDescent="0.3">
      <c r="C283" s="140"/>
      <c r="D283" s="140"/>
      <c r="E283" s="144"/>
      <c r="F283" s="145"/>
    </row>
    <row r="284" spans="3:6" x14ac:dyDescent="0.3">
      <c r="C284" s="140"/>
      <c r="D284" s="140"/>
      <c r="E284" s="144"/>
      <c r="F284" s="145"/>
    </row>
    <row r="285" spans="3:6" x14ac:dyDescent="0.3">
      <c r="C285" s="140"/>
      <c r="D285" s="140"/>
      <c r="E285" s="144"/>
      <c r="F285" s="145"/>
    </row>
    <row r="286" spans="3:6" x14ac:dyDescent="0.3">
      <c r="C286" s="140"/>
      <c r="D286" s="140"/>
      <c r="E286" s="144"/>
      <c r="F286" s="145"/>
    </row>
    <row r="287" spans="3:6" x14ac:dyDescent="0.3">
      <c r="C287" s="140"/>
      <c r="D287" s="140"/>
      <c r="E287" s="144"/>
      <c r="F287" s="145"/>
    </row>
    <row r="288" spans="3:6" x14ac:dyDescent="0.3">
      <c r="C288" s="140"/>
      <c r="D288" s="140"/>
      <c r="E288" s="144"/>
      <c r="F288" s="145"/>
    </row>
    <row r="289" spans="3:6" x14ac:dyDescent="0.3">
      <c r="C289" s="140"/>
      <c r="D289" s="140"/>
      <c r="E289" s="144"/>
      <c r="F289" s="145"/>
    </row>
    <row r="290" spans="3:6" x14ac:dyDescent="0.3">
      <c r="C290" s="140"/>
      <c r="D290" s="140"/>
      <c r="E290" s="144"/>
      <c r="F290" s="145"/>
    </row>
    <row r="291" spans="3:6" x14ac:dyDescent="0.3">
      <c r="C291" s="140"/>
      <c r="D291" s="140"/>
      <c r="E291" s="144"/>
      <c r="F291" s="145"/>
    </row>
    <row r="292" spans="3:6" x14ac:dyDescent="0.3">
      <c r="C292" s="140"/>
      <c r="D292" s="140"/>
      <c r="E292" s="144"/>
      <c r="F292" s="145"/>
    </row>
    <row r="293" spans="3:6" x14ac:dyDescent="0.3">
      <c r="C293" s="140"/>
      <c r="D293" s="140"/>
      <c r="E293" s="144"/>
      <c r="F293" s="145"/>
    </row>
    <row r="294" spans="3:6" x14ac:dyDescent="0.3">
      <c r="C294" s="140"/>
      <c r="D294" s="140"/>
      <c r="E294" s="144"/>
      <c r="F294" s="145"/>
    </row>
    <row r="295" spans="3:6" x14ac:dyDescent="0.3">
      <c r="C295" s="140"/>
      <c r="D295" s="140"/>
      <c r="E295" s="144"/>
      <c r="F295" s="145"/>
    </row>
    <row r="296" spans="3:6" x14ac:dyDescent="0.3">
      <c r="C296" s="140"/>
      <c r="D296" s="140"/>
      <c r="E296" s="144"/>
      <c r="F296" s="145"/>
    </row>
    <row r="297" spans="3:6" x14ac:dyDescent="0.3">
      <c r="C297" s="140"/>
      <c r="D297" s="140"/>
      <c r="E297" s="144"/>
      <c r="F297" s="145"/>
    </row>
    <row r="298" spans="3:6" x14ac:dyDescent="0.3">
      <c r="C298" s="140"/>
      <c r="D298" s="140"/>
      <c r="E298" s="144"/>
      <c r="F298" s="145"/>
    </row>
    <row r="299" spans="3:6" x14ac:dyDescent="0.3">
      <c r="C299" s="140"/>
      <c r="D299" s="140"/>
      <c r="E299" s="144"/>
      <c r="F299" s="145"/>
    </row>
    <row r="300" spans="3:6" x14ac:dyDescent="0.3">
      <c r="C300" s="140"/>
      <c r="D300" s="140"/>
      <c r="E300" s="144"/>
      <c r="F300" s="145"/>
    </row>
    <row r="301" spans="3:6" x14ac:dyDescent="0.3">
      <c r="C301" s="140"/>
      <c r="D301" s="140"/>
      <c r="E301" s="144"/>
      <c r="F301" s="145"/>
    </row>
    <row r="302" spans="3:6" x14ac:dyDescent="0.3">
      <c r="C302" s="140"/>
      <c r="D302" s="140"/>
      <c r="E302" s="144"/>
      <c r="F302" s="145"/>
    </row>
    <row r="303" spans="3:6" x14ac:dyDescent="0.3">
      <c r="C303" s="140"/>
      <c r="D303" s="140"/>
      <c r="E303" s="144"/>
      <c r="F303" s="145"/>
    </row>
    <row r="304" spans="3:6" x14ac:dyDescent="0.3">
      <c r="C304" s="140"/>
      <c r="D304" s="140"/>
      <c r="E304" s="144"/>
      <c r="F304" s="145"/>
    </row>
    <row r="305" spans="3:6" x14ac:dyDescent="0.3">
      <c r="C305" s="140"/>
      <c r="D305" s="140"/>
      <c r="E305" s="144"/>
      <c r="F305" s="145"/>
    </row>
    <row r="306" spans="3:6" x14ac:dyDescent="0.3">
      <c r="C306" s="140"/>
      <c r="D306" s="140"/>
      <c r="E306" s="144"/>
      <c r="F306" s="145"/>
    </row>
    <row r="307" spans="3:6" x14ac:dyDescent="0.3">
      <c r="C307" s="140"/>
      <c r="D307" s="140"/>
      <c r="E307" s="144"/>
      <c r="F307" s="145"/>
    </row>
    <row r="308" spans="3:6" x14ac:dyDescent="0.3">
      <c r="C308" s="140"/>
      <c r="D308" s="140"/>
      <c r="E308" s="144"/>
      <c r="F308" s="145"/>
    </row>
    <row r="309" spans="3:6" x14ac:dyDescent="0.3">
      <c r="C309" s="140"/>
      <c r="D309" s="140"/>
      <c r="E309" s="144"/>
      <c r="F309" s="145"/>
    </row>
    <row r="310" spans="3:6" x14ac:dyDescent="0.3">
      <c r="C310" s="140"/>
      <c r="D310" s="140"/>
      <c r="E310" s="144"/>
      <c r="F310" s="145"/>
    </row>
    <row r="311" spans="3:6" x14ac:dyDescent="0.3">
      <c r="C311" s="140"/>
      <c r="D311" s="140"/>
      <c r="E311" s="144"/>
      <c r="F311" s="145"/>
    </row>
    <row r="312" spans="3:6" x14ac:dyDescent="0.3">
      <c r="C312" s="140"/>
      <c r="D312" s="140"/>
      <c r="E312" s="144"/>
      <c r="F312" s="145"/>
    </row>
    <row r="313" spans="3:6" x14ac:dyDescent="0.3">
      <c r="C313" s="140"/>
      <c r="D313" s="140"/>
      <c r="E313" s="144"/>
      <c r="F313" s="145"/>
    </row>
    <row r="314" spans="3:6" x14ac:dyDescent="0.3">
      <c r="C314" s="140"/>
      <c r="D314" s="140"/>
      <c r="E314" s="144"/>
      <c r="F314" s="145"/>
    </row>
    <row r="315" spans="3:6" x14ac:dyDescent="0.3">
      <c r="C315" s="140"/>
      <c r="D315" s="140"/>
      <c r="E315" s="144"/>
      <c r="F315" s="145"/>
    </row>
    <row r="316" spans="3:6" x14ac:dyDescent="0.3">
      <c r="C316" s="140"/>
      <c r="D316" s="140"/>
      <c r="E316" s="144"/>
      <c r="F316" s="145"/>
    </row>
    <row r="317" spans="3:6" x14ac:dyDescent="0.3">
      <c r="C317" s="140"/>
      <c r="D317" s="140"/>
      <c r="E317" s="144"/>
      <c r="F317" s="145"/>
    </row>
    <row r="318" spans="3:6" x14ac:dyDescent="0.3">
      <c r="C318" s="140"/>
      <c r="D318" s="140"/>
      <c r="E318" s="144"/>
      <c r="F318" s="145"/>
    </row>
    <row r="319" spans="3:6" x14ac:dyDescent="0.3">
      <c r="C319" s="140"/>
      <c r="D319" s="140"/>
      <c r="E319" s="144"/>
      <c r="F319" s="145"/>
    </row>
    <row r="320" spans="3:6" x14ac:dyDescent="0.3">
      <c r="C320" s="140"/>
      <c r="D320" s="140"/>
      <c r="E320" s="144"/>
      <c r="F320" s="145"/>
    </row>
    <row r="321" spans="3:6" x14ac:dyDescent="0.3">
      <c r="C321" s="140"/>
      <c r="D321" s="140"/>
      <c r="E321" s="144"/>
      <c r="F321" s="145"/>
    </row>
    <row r="322" spans="3:6" x14ac:dyDescent="0.3">
      <c r="C322" s="140"/>
      <c r="D322" s="140"/>
      <c r="E322" s="144"/>
      <c r="F322" s="145"/>
    </row>
    <row r="323" spans="3:6" x14ac:dyDescent="0.3">
      <c r="C323" s="140"/>
      <c r="D323" s="140"/>
      <c r="E323" s="144"/>
      <c r="F323" s="145"/>
    </row>
    <row r="324" spans="3:6" x14ac:dyDescent="0.3">
      <c r="C324" s="140"/>
      <c r="D324" s="140"/>
      <c r="E324" s="144"/>
      <c r="F324" s="145"/>
    </row>
    <row r="325" spans="3:6" x14ac:dyDescent="0.3">
      <c r="C325" s="140"/>
      <c r="D325" s="140"/>
      <c r="E325" s="144"/>
      <c r="F325" s="145"/>
    </row>
    <row r="326" spans="3:6" x14ac:dyDescent="0.3">
      <c r="C326" s="140"/>
      <c r="D326" s="140"/>
      <c r="E326" s="144"/>
      <c r="F326" s="145"/>
    </row>
    <row r="327" spans="3:6" x14ac:dyDescent="0.3">
      <c r="C327" s="140"/>
      <c r="D327" s="140"/>
      <c r="E327" s="144"/>
      <c r="F327" s="145"/>
    </row>
    <row r="328" spans="3:6" x14ac:dyDescent="0.3">
      <c r="C328" s="140"/>
      <c r="D328" s="140"/>
      <c r="E328" s="144"/>
      <c r="F328" s="145"/>
    </row>
    <row r="329" spans="3:6" x14ac:dyDescent="0.3">
      <c r="C329" s="140"/>
      <c r="D329" s="140"/>
      <c r="E329" s="144"/>
      <c r="F329" s="145"/>
    </row>
    <row r="330" spans="3:6" x14ac:dyDescent="0.3">
      <c r="C330" s="140"/>
      <c r="D330" s="140"/>
      <c r="E330" s="144"/>
      <c r="F330" s="145"/>
    </row>
    <row r="331" spans="3:6" x14ac:dyDescent="0.3">
      <c r="C331" s="140"/>
      <c r="D331" s="140"/>
      <c r="E331" s="144"/>
      <c r="F331" s="145"/>
    </row>
    <row r="332" spans="3:6" x14ac:dyDescent="0.3">
      <c r="C332" s="140"/>
      <c r="D332" s="140"/>
      <c r="E332" s="144"/>
      <c r="F332" s="145"/>
    </row>
    <row r="333" spans="3:6" x14ac:dyDescent="0.3">
      <c r="C333" s="140"/>
      <c r="D333" s="140"/>
      <c r="E333" s="144"/>
      <c r="F333" s="145"/>
    </row>
    <row r="334" spans="3:6" x14ac:dyDescent="0.3">
      <c r="C334" s="140"/>
      <c r="D334" s="140"/>
      <c r="E334" s="144"/>
      <c r="F334" s="145"/>
    </row>
    <row r="335" spans="3:6" x14ac:dyDescent="0.3">
      <c r="C335" s="140"/>
      <c r="D335" s="140"/>
      <c r="E335" s="144"/>
      <c r="F335" s="145"/>
    </row>
    <row r="336" spans="3:6" x14ac:dyDescent="0.3">
      <c r="C336" s="140"/>
      <c r="D336" s="140"/>
      <c r="E336" s="144"/>
      <c r="F336" s="145"/>
    </row>
    <row r="337" spans="3:6" x14ac:dyDescent="0.3">
      <c r="C337" s="140"/>
      <c r="D337" s="140"/>
      <c r="E337" s="144"/>
      <c r="F337" s="145"/>
    </row>
    <row r="338" spans="3:6" x14ac:dyDescent="0.3">
      <c r="C338" s="140"/>
      <c r="D338" s="140"/>
      <c r="E338" s="144"/>
      <c r="F338" s="145"/>
    </row>
    <row r="339" spans="3:6" x14ac:dyDescent="0.3">
      <c r="C339" s="140"/>
      <c r="D339" s="140"/>
      <c r="E339" s="144"/>
      <c r="F339" s="145"/>
    </row>
    <row r="340" spans="3:6" x14ac:dyDescent="0.3">
      <c r="C340" s="140"/>
      <c r="D340" s="140"/>
      <c r="E340" s="144"/>
      <c r="F340" s="145"/>
    </row>
    <row r="341" spans="3:6" x14ac:dyDescent="0.3">
      <c r="C341" s="140"/>
      <c r="D341" s="140"/>
      <c r="E341" s="144"/>
      <c r="F341" s="145"/>
    </row>
    <row r="342" spans="3:6" x14ac:dyDescent="0.3">
      <c r="C342" s="140"/>
      <c r="D342" s="140"/>
      <c r="E342" s="144"/>
      <c r="F342" s="145"/>
    </row>
    <row r="343" spans="3:6" x14ac:dyDescent="0.3">
      <c r="C343" s="140"/>
      <c r="D343" s="140"/>
      <c r="E343" s="144"/>
      <c r="F343" s="145"/>
    </row>
    <row r="344" spans="3:6" x14ac:dyDescent="0.3">
      <c r="C344" s="140"/>
      <c r="D344" s="140"/>
      <c r="E344" s="144"/>
      <c r="F344" s="145"/>
    </row>
    <row r="345" spans="3:6" x14ac:dyDescent="0.3">
      <c r="C345" s="140"/>
      <c r="D345" s="140"/>
      <c r="E345" s="144"/>
      <c r="F345" s="145"/>
    </row>
    <row r="346" spans="3:6" x14ac:dyDescent="0.3">
      <c r="C346" s="140"/>
      <c r="D346" s="140"/>
      <c r="E346" s="144"/>
      <c r="F346" s="145"/>
    </row>
    <row r="347" spans="3:6" x14ac:dyDescent="0.3">
      <c r="C347" s="140"/>
      <c r="D347" s="140"/>
      <c r="E347" s="144"/>
      <c r="F347" s="145"/>
    </row>
    <row r="348" spans="3:6" x14ac:dyDescent="0.3">
      <c r="C348" s="140"/>
      <c r="D348" s="140"/>
      <c r="E348" s="144"/>
      <c r="F348" s="145"/>
    </row>
    <row r="349" spans="3:6" x14ac:dyDescent="0.3">
      <c r="C349" s="140"/>
      <c r="D349" s="140"/>
      <c r="E349" s="144"/>
      <c r="F349" s="145"/>
    </row>
    <row r="350" spans="3:6" x14ac:dyDescent="0.3">
      <c r="C350" s="140"/>
      <c r="D350" s="140"/>
      <c r="E350" s="144"/>
      <c r="F350" s="145"/>
    </row>
    <row r="351" spans="3:6" x14ac:dyDescent="0.3">
      <c r="C351" s="140"/>
      <c r="D351" s="140"/>
      <c r="E351" s="144"/>
      <c r="F351" s="145"/>
    </row>
    <row r="352" spans="3:6" x14ac:dyDescent="0.3">
      <c r="C352" s="140"/>
      <c r="D352" s="140"/>
      <c r="E352" s="144"/>
      <c r="F352" s="145"/>
    </row>
    <row r="353" spans="3:6" x14ac:dyDescent="0.3">
      <c r="C353" s="140"/>
      <c r="D353" s="140"/>
      <c r="E353" s="144"/>
      <c r="F353" s="145"/>
    </row>
    <row r="354" spans="3:6" x14ac:dyDescent="0.3">
      <c r="C354" s="140"/>
      <c r="D354" s="140"/>
      <c r="E354" s="144"/>
      <c r="F354" s="145"/>
    </row>
    <row r="355" spans="3:6" x14ac:dyDescent="0.3">
      <c r="C355" s="140"/>
      <c r="D355" s="140"/>
      <c r="E355" s="144"/>
      <c r="F355" s="145"/>
    </row>
    <row r="356" spans="3:6" x14ac:dyDescent="0.3">
      <c r="C356" s="140"/>
      <c r="D356" s="140"/>
      <c r="E356" s="144"/>
      <c r="F356" s="145"/>
    </row>
    <row r="357" spans="3:6" x14ac:dyDescent="0.3">
      <c r="C357" s="140"/>
      <c r="D357" s="140"/>
      <c r="E357" s="144"/>
      <c r="F357" s="145"/>
    </row>
    <row r="358" spans="3:6" x14ac:dyDescent="0.3">
      <c r="C358" s="140"/>
      <c r="D358" s="140"/>
      <c r="E358" s="144"/>
      <c r="F358" s="145"/>
    </row>
    <row r="359" spans="3:6" x14ac:dyDescent="0.3">
      <c r="C359" s="140"/>
      <c r="D359" s="140"/>
      <c r="E359" s="144"/>
      <c r="F359" s="145"/>
    </row>
    <row r="360" spans="3:6" x14ac:dyDescent="0.3">
      <c r="C360" s="140"/>
      <c r="D360" s="140"/>
      <c r="E360" s="144"/>
      <c r="F360" s="145"/>
    </row>
    <row r="361" spans="3:6" x14ac:dyDescent="0.3">
      <c r="C361" s="140"/>
      <c r="D361" s="140"/>
      <c r="E361" s="144"/>
      <c r="F361" s="145"/>
    </row>
    <row r="362" spans="3:6" x14ac:dyDescent="0.3">
      <c r="C362" s="140"/>
      <c r="D362" s="140"/>
      <c r="E362" s="144"/>
      <c r="F362" s="145"/>
    </row>
    <row r="363" spans="3:6" x14ac:dyDescent="0.3">
      <c r="C363" s="140"/>
      <c r="D363" s="140"/>
      <c r="E363" s="144"/>
      <c r="F363" s="145"/>
    </row>
    <row r="364" spans="3:6" x14ac:dyDescent="0.3">
      <c r="C364" s="140"/>
      <c r="D364" s="140"/>
      <c r="E364" s="144"/>
      <c r="F364" s="145"/>
    </row>
    <row r="365" spans="3:6" x14ac:dyDescent="0.3">
      <c r="C365" s="140"/>
      <c r="D365" s="140"/>
      <c r="E365" s="144"/>
      <c r="F365" s="145"/>
    </row>
    <row r="366" spans="3:6" x14ac:dyDescent="0.3">
      <c r="C366" s="140"/>
      <c r="D366" s="140"/>
      <c r="E366" s="144"/>
      <c r="F366" s="145"/>
    </row>
    <row r="367" spans="3:6" x14ac:dyDescent="0.3">
      <c r="C367" s="140"/>
      <c r="D367" s="140"/>
      <c r="E367" s="144"/>
      <c r="F367" s="145"/>
    </row>
    <row r="368" spans="3:6" x14ac:dyDescent="0.3">
      <c r="C368" s="140"/>
      <c r="D368" s="140"/>
      <c r="E368" s="144"/>
      <c r="F368" s="145"/>
    </row>
    <row r="369" spans="3:6" x14ac:dyDescent="0.3">
      <c r="C369" s="140"/>
      <c r="D369" s="140"/>
      <c r="E369" s="144"/>
      <c r="F369" s="145"/>
    </row>
    <row r="370" spans="3:6" x14ac:dyDescent="0.3">
      <c r="C370" s="140"/>
      <c r="D370" s="140"/>
      <c r="E370" s="144"/>
      <c r="F370" s="145"/>
    </row>
    <row r="371" spans="3:6" x14ac:dyDescent="0.3">
      <c r="C371" s="140"/>
      <c r="D371" s="140"/>
      <c r="E371" s="144"/>
      <c r="F371" s="145"/>
    </row>
    <row r="372" spans="3:6" x14ac:dyDescent="0.3">
      <c r="C372" s="140"/>
      <c r="D372" s="140"/>
      <c r="E372" s="144"/>
      <c r="F372" s="145"/>
    </row>
    <row r="373" spans="3:6" x14ac:dyDescent="0.3">
      <c r="C373" s="140"/>
      <c r="D373" s="140"/>
      <c r="E373" s="144"/>
      <c r="F373" s="145"/>
    </row>
    <row r="374" spans="3:6" x14ac:dyDescent="0.3">
      <c r="C374" s="140"/>
      <c r="D374" s="140"/>
      <c r="E374" s="144"/>
      <c r="F374" s="145"/>
    </row>
    <row r="375" spans="3:6" x14ac:dyDescent="0.3">
      <c r="C375" s="140"/>
      <c r="D375" s="140"/>
      <c r="E375" s="144"/>
      <c r="F375" s="145"/>
    </row>
    <row r="376" spans="3:6" x14ac:dyDescent="0.3">
      <c r="C376" s="140"/>
      <c r="D376" s="140"/>
      <c r="E376" s="144"/>
      <c r="F376" s="145"/>
    </row>
    <row r="377" spans="3:6" x14ac:dyDescent="0.3">
      <c r="C377" s="140"/>
      <c r="D377" s="140"/>
      <c r="E377" s="144"/>
      <c r="F377" s="145"/>
    </row>
    <row r="378" spans="3:6" x14ac:dyDescent="0.3">
      <c r="C378" s="140"/>
      <c r="D378" s="140"/>
      <c r="E378" s="144"/>
      <c r="F378" s="145"/>
    </row>
    <row r="379" spans="3:6" x14ac:dyDescent="0.3">
      <c r="C379" s="140"/>
      <c r="D379" s="140"/>
      <c r="E379" s="144"/>
      <c r="F379" s="145"/>
    </row>
    <row r="380" spans="3:6" x14ac:dyDescent="0.3">
      <c r="C380" s="140"/>
      <c r="D380" s="140"/>
      <c r="E380" s="144"/>
      <c r="F380" s="145"/>
    </row>
    <row r="381" spans="3:6" x14ac:dyDescent="0.3">
      <c r="C381" s="140"/>
      <c r="D381" s="140"/>
      <c r="E381" s="144"/>
      <c r="F381" s="145"/>
    </row>
    <row r="382" spans="3:6" x14ac:dyDescent="0.3">
      <c r="C382" s="140"/>
      <c r="D382" s="140"/>
      <c r="E382" s="144"/>
      <c r="F382" s="145"/>
    </row>
    <row r="383" spans="3:6" x14ac:dyDescent="0.3">
      <c r="C383" s="140"/>
      <c r="D383" s="140"/>
      <c r="E383" s="144"/>
      <c r="F383" s="145"/>
    </row>
    <row r="384" spans="3:6" x14ac:dyDescent="0.3">
      <c r="C384" s="140"/>
      <c r="D384" s="140"/>
      <c r="E384" s="144"/>
      <c r="F384" s="145"/>
    </row>
    <row r="385" spans="3:6" x14ac:dyDescent="0.3">
      <c r="C385" s="140"/>
      <c r="D385" s="140"/>
      <c r="E385" s="144"/>
      <c r="F385" s="145"/>
    </row>
    <row r="386" spans="3:6" x14ac:dyDescent="0.3">
      <c r="C386" s="140"/>
      <c r="D386" s="140"/>
      <c r="E386" s="144"/>
      <c r="F386" s="145"/>
    </row>
    <row r="387" spans="3:6" x14ac:dyDescent="0.3">
      <c r="C387" s="140"/>
      <c r="D387" s="140"/>
      <c r="E387" s="144"/>
      <c r="F387" s="145"/>
    </row>
    <row r="388" spans="3:6" x14ac:dyDescent="0.3">
      <c r="C388" s="140"/>
      <c r="D388" s="140"/>
      <c r="E388" s="144"/>
      <c r="F388" s="145"/>
    </row>
    <row r="389" spans="3:6" x14ac:dyDescent="0.3">
      <c r="C389" s="140"/>
      <c r="D389" s="140"/>
      <c r="E389" s="144"/>
      <c r="F389" s="145"/>
    </row>
    <row r="390" spans="3:6" x14ac:dyDescent="0.3">
      <c r="C390" s="140"/>
      <c r="D390" s="140"/>
      <c r="E390" s="144"/>
      <c r="F390" s="145"/>
    </row>
    <row r="391" spans="3:6" x14ac:dyDescent="0.3">
      <c r="C391" s="140"/>
      <c r="D391" s="140"/>
      <c r="E391" s="144"/>
      <c r="F391" s="145"/>
    </row>
    <row r="392" spans="3:6" x14ac:dyDescent="0.3">
      <c r="C392" s="140"/>
      <c r="D392" s="140"/>
      <c r="E392" s="144"/>
      <c r="F392" s="145"/>
    </row>
    <row r="393" spans="3:6" x14ac:dyDescent="0.3">
      <c r="C393" s="140"/>
      <c r="D393" s="140"/>
      <c r="E393" s="144"/>
      <c r="F393" s="145"/>
    </row>
    <row r="394" spans="3:6" x14ac:dyDescent="0.3">
      <c r="C394" s="140"/>
      <c r="D394" s="140"/>
      <c r="E394" s="144"/>
      <c r="F394" s="145"/>
    </row>
    <row r="395" spans="3:6" x14ac:dyDescent="0.3">
      <c r="C395" s="140"/>
      <c r="D395" s="140"/>
      <c r="E395" s="144"/>
      <c r="F395" s="145"/>
    </row>
    <row r="396" spans="3:6" x14ac:dyDescent="0.3">
      <c r="C396" s="140"/>
      <c r="D396" s="140"/>
      <c r="E396" s="144"/>
      <c r="F396" s="145"/>
    </row>
    <row r="397" spans="3:6" x14ac:dyDescent="0.3">
      <c r="C397" s="140"/>
      <c r="D397" s="140"/>
      <c r="E397" s="144"/>
      <c r="F397" s="145"/>
    </row>
    <row r="398" spans="3:6" x14ac:dyDescent="0.3">
      <c r="C398" s="140"/>
      <c r="D398" s="140"/>
      <c r="E398" s="144"/>
      <c r="F398" s="145"/>
    </row>
    <row r="399" spans="3:6" x14ac:dyDescent="0.3">
      <c r="C399" s="140"/>
      <c r="D399" s="140"/>
      <c r="E399" s="144"/>
      <c r="F399" s="145"/>
    </row>
    <row r="400" spans="3:6" x14ac:dyDescent="0.3">
      <c r="C400" s="140"/>
      <c r="D400" s="140"/>
      <c r="E400" s="144"/>
      <c r="F400" s="145"/>
    </row>
    <row r="401" spans="3:6" x14ac:dyDescent="0.3">
      <c r="C401" s="140"/>
      <c r="D401" s="140"/>
      <c r="E401" s="144"/>
      <c r="F401" s="145"/>
    </row>
    <row r="402" spans="3:6" x14ac:dyDescent="0.3">
      <c r="C402" s="140"/>
      <c r="D402" s="140"/>
      <c r="E402" s="144"/>
      <c r="F402" s="145"/>
    </row>
    <row r="403" spans="3:6" x14ac:dyDescent="0.3">
      <c r="C403" s="140"/>
      <c r="D403" s="140"/>
      <c r="E403" s="144"/>
      <c r="F403" s="145"/>
    </row>
    <row r="404" spans="3:6" x14ac:dyDescent="0.3">
      <c r="C404" s="140"/>
      <c r="D404" s="140"/>
      <c r="E404" s="144"/>
      <c r="F404" s="145"/>
    </row>
    <row r="405" spans="3:6" x14ac:dyDescent="0.3">
      <c r="C405" s="140"/>
      <c r="D405" s="140"/>
      <c r="E405" s="144"/>
      <c r="F405" s="145"/>
    </row>
    <row r="406" spans="3:6" x14ac:dyDescent="0.3">
      <c r="C406" s="140"/>
      <c r="D406" s="140"/>
      <c r="E406" s="144"/>
      <c r="F406" s="145"/>
    </row>
    <row r="407" spans="3:6" x14ac:dyDescent="0.3">
      <c r="C407" s="140"/>
      <c r="D407" s="140"/>
      <c r="E407" s="144"/>
      <c r="F407" s="145"/>
    </row>
    <row r="408" spans="3:6" x14ac:dyDescent="0.3">
      <c r="C408" s="140"/>
      <c r="D408" s="140"/>
      <c r="E408" s="144"/>
      <c r="F408" s="145"/>
    </row>
    <row r="409" spans="3:6" x14ac:dyDescent="0.3">
      <c r="C409" s="140"/>
      <c r="D409" s="140"/>
      <c r="E409" s="144"/>
      <c r="F409" s="145"/>
    </row>
    <row r="410" spans="3:6" x14ac:dyDescent="0.3">
      <c r="C410" s="140"/>
      <c r="D410" s="140"/>
      <c r="E410" s="144"/>
      <c r="F410" s="145"/>
    </row>
    <row r="411" spans="3:6" x14ac:dyDescent="0.3">
      <c r="C411" s="140"/>
      <c r="D411" s="140"/>
      <c r="E411" s="144"/>
      <c r="F411" s="145"/>
    </row>
    <row r="412" spans="3:6" x14ac:dyDescent="0.3">
      <c r="C412" s="140"/>
      <c r="D412" s="140"/>
      <c r="E412" s="144"/>
      <c r="F412" s="145"/>
    </row>
    <row r="413" spans="3:6" x14ac:dyDescent="0.3">
      <c r="C413" s="140"/>
      <c r="D413" s="140"/>
      <c r="E413" s="144"/>
      <c r="F413" s="145"/>
    </row>
    <row r="414" spans="3:6" x14ac:dyDescent="0.3">
      <c r="C414" s="140"/>
      <c r="D414" s="140"/>
      <c r="E414" s="144"/>
      <c r="F414" s="145"/>
    </row>
    <row r="415" spans="3:6" x14ac:dyDescent="0.3">
      <c r="C415" s="140"/>
      <c r="D415" s="140"/>
      <c r="E415" s="144"/>
      <c r="F415" s="145"/>
    </row>
    <row r="416" spans="3:6" x14ac:dyDescent="0.3">
      <c r="C416" s="140"/>
      <c r="D416" s="140"/>
      <c r="E416" s="144"/>
      <c r="F416" s="145"/>
    </row>
    <row r="417" spans="3:6" x14ac:dyDescent="0.3">
      <c r="C417" s="140"/>
      <c r="D417" s="140"/>
      <c r="E417" s="144"/>
      <c r="F417" s="145"/>
    </row>
    <row r="418" spans="3:6" x14ac:dyDescent="0.3">
      <c r="C418" s="140"/>
      <c r="D418" s="140"/>
      <c r="E418" s="144"/>
      <c r="F418" s="145"/>
    </row>
    <row r="419" spans="3:6" x14ac:dyDescent="0.3">
      <c r="C419" s="140"/>
      <c r="D419" s="140"/>
      <c r="E419" s="144"/>
      <c r="F419" s="145"/>
    </row>
    <row r="420" spans="3:6" x14ac:dyDescent="0.3">
      <c r="C420" s="140"/>
      <c r="D420" s="140"/>
      <c r="E420" s="144"/>
      <c r="F420" s="145"/>
    </row>
    <row r="421" spans="3:6" x14ac:dyDescent="0.3">
      <c r="C421" s="140"/>
      <c r="D421" s="140"/>
      <c r="E421" s="144"/>
      <c r="F421" s="145"/>
    </row>
    <row r="422" spans="3:6" x14ac:dyDescent="0.3">
      <c r="C422" s="140"/>
      <c r="D422" s="140"/>
      <c r="E422" s="144"/>
      <c r="F422" s="145"/>
    </row>
    <row r="423" spans="3:6" x14ac:dyDescent="0.3">
      <c r="C423" s="140"/>
      <c r="D423" s="140"/>
      <c r="E423" s="144"/>
      <c r="F423" s="145"/>
    </row>
    <row r="424" spans="3:6" x14ac:dyDescent="0.3">
      <c r="C424" s="140"/>
      <c r="D424" s="140"/>
      <c r="E424" s="144"/>
      <c r="F424" s="145"/>
    </row>
    <row r="425" spans="3:6" x14ac:dyDescent="0.3">
      <c r="C425" s="140"/>
      <c r="D425" s="140"/>
      <c r="E425" s="144"/>
      <c r="F425" s="145"/>
    </row>
    <row r="426" spans="3:6" x14ac:dyDescent="0.3">
      <c r="C426" s="140"/>
      <c r="D426" s="140"/>
      <c r="E426" s="144"/>
      <c r="F426" s="145"/>
    </row>
    <row r="427" spans="3:6" x14ac:dyDescent="0.3">
      <c r="C427" s="140"/>
      <c r="D427" s="140"/>
      <c r="E427" s="144"/>
      <c r="F427" s="145"/>
    </row>
    <row r="428" spans="3:6" x14ac:dyDescent="0.3">
      <c r="C428" s="140"/>
      <c r="D428" s="140"/>
      <c r="E428" s="144"/>
      <c r="F428" s="145"/>
    </row>
    <row r="429" spans="3:6" x14ac:dyDescent="0.3">
      <c r="C429" s="140"/>
      <c r="D429" s="140"/>
      <c r="E429" s="144"/>
      <c r="F429" s="145"/>
    </row>
    <row r="430" spans="3:6" x14ac:dyDescent="0.3">
      <c r="C430" s="140"/>
      <c r="D430" s="140"/>
      <c r="E430" s="144"/>
      <c r="F430" s="145"/>
    </row>
    <row r="431" spans="3:6" x14ac:dyDescent="0.3">
      <c r="C431" s="140"/>
      <c r="D431" s="140"/>
      <c r="E431" s="144"/>
      <c r="F431" s="145"/>
    </row>
    <row r="432" spans="3:6" x14ac:dyDescent="0.3">
      <c r="C432" s="140"/>
      <c r="D432" s="140"/>
      <c r="E432" s="144"/>
      <c r="F432" s="145"/>
    </row>
    <row r="433" spans="3:6" x14ac:dyDescent="0.3">
      <c r="C433" s="140"/>
      <c r="D433" s="140"/>
      <c r="E433" s="144"/>
      <c r="F433" s="145"/>
    </row>
    <row r="434" spans="3:6" x14ac:dyDescent="0.3">
      <c r="C434" s="140"/>
      <c r="D434" s="140"/>
      <c r="E434" s="144"/>
      <c r="F434" s="145"/>
    </row>
    <row r="435" spans="3:6" x14ac:dyDescent="0.3">
      <c r="C435" s="140"/>
      <c r="D435" s="140"/>
      <c r="E435" s="144"/>
      <c r="F435" s="145"/>
    </row>
    <row r="436" spans="3:6" x14ac:dyDescent="0.3">
      <c r="C436" s="140"/>
      <c r="D436" s="140"/>
      <c r="E436" s="144"/>
      <c r="F436" s="145"/>
    </row>
    <row r="437" spans="3:6" x14ac:dyDescent="0.3">
      <c r="C437" s="140"/>
      <c r="D437" s="140"/>
      <c r="E437" s="144"/>
      <c r="F437" s="145"/>
    </row>
    <row r="438" spans="3:6" x14ac:dyDescent="0.3">
      <c r="C438" s="140"/>
      <c r="D438" s="140"/>
      <c r="E438" s="144"/>
      <c r="F438" s="145"/>
    </row>
    <row r="439" spans="3:6" x14ac:dyDescent="0.3">
      <c r="C439" s="140"/>
      <c r="D439" s="140"/>
      <c r="E439" s="144"/>
      <c r="F439" s="145"/>
    </row>
    <row r="440" spans="3:6" x14ac:dyDescent="0.3">
      <c r="C440" s="140"/>
      <c r="D440" s="140"/>
      <c r="E440" s="144"/>
      <c r="F440" s="145"/>
    </row>
    <row r="441" spans="3:6" x14ac:dyDescent="0.3">
      <c r="C441" s="140"/>
      <c r="D441" s="140"/>
      <c r="E441" s="144"/>
      <c r="F441" s="145"/>
    </row>
    <row r="442" spans="3:6" x14ac:dyDescent="0.3">
      <c r="C442" s="140"/>
      <c r="D442" s="140"/>
      <c r="E442" s="144"/>
      <c r="F442" s="145"/>
    </row>
    <row r="443" spans="3:6" x14ac:dyDescent="0.3">
      <c r="C443" s="140"/>
      <c r="D443" s="140"/>
      <c r="E443" s="144"/>
      <c r="F443" s="145"/>
    </row>
    <row r="444" spans="3:6" x14ac:dyDescent="0.3">
      <c r="C444" s="140"/>
      <c r="D444" s="140"/>
      <c r="E444" s="144"/>
      <c r="F444" s="145"/>
    </row>
    <row r="445" spans="3:6" x14ac:dyDescent="0.3">
      <c r="C445" s="140"/>
      <c r="D445" s="140"/>
      <c r="E445" s="144"/>
      <c r="F445" s="145"/>
    </row>
    <row r="446" spans="3:6" x14ac:dyDescent="0.3">
      <c r="C446" s="140"/>
      <c r="D446" s="140"/>
      <c r="E446" s="144"/>
      <c r="F446" s="145"/>
    </row>
    <row r="447" spans="3:6" x14ac:dyDescent="0.3">
      <c r="C447" s="140"/>
      <c r="D447" s="140"/>
      <c r="E447" s="144"/>
      <c r="F447" s="145"/>
    </row>
    <row r="448" spans="3:6" x14ac:dyDescent="0.3">
      <c r="C448" s="140"/>
      <c r="D448" s="140"/>
      <c r="E448" s="144"/>
      <c r="F448" s="145"/>
    </row>
    <row r="449" spans="3:6" x14ac:dyDescent="0.3">
      <c r="C449" s="140"/>
      <c r="D449" s="140"/>
      <c r="E449" s="144"/>
      <c r="F449" s="145"/>
    </row>
    <row r="450" spans="3:6" x14ac:dyDescent="0.3">
      <c r="C450" s="140"/>
      <c r="D450" s="140"/>
      <c r="E450" s="144"/>
      <c r="F450" s="145"/>
    </row>
    <row r="451" spans="3:6" x14ac:dyDescent="0.3">
      <c r="C451" s="140"/>
      <c r="D451" s="140"/>
      <c r="E451" s="144"/>
      <c r="F451" s="145"/>
    </row>
    <row r="452" spans="3:6" x14ac:dyDescent="0.3">
      <c r="C452" s="140"/>
      <c r="D452" s="140"/>
      <c r="E452" s="144"/>
      <c r="F452" s="145"/>
    </row>
    <row r="453" spans="3:6" x14ac:dyDescent="0.3">
      <c r="C453" s="140"/>
      <c r="D453" s="140"/>
      <c r="E453" s="144"/>
      <c r="F453" s="145"/>
    </row>
    <row r="454" spans="3:6" x14ac:dyDescent="0.3">
      <c r="C454" s="140"/>
      <c r="D454" s="140"/>
      <c r="E454" s="144"/>
      <c r="F454" s="145"/>
    </row>
    <row r="455" spans="3:6" x14ac:dyDescent="0.3">
      <c r="C455" s="140"/>
      <c r="D455" s="140"/>
      <c r="E455" s="144"/>
      <c r="F455" s="145"/>
    </row>
    <row r="456" spans="3:6" x14ac:dyDescent="0.3">
      <c r="C456" s="140"/>
      <c r="D456" s="140"/>
      <c r="E456" s="144"/>
      <c r="F456" s="145"/>
    </row>
    <row r="457" spans="3:6" x14ac:dyDescent="0.3">
      <c r="C457" s="140"/>
      <c r="D457" s="140"/>
      <c r="E457" s="144"/>
      <c r="F457" s="145"/>
    </row>
    <row r="458" spans="3:6" x14ac:dyDescent="0.3">
      <c r="C458" s="140"/>
      <c r="D458" s="140"/>
      <c r="E458" s="144"/>
      <c r="F458" s="145"/>
    </row>
    <row r="459" spans="3:6" x14ac:dyDescent="0.3">
      <c r="C459" s="140"/>
      <c r="D459" s="140"/>
      <c r="E459" s="144"/>
      <c r="F459" s="145"/>
    </row>
    <row r="460" spans="3:6" x14ac:dyDescent="0.3">
      <c r="C460" s="140"/>
      <c r="D460" s="140"/>
      <c r="E460" s="144"/>
      <c r="F460" s="145"/>
    </row>
    <row r="461" spans="3:6" x14ac:dyDescent="0.3">
      <c r="C461" s="140"/>
      <c r="D461" s="140"/>
      <c r="E461" s="144"/>
      <c r="F461" s="145"/>
    </row>
    <row r="462" spans="3:6" x14ac:dyDescent="0.3">
      <c r="C462" s="140"/>
      <c r="D462" s="140"/>
      <c r="E462" s="144"/>
      <c r="F462" s="145"/>
    </row>
    <row r="463" spans="3:6" x14ac:dyDescent="0.3">
      <c r="C463" s="140"/>
      <c r="D463" s="140"/>
      <c r="E463" s="144"/>
      <c r="F463" s="145"/>
    </row>
    <row r="464" spans="3:6" x14ac:dyDescent="0.3">
      <c r="C464" s="140"/>
      <c r="D464" s="140"/>
      <c r="E464" s="144"/>
      <c r="F464" s="145"/>
    </row>
    <row r="465" spans="3:6" x14ac:dyDescent="0.3">
      <c r="C465" s="140"/>
      <c r="D465" s="140"/>
      <c r="E465" s="144"/>
      <c r="F465" s="145"/>
    </row>
    <row r="466" spans="3:6" x14ac:dyDescent="0.3">
      <c r="C466" s="140"/>
      <c r="D466" s="140"/>
      <c r="E466" s="144"/>
      <c r="F466" s="145"/>
    </row>
    <row r="467" spans="3:6" x14ac:dyDescent="0.3">
      <c r="C467" s="140"/>
      <c r="D467" s="140"/>
      <c r="E467" s="144"/>
      <c r="F467" s="145"/>
    </row>
    <row r="468" spans="3:6" x14ac:dyDescent="0.3">
      <c r="C468" s="140"/>
      <c r="D468" s="140"/>
      <c r="E468" s="144"/>
      <c r="F468" s="145"/>
    </row>
    <row r="469" spans="3:6" x14ac:dyDescent="0.3">
      <c r="C469" s="140"/>
      <c r="D469" s="140"/>
      <c r="E469" s="144"/>
      <c r="F469" s="145"/>
    </row>
    <row r="470" spans="3:6" x14ac:dyDescent="0.3">
      <c r="C470" s="140"/>
      <c r="D470" s="140"/>
      <c r="E470" s="144"/>
      <c r="F470" s="145"/>
    </row>
    <row r="471" spans="3:6" x14ac:dyDescent="0.3">
      <c r="C471" s="140"/>
      <c r="D471" s="140"/>
      <c r="E471" s="144"/>
      <c r="F471" s="145"/>
    </row>
    <row r="472" spans="3:6" x14ac:dyDescent="0.3">
      <c r="C472" s="140"/>
      <c r="D472" s="140"/>
      <c r="E472" s="144"/>
      <c r="F472" s="145"/>
    </row>
    <row r="473" spans="3:6" x14ac:dyDescent="0.3">
      <c r="C473" s="140"/>
      <c r="D473" s="140"/>
      <c r="E473" s="144"/>
      <c r="F473" s="145"/>
    </row>
    <row r="474" spans="3:6" x14ac:dyDescent="0.3">
      <c r="C474" s="140"/>
      <c r="D474" s="140"/>
      <c r="E474" s="144"/>
      <c r="F474" s="145"/>
    </row>
    <row r="475" spans="3:6" x14ac:dyDescent="0.3">
      <c r="C475" s="140"/>
      <c r="D475" s="140"/>
      <c r="E475" s="144"/>
      <c r="F475" s="145"/>
    </row>
    <row r="476" spans="3:6" x14ac:dyDescent="0.3">
      <c r="C476" s="140"/>
      <c r="D476" s="140"/>
      <c r="E476" s="144"/>
      <c r="F476" s="145"/>
    </row>
    <row r="477" spans="3:6" x14ac:dyDescent="0.3">
      <c r="C477" s="140"/>
      <c r="D477" s="140"/>
      <c r="E477" s="144"/>
      <c r="F477" s="145"/>
    </row>
    <row r="478" spans="3:6" x14ac:dyDescent="0.3">
      <c r="C478" s="140"/>
      <c r="D478" s="140"/>
      <c r="E478" s="144"/>
      <c r="F478" s="145"/>
    </row>
    <row r="479" spans="3:6" x14ac:dyDescent="0.3">
      <c r="C479" s="140"/>
      <c r="D479" s="140"/>
      <c r="E479" s="144"/>
      <c r="F479" s="145"/>
    </row>
    <row r="480" spans="3:6" x14ac:dyDescent="0.3">
      <c r="C480" s="140"/>
      <c r="D480" s="140"/>
      <c r="E480" s="144"/>
      <c r="F480" s="145"/>
    </row>
    <row r="481" spans="3:6" x14ac:dyDescent="0.3">
      <c r="C481" s="140"/>
      <c r="D481" s="140"/>
      <c r="E481" s="144"/>
      <c r="F481" s="145"/>
    </row>
    <row r="482" spans="3:6" x14ac:dyDescent="0.3">
      <c r="C482" s="140"/>
      <c r="D482" s="140"/>
      <c r="E482" s="144"/>
      <c r="F482" s="145"/>
    </row>
    <row r="483" spans="3:6" x14ac:dyDescent="0.3">
      <c r="C483" s="140"/>
      <c r="D483" s="140"/>
      <c r="E483" s="144"/>
      <c r="F483" s="145"/>
    </row>
    <row r="484" spans="3:6" x14ac:dyDescent="0.3">
      <c r="C484" s="140"/>
      <c r="D484" s="140"/>
      <c r="E484" s="144"/>
      <c r="F484" s="145"/>
    </row>
    <row r="485" spans="3:6" x14ac:dyDescent="0.3">
      <c r="C485" s="140"/>
      <c r="D485" s="140"/>
      <c r="E485" s="144"/>
      <c r="F485" s="145"/>
    </row>
    <row r="486" spans="3:6" x14ac:dyDescent="0.3">
      <c r="C486" s="140"/>
      <c r="D486" s="140"/>
      <c r="E486" s="144"/>
      <c r="F486" s="145"/>
    </row>
    <row r="487" spans="3:6" x14ac:dyDescent="0.3">
      <c r="C487" s="140"/>
      <c r="D487" s="140"/>
      <c r="E487" s="144"/>
      <c r="F487" s="145"/>
    </row>
    <row r="488" spans="3:6" x14ac:dyDescent="0.3">
      <c r="C488" s="140"/>
      <c r="D488" s="140"/>
      <c r="E488" s="144"/>
      <c r="F488" s="145"/>
    </row>
    <row r="489" spans="3:6" x14ac:dyDescent="0.3">
      <c r="C489" s="140"/>
      <c r="D489" s="140"/>
      <c r="E489" s="144"/>
      <c r="F489" s="145"/>
    </row>
    <row r="490" spans="3:6" x14ac:dyDescent="0.3">
      <c r="C490" s="140"/>
      <c r="D490" s="140"/>
      <c r="E490" s="144"/>
      <c r="F490" s="145"/>
    </row>
    <row r="491" spans="3:6" x14ac:dyDescent="0.3">
      <c r="C491" s="140"/>
      <c r="D491" s="140"/>
      <c r="E491" s="144"/>
      <c r="F491" s="145"/>
    </row>
    <row r="492" spans="3:6" x14ac:dyDescent="0.3">
      <c r="C492" s="140"/>
      <c r="D492" s="140"/>
      <c r="E492" s="144"/>
      <c r="F492" s="145"/>
    </row>
    <row r="493" spans="3:6" x14ac:dyDescent="0.3">
      <c r="C493" s="140"/>
      <c r="D493" s="140"/>
      <c r="E493" s="144"/>
      <c r="F493" s="145"/>
    </row>
    <row r="494" spans="3:6" x14ac:dyDescent="0.3">
      <c r="C494" s="140"/>
      <c r="D494" s="140"/>
      <c r="E494" s="144"/>
      <c r="F494" s="145"/>
    </row>
    <row r="495" spans="3:6" x14ac:dyDescent="0.3">
      <c r="C495" s="140"/>
      <c r="D495" s="140"/>
      <c r="E495" s="144"/>
      <c r="F495" s="145"/>
    </row>
    <row r="496" spans="3:6" x14ac:dyDescent="0.3">
      <c r="C496" s="140"/>
      <c r="D496" s="140"/>
      <c r="E496" s="144"/>
      <c r="F496" s="145"/>
    </row>
    <row r="497" spans="3:6" x14ac:dyDescent="0.3">
      <c r="C497" s="140"/>
      <c r="D497" s="140"/>
      <c r="E497" s="144"/>
      <c r="F497" s="145"/>
    </row>
    <row r="498" spans="3:6" x14ac:dyDescent="0.3">
      <c r="C498" s="140"/>
      <c r="D498" s="140"/>
      <c r="E498" s="144"/>
      <c r="F498" s="145"/>
    </row>
    <row r="499" spans="3:6" x14ac:dyDescent="0.3">
      <c r="C499" s="140"/>
      <c r="D499" s="140"/>
      <c r="E499" s="144"/>
      <c r="F499" s="145"/>
    </row>
    <row r="500" spans="3:6" x14ac:dyDescent="0.3">
      <c r="C500" s="140"/>
      <c r="D500" s="140"/>
      <c r="E500" s="144"/>
      <c r="F500" s="145"/>
    </row>
    <row r="501" spans="3:6" x14ac:dyDescent="0.3">
      <c r="C501" s="140"/>
      <c r="D501" s="140"/>
      <c r="E501" s="144"/>
      <c r="F501" s="145"/>
    </row>
    <row r="502" spans="3:6" x14ac:dyDescent="0.3">
      <c r="C502" s="140"/>
      <c r="D502" s="140"/>
      <c r="E502" s="144"/>
      <c r="F502" s="145"/>
    </row>
    <row r="503" spans="3:6" x14ac:dyDescent="0.3">
      <c r="C503" s="140"/>
      <c r="D503" s="140"/>
      <c r="E503" s="144"/>
      <c r="F503" s="145"/>
    </row>
    <row r="504" spans="3:6" x14ac:dyDescent="0.3">
      <c r="C504" s="140"/>
      <c r="D504" s="140"/>
      <c r="E504" s="144"/>
      <c r="F504" s="145"/>
    </row>
    <row r="505" spans="3:6" x14ac:dyDescent="0.3">
      <c r="C505" s="140"/>
      <c r="D505" s="140"/>
      <c r="E505" s="144"/>
      <c r="F505" s="145"/>
    </row>
    <row r="506" spans="3:6" x14ac:dyDescent="0.3">
      <c r="C506" s="140"/>
      <c r="D506" s="140"/>
      <c r="E506" s="144"/>
      <c r="F506" s="145"/>
    </row>
    <row r="507" spans="3:6" x14ac:dyDescent="0.3">
      <c r="C507" s="140"/>
      <c r="D507" s="140"/>
      <c r="E507" s="144"/>
      <c r="F507" s="145"/>
    </row>
    <row r="508" spans="3:6" x14ac:dyDescent="0.3">
      <c r="C508" s="140"/>
      <c r="D508" s="140"/>
      <c r="E508" s="144"/>
      <c r="F508" s="145"/>
    </row>
    <row r="509" spans="3:6" x14ac:dyDescent="0.3">
      <c r="C509" s="140"/>
      <c r="D509" s="140"/>
      <c r="E509" s="144"/>
      <c r="F509" s="145"/>
    </row>
    <row r="510" spans="3:6" x14ac:dyDescent="0.3">
      <c r="C510" s="140"/>
      <c r="D510" s="140"/>
      <c r="E510" s="144"/>
      <c r="F510" s="145"/>
    </row>
    <row r="511" spans="3:6" x14ac:dyDescent="0.3">
      <c r="C511" s="140"/>
      <c r="D511" s="140"/>
      <c r="E511" s="144"/>
      <c r="F511" s="145"/>
    </row>
    <row r="512" spans="3:6" x14ac:dyDescent="0.3">
      <c r="C512" s="140"/>
      <c r="D512" s="140"/>
      <c r="E512" s="144"/>
      <c r="F512" s="145"/>
    </row>
    <row r="513" spans="3:6" x14ac:dyDescent="0.3">
      <c r="C513" s="140"/>
      <c r="D513" s="140"/>
      <c r="E513" s="144"/>
      <c r="F513" s="145"/>
    </row>
    <row r="514" spans="3:6" x14ac:dyDescent="0.3">
      <c r="C514" s="140"/>
      <c r="D514" s="140"/>
      <c r="E514" s="144"/>
      <c r="F514" s="145"/>
    </row>
    <row r="515" spans="3:6" x14ac:dyDescent="0.3">
      <c r="C515" s="140"/>
      <c r="D515" s="140"/>
      <c r="E515" s="144"/>
      <c r="F515" s="145"/>
    </row>
    <row r="516" spans="3:6" x14ac:dyDescent="0.3">
      <c r="C516" s="140"/>
      <c r="D516" s="140"/>
      <c r="E516" s="144"/>
      <c r="F516" s="145"/>
    </row>
    <row r="517" spans="3:6" x14ac:dyDescent="0.3">
      <c r="C517" s="140"/>
      <c r="D517" s="140"/>
      <c r="E517" s="144"/>
      <c r="F517" s="145"/>
    </row>
    <row r="518" spans="3:6" x14ac:dyDescent="0.3">
      <c r="C518" s="140"/>
      <c r="D518" s="140"/>
      <c r="E518" s="144"/>
      <c r="F518" s="145"/>
    </row>
    <row r="519" spans="3:6" x14ac:dyDescent="0.3">
      <c r="C519" s="140"/>
      <c r="D519" s="140"/>
      <c r="E519" s="144"/>
      <c r="F519" s="145"/>
    </row>
    <row r="520" spans="3:6" x14ac:dyDescent="0.3">
      <c r="C520" s="140"/>
      <c r="D520" s="140"/>
      <c r="E520" s="144"/>
      <c r="F520" s="145"/>
    </row>
    <row r="521" spans="3:6" x14ac:dyDescent="0.3">
      <c r="C521" s="140"/>
      <c r="D521" s="140"/>
      <c r="E521" s="144"/>
      <c r="F521" s="145"/>
    </row>
    <row r="522" spans="3:6" x14ac:dyDescent="0.3">
      <c r="C522" s="140"/>
      <c r="D522" s="140"/>
      <c r="E522" s="144"/>
      <c r="F522" s="145"/>
    </row>
    <row r="523" spans="3:6" x14ac:dyDescent="0.3">
      <c r="C523" s="140"/>
      <c r="D523" s="140"/>
      <c r="E523" s="144"/>
      <c r="F523" s="145"/>
    </row>
    <row r="524" spans="3:6" x14ac:dyDescent="0.3">
      <c r="C524" s="140"/>
      <c r="D524" s="140"/>
      <c r="E524" s="144"/>
      <c r="F524" s="145"/>
    </row>
    <row r="525" spans="3:6" x14ac:dyDescent="0.3">
      <c r="C525" s="140"/>
      <c r="D525" s="140"/>
      <c r="E525" s="144"/>
      <c r="F525" s="145"/>
    </row>
    <row r="526" spans="3:6" x14ac:dyDescent="0.3">
      <c r="C526" s="140"/>
      <c r="D526" s="140"/>
      <c r="E526" s="144"/>
      <c r="F526" s="145"/>
    </row>
    <row r="527" spans="3:6" x14ac:dyDescent="0.3">
      <c r="C527" s="140"/>
      <c r="D527" s="140"/>
      <c r="E527" s="144"/>
      <c r="F527" s="145"/>
    </row>
    <row r="528" spans="3:6" x14ac:dyDescent="0.3">
      <c r="C528" s="140"/>
      <c r="D528" s="140"/>
      <c r="E528" s="144"/>
      <c r="F528" s="145"/>
    </row>
    <row r="529" spans="3:6" x14ac:dyDescent="0.3">
      <c r="C529" s="140"/>
      <c r="D529" s="140"/>
      <c r="E529" s="144"/>
      <c r="F529" s="145"/>
    </row>
    <row r="530" spans="3:6" x14ac:dyDescent="0.3">
      <c r="C530" s="140"/>
      <c r="D530" s="140"/>
      <c r="E530" s="144"/>
      <c r="F530" s="145"/>
    </row>
    <row r="531" spans="3:6" x14ac:dyDescent="0.3">
      <c r="C531" s="140"/>
      <c r="D531" s="140"/>
      <c r="E531" s="144"/>
      <c r="F531" s="145"/>
    </row>
    <row r="532" spans="3:6" x14ac:dyDescent="0.3">
      <c r="C532" s="140"/>
      <c r="D532" s="140"/>
      <c r="E532" s="144"/>
      <c r="F532" s="145"/>
    </row>
    <row r="533" spans="3:6" x14ac:dyDescent="0.3">
      <c r="C533" s="140"/>
      <c r="D533" s="140"/>
      <c r="E533" s="144"/>
      <c r="F533" s="145"/>
    </row>
    <row r="534" spans="3:6" x14ac:dyDescent="0.3">
      <c r="C534" s="140"/>
      <c r="D534" s="140"/>
      <c r="E534" s="144"/>
      <c r="F534" s="145"/>
    </row>
    <row r="535" spans="3:6" x14ac:dyDescent="0.3">
      <c r="C535" s="140"/>
      <c r="D535" s="140"/>
      <c r="E535" s="144"/>
      <c r="F535" s="145"/>
    </row>
    <row r="536" spans="3:6" x14ac:dyDescent="0.3">
      <c r="C536" s="140"/>
      <c r="D536" s="140"/>
      <c r="E536" s="144"/>
      <c r="F536" s="145"/>
    </row>
    <row r="537" spans="3:6" x14ac:dyDescent="0.3">
      <c r="C537" s="140"/>
      <c r="D537" s="140"/>
      <c r="E537" s="144"/>
      <c r="F537" s="145"/>
    </row>
    <row r="538" spans="3:6" x14ac:dyDescent="0.3">
      <c r="C538" s="140"/>
      <c r="D538" s="140"/>
      <c r="E538" s="144"/>
      <c r="F538" s="145"/>
    </row>
    <row r="539" spans="3:6" x14ac:dyDescent="0.3">
      <c r="C539" s="140"/>
      <c r="D539" s="140"/>
      <c r="E539" s="144"/>
      <c r="F539" s="145"/>
    </row>
    <row r="540" spans="3:6" x14ac:dyDescent="0.3">
      <c r="C540" s="140"/>
      <c r="D540" s="140"/>
      <c r="E540" s="144"/>
      <c r="F540" s="145"/>
    </row>
    <row r="541" spans="3:6" x14ac:dyDescent="0.3">
      <c r="C541" s="140"/>
      <c r="D541" s="140"/>
      <c r="E541" s="144"/>
      <c r="F541" s="145"/>
    </row>
    <row r="542" spans="3:6" x14ac:dyDescent="0.3">
      <c r="C542" s="140"/>
      <c r="D542" s="140"/>
      <c r="E542" s="144"/>
      <c r="F542" s="145"/>
    </row>
    <row r="543" spans="3:6" x14ac:dyDescent="0.3">
      <c r="C543" s="140"/>
      <c r="D543" s="140"/>
      <c r="E543" s="144"/>
      <c r="F543" s="145"/>
    </row>
    <row r="544" spans="3:6" x14ac:dyDescent="0.3">
      <c r="C544" s="140"/>
      <c r="D544" s="140"/>
      <c r="E544" s="144"/>
      <c r="F544" s="145"/>
    </row>
    <row r="545" spans="3:6" x14ac:dyDescent="0.3">
      <c r="C545" s="140"/>
      <c r="D545" s="140"/>
      <c r="E545" s="144"/>
      <c r="F545" s="145"/>
    </row>
    <row r="546" spans="3:6" x14ac:dyDescent="0.3">
      <c r="C546" s="140"/>
      <c r="D546" s="140"/>
      <c r="E546" s="144"/>
      <c r="F546" s="145"/>
    </row>
    <row r="547" spans="3:6" x14ac:dyDescent="0.3">
      <c r="C547" s="140"/>
      <c r="D547" s="140"/>
      <c r="E547" s="144"/>
      <c r="F547" s="145"/>
    </row>
    <row r="548" spans="3:6" x14ac:dyDescent="0.3">
      <c r="C548" s="140"/>
      <c r="D548" s="140"/>
      <c r="E548" s="144"/>
      <c r="F548" s="145"/>
    </row>
    <row r="549" spans="3:6" x14ac:dyDescent="0.3">
      <c r="C549" s="140"/>
      <c r="D549" s="140"/>
      <c r="E549" s="144"/>
      <c r="F549" s="145"/>
    </row>
    <row r="550" spans="3:6" x14ac:dyDescent="0.3">
      <c r="C550" s="140"/>
      <c r="D550" s="140"/>
      <c r="E550" s="144"/>
      <c r="F550" s="145"/>
    </row>
    <row r="551" spans="3:6" x14ac:dyDescent="0.3">
      <c r="C551" s="140"/>
      <c r="D551" s="140"/>
      <c r="E551" s="144"/>
      <c r="F551" s="145"/>
    </row>
    <row r="552" spans="3:6" x14ac:dyDescent="0.3">
      <c r="C552" s="140"/>
      <c r="D552" s="140"/>
      <c r="E552" s="144"/>
      <c r="F552" s="145"/>
    </row>
    <row r="553" spans="3:6" x14ac:dyDescent="0.3">
      <c r="C553" s="140"/>
      <c r="D553" s="140"/>
      <c r="E553" s="144"/>
      <c r="F553" s="145"/>
    </row>
    <row r="554" spans="3:6" x14ac:dyDescent="0.3">
      <c r="C554" s="140"/>
      <c r="D554" s="140"/>
      <c r="E554" s="144"/>
      <c r="F554" s="145"/>
    </row>
    <row r="555" spans="3:6" x14ac:dyDescent="0.3">
      <c r="C555" s="140"/>
      <c r="D555" s="140"/>
      <c r="E555" s="144"/>
      <c r="F555" s="145"/>
    </row>
    <row r="556" spans="3:6" x14ac:dyDescent="0.3">
      <c r="C556" s="140"/>
      <c r="D556" s="140"/>
      <c r="E556" s="144"/>
      <c r="F556" s="145"/>
    </row>
    <row r="557" spans="3:6" x14ac:dyDescent="0.3">
      <c r="C557" s="140"/>
      <c r="D557" s="140"/>
      <c r="E557" s="144"/>
      <c r="F557" s="145"/>
    </row>
    <row r="558" spans="3:6" x14ac:dyDescent="0.3">
      <c r="C558" s="140"/>
      <c r="D558" s="140"/>
      <c r="E558" s="144"/>
      <c r="F558" s="145"/>
    </row>
    <row r="559" spans="3:6" x14ac:dyDescent="0.3">
      <c r="C559" s="140"/>
      <c r="D559" s="140"/>
      <c r="E559" s="144"/>
      <c r="F559" s="145"/>
    </row>
    <row r="560" spans="3:6" x14ac:dyDescent="0.3">
      <c r="C560" s="140"/>
      <c r="D560" s="140"/>
      <c r="E560" s="144"/>
      <c r="F560" s="145"/>
    </row>
    <row r="561" spans="3:6" x14ac:dyDescent="0.3">
      <c r="C561" s="140"/>
      <c r="D561" s="140"/>
      <c r="E561" s="144"/>
      <c r="F561" s="145"/>
    </row>
    <row r="562" spans="3:6" x14ac:dyDescent="0.3">
      <c r="C562" s="140"/>
      <c r="D562" s="140"/>
      <c r="E562" s="144"/>
      <c r="F562" s="145"/>
    </row>
    <row r="563" spans="3:6" x14ac:dyDescent="0.3">
      <c r="C563" s="140"/>
      <c r="D563" s="140"/>
      <c r="E563" s="144"/>
      <c r="F563" s="145"/>
    </row>
    <row r="564" spans="3:6" x14ac:dyDescent="0.3">
      <c r="C564" s="140"/>
      <c r="D564" s="140"/>
      <c r="E564" s="144"/>
      <c r="F564" s="145"/>
    </row>
    <row r="565" spans="3:6" x14ac:dyDescent="0.3">
      <c r="C565" s="140"/>
      <c r="D565" s="140"/>
      <c r="E565" s="144"/>
      <c r="F565" s="145"/>
    </row>
    <row r="566" spans="3:6" x14ac:dyDescent="0.3">
      <c r="C566" s="140"/>
      <c r="D566" s="140"/>
      <c r="E566" s="144"/>
      <c r="F566" s="145"/>
    </row>
    <row r="567" spans="3:6" x14ac:dyDescent="0.3">
      <c r="C567" s="140"/>
      <c r="D567" s="140"/>
      <c r="E567" s="144"/>
      <c r="F567" s="145"/>
    </row>
    <row r="568" spans="3:6" x14ac:dyDescent="0.3">
      <c r="C568" s="140"/>
      <c r="D568" s="140"/>
      <c r="E568" s="144"/>
      <c r="F568" s="145"/>
    </row>
    <row r="569" spans="3:6" x14ac:dyDescent="0.3">
      <c r="C569"/>
      <c r="D569"/>
      <c r="E569" s="144"/>
      <c r="F569" s="145"/>
    </row>
    <row r="570" spans="3:6" x14ac:dyDescent="0.3">
      <c r="C570"/>
      <c r="D570"/>
      <c r="E570" s="144"/>
      <c r="F570" s="145"/>
    </row>
    <row r="571" spans="3:6" x14ac:dyDescent="0.3">
      <c r="C571"/>
      <c r="D571"/>
      <c r="E571" s="144"/>
      <c r="F571" s="145"/>
    </row>
    <row r="572" spans="3:6" x14ac:dyDescent="0.3">
      <c r="C572" s="140"/>
      <c r="D572" s="140"/>
      <c r="E572" s="144"/>
      <c r="F572" s="145"/>
    </row>
    <row r="573" spans="3:6" x14ac:dyDescent="0.3">
      <c r="C573" s="140"/>
      <c r="D573" s="140"/>
      <c r="E573" s="144"/>
      <c r="F573" s="145"/>
    </row>
    <row r="574" spans="3:6" x14ac:dyDescent="0.3">
      <c r="C574" s="140"/>
      <c r="D574" s="140"/>
      <c r="E574" s="144"/>
      <c r="F574" s="145"/>
    </row>
    <row r="575" spans="3:6" x14ac:dyDescent="0.3">
      <c r="C575" s="140"/>
      <c r="D575" s="140"/>
      <c r="E575" s="144"/>
      <c r="F575" s="145"/>
    </row>
    <row r="576" spans="3:6" x14ac:dyDescent="0.3">
      <c r="C576" s="140"/>
      <c r="D576" s="140"/>
      <c r="E576" s="144"/>
      <c r="F576" s="145"/>
    </row>
    <row r="577" spans="3:6" x14ac:dyDescent="0.3">
      <c r="C577" s="140"/>
      <c r="D577" s="140"/>
      <c r="E577" s="144"/>
      <c r="F577" s="145"/>
    </row>
    <row r="578" spans="3:6" x14ac:dyDescent="0.3">
      <c r="C578" s="140"/>
      <c r="D578" s="140"/>
      <c r="E578" s="144"/>
      <c r="F578" s="145"/>
    </row>
    <row r="579" spans="3:6" x14ac:dyDescent="0.3">
      <c r="C579" s="140"/>
      <c r="D579" s="140"/>
      <c r="E579" s="144"/>
      <c r="F579" s="145"/>
    </row>
    <row r="580" spans="3:6" x14ac:dyDescent="0.3">
      <c r="C580" s="140"/>
      <c r="D580" s="140"/>
      <c r="E580" s="144"/>
      <c r="F580" s="145"/>
    </row>
    <row r="581" spans="3:6" x14ac:dyDescent="0.3">
      <c r="C581" s="140"/>
      <c r="D581" s="140"/>
      <c r="E581" s="144"/>
      <c r="F581" s="145"/>
    </row>
    <row r="582" spans="3:6" x14ac:dyDescent="0.3">
      <c r="C582" s="140"/>
      <c r="D582" s="140"/>
      <c r="E582" s="144"/>
      <c r="F582" s="145"/>
    </row>
    <row r="583" spans="3:6" x14ac:dyDescent="0.3">
      <c r="C583" s="140"/>
      <c r="D583" s="140"/>
      <c r="E583" s="144"/>
      <c r="F583" s="145"/>
    </row>
    <row r="584" spans="3:6" x14ac:dyDescent="0.3">
      <c r="C584" s="140"/>
      <c r="D584" s="140"/>
      <c r="E584" s="144"/>
      <c r="F584" s="145"/>
    </row>
    <row r="585" spans="3:6" x14ac:dyDescent="0.3">
      <c r="C585" s="140"/>
      <c r="D585" s="140"/>
      <c r="E585" s="144"/>
      <c r="F585" s="145"/>
    </row>
    <row r="586" spans="3:6" x14ac:dyDescent="0.3">
      <c r="C586" s="140"/>
      <c r="D586" s="140"/>
      <c r="E586" s="144"/>
      <c r="F586" s="145"/>
    </row>
    <row r="587" spans="3:6" x14ac:dyDescent="0.3">
      <c r="C587" s="140"/>
      <c r="D587" s="140"/>
      <c r="E587" s="144"/>
      <c r="F587" s="145"/>
    </row>
    <row r="588" spans="3:6" x14ac:dyDescent="0.3">
      <c r="C588" s="140"/>
      <c r="D588" s="140"/>
      <c r="E588" s="144"/>
      <c r="F588" s="145"/>
    </row>
    <row r="589" spans="3:6" x14ac:dyDescent="0.3">
      <c r="C589" s="140"/>
      <c r="D589" s="140"/>
      <c r="E589" s="144"/>
      <c r="F589" s="145"/>
    </row>
    <row r="590" spans="3:6" x14ac:dyDescent="0.3">
      <c r="C590" s="140"/>
      <c r="D590" s="140"/>
      <c r="E590" s="144"/>
      <c r="F590" s="145"/>
    </row>
    <row r="591" spans="3:6" x14ac:dyDescent="0.3">
      <c r="C591" s="140"/>
      <c r="D591" s="140"/>
      <c r="E591" s="144"/>
      <c r="F591" s="145"/>
    </row>
    <row r="592" spans="3:6" x14ac:dyDescent="0.3">
      <c r="C592" s="140"/>
      <c r="D592" s="140"/>
      <c r="E592" s="144"/>
      <c r="F592" s="145"/>
    </row>
    <row r="593" spans="3:6" x14ac:dyDescent="0.3">
      <c r="C593" s="140"/>
      <c r="D593" s="140"/>
      <c r="E593" s="144"/>
      <c r="F593" s="145"/>
    </row>
    <row r="594" spans="3:6" x14ac:dyDescent="0.3">
      <c r="C594" s="140"/>
      <c r="D594" s="140"/>
      <c r="E594" s="144"/>
      <c r="F594" s="145"/>
    </row>
    <row r="595" spans="3:6" x14ac:dyDescent="0.3">
      <c r="C595" s="140"/>
      <c r="D595" s="140"/>
      <c r="E595" s="144"/>
      <c r="F595" s="145"/>
    </row>
    <row r="596" spans="3:6" x14ac:dyDescent="0.3">
      <c r="C596" s="140"/>
      <c r="D596" s="140"/>
      <c r="E596" s="144"/>
      <c r="F596" s="145"/>
    </row>
    <row r="597" spans="3:6" x14ac:dyDescent="0.3">
      <c r="C597" s="140"/>
      <c r="D597" s="140"/>
      <c r="E597" s="144"/>
      <c r="F597" s="145"/>
    </row>
    <row r="598" spans="3:6" x14ac:dyDescent="0.3">
      <c r="C598" s="140"/>
      <c r="D598" s="140"/>
      <c r="E598" s="144"/>
      <c r="F598" s="145"/>
    </row>
    <row r="599" spans="3:6" x14ac:dyDescent="0.3">
      <c r="C599" s="140"/>
      <c r="D599" s="140"/>
      <c r="E599" s="144"/>
      <c r="F599" s="145"/>
    </row>
    <row r="600" spans="3:6" x14ac:dyDescent="0.3">
      <c r="C600" s="140"/>
      <c r="D600" s="140"/>
      <c r="E600" s="144"/>
      <c r="F600" s="145"/>
    </row>
    <row r="601" spans="3:6" x14ac:dyDescent="0.3">
      <c r="C601" s="140"/>
      <c r="D601" s="140"/>
      <c r="E601" s="144"/>
      <c r="F601" s="145"/>
    </row>
    <row r="602" spans="3:6" x14ac:dyDescent="0.3">
      <c r="C602" s="140"/>
      <c r="D602" s="140"/>
      <c r="E602" s="144"/>
      <c r="F602" s="145"/>
    </row>
    <row r="603" spans="3:6" x14ac:dyDescent="0.3">
      <c r="C603" s="140"/>
      <c r="D603" s="140"/>
      <c r="E603" s="144"/>
      <c r="F603" s="145"/>
    </row>
    <row r="604" spans="3:6" x14ac:dyDescent="0.3">
      <c r="C604" s="140"/>
      <c r="D604" s="140"/>
      <c r="E604" s="144"/>
      <c r="F604" s="145"/>
    </row>
    <row r="605" spans="3:6" x14ac:dyDescent="0.3">
      <c r="C605" s="140"/>
      <c r="D605" s="140"/>
      <c r="E605" s="144"/>
      <c r="F605" s="145"/>
    </row>
    <row r="606" spans="3:6" x14ac:dyDescent="0.3">
      <c r="C606" s="140"/>
      <c r="D606" s="140"/>
      <c r="E606" s="144"/>
      <c r="F606" s="145"/>
    </row>
    <row r="607" spans="3:6" x14ac:dyDescent="0.3">
      <c r="C607" s="140"/>
      <c r="D607" s="140"/>
      <c r="E607" s="144"/>
      <c r="F607" s="145"/>
    </row>
    <row r="608" spans="3:6" x14ac:dyDescent="0.3">
      <c r="C608" s="140"/>
      <c r="D608" s="140"/>
      <c r="E608" s="144"/>
      <c r="F608" s="145"/>
    </row>
    <row r="609" spans="3:6" x14ac:dyDescent="0.3">
      <c r="C609" s="140"/>
      <c r="D609" s="140"/>
      <c r="E609" s="144"/>
      <c r="F609" s="145"/>
    </row>
    <row r="610" spans="3:6" x14ac:dyDescent="0.3">
      <c r="C610" s="140"/>
      <c r="D610" s="140"/>
      <c r="E610" s="144"/>
      <c r="F610" s="145"/>
    </row>
    <row r="611" spans="3:6" x14ac:dyDescent="0.3">
      <c r="C611" s="140"/>
      <c r="D611" s="140"/>
      <c r="E611" s="144"/>
      <c r="F611" s="145"/>
    </row>
    <row r="612" spans="3:6" x14ac:dyDescent="0.3">
      <c r="C612" s="140"/>
      <c r="D612" s="140"/>
      <c r="E612" s="144"/>
      <c r="F612" s="145"/>
    </row>
    <row r="613" spans="3:6" x14ac:dyDescent="0.3">
      <c r="C613" s="140"/>
      <c r="D613" s="140"/>
      <c r="E613" s="144"/>
      <c r="F613" s="145"/>
    </row>
    <row r="614" spans="3:6" x14ac:dyDescent="0.3">
      <c r="C614" s="140"/>
      <c r="D614" s="140"/>
      <c r="E614" s="144"/>
      <c r="F614" s="145"/>
    </row>
    <row r="615" spans="3:6" x14ac:dyDescent="0.3">
      <c r="C615" s="140"/>
      <c r="D615" s="140"/>
      <c r="E615" s="144"/>
      <c r="F615" s="145"/>
    </row>
    <row r="616" spans="3:6" x14ac:dyDescent="0.3">
      <c r="C616" s="140"/>
      <c r="D616" s="140"/>
      <c r="E616" s="144"/>
      <c r="F616" s="145"/>
    </row>
    <row r="617" spans="3:6" x14ac:dyDescent="0.3">
      <c r="C617" s="140"/>
      <c r="D617" s="140"/>
      <c r="E617" s="144"/>
      <c r="F617" s="145"/>
    </row>
    <row r="618" spans="3:6" x14ac:dyDescent="0.3">
      <c r="C618" s="140"/>
      <c r="D618" s="140"/>
      <c r="E618" s="144"/>
      <c r="F618" s="145"/>
    </row>
    <row r="619" spans="3:6" x14ac:dyDescent="0.3">
      <c r="C619" s="140"/>
      <c r="D619" s="140"/>
      <c r="E619" s="144"/>
      <c r="F619" s="145"/>
    </row>
    <row r="620" spans="3:6" x14ac:dyDescent="0.3">
      <c r="C620" s="140"/>
      <c r="D620" s="140"/>
      <c r="E620" s="144"/>
      <c r="F620" s="145"/>
    </row>
    <row r="621" spans="3:6" x14ac:dyDescent="0.3">
      <c r="C621" s="140"/>
      <c r="D621" s="140"/>
      <c r="E621" s="144"/>
      <c r="F621" s="145"/>
    </row>
    <row r="622" spans="3:6" x14ac:dyDescent="0.3">
      <c r="C622" s="140"/>
      <c r="D622" s="140"/>
      <c r="E622" s="144"/>
      <c r="F622" s="145"/>
    </row>
    <row r="623" spans="3:6" x14ac:dyDescent="0.3">
      <c r="C623" s="140"/>
      <c r="D623" s="140"/>
      <c r="E623" s="144"/>
      <c r="F623" s="145"/>
    </row>
    <row r="624" spans="3:6" x14ac:dyDescent="0.3">
      <c r="C624" s="140"/>
      <c r="D624" s="140"/>
      <c r="E624" s="144"/>
      <c r="F624" s="145"/>
    </row>
    <row r="625" spans="3:6" x14ac:dyDescent="0.3">
      <c r="C625" s="140"/>
      <c r="D625" s="140"/>
      <c r="E625" s="144"/>
      <c r="F625" s="145"/>
    </row>
    <row r="626" spans="3:6" x14ac:dyDescent="0.3">
      <c r="C626" s="140"/>
      <c r="D626" s="140"/>
      <c r="E626" s="144"/>
      <c r="F626" s="145"/>
    </row>
    <row r="627" spans="3:6" x14ac:dyDescent="0.3">
      <c r="C627" s="140"/>
      <c r="D627" s="140"/>
      <c r="E627" s="144"/>
      <c r="F627" s="145"/>
    </row>
    <row r="628" spans="3:6" x14ac:dyDescent="0.3">
      <c r="C628" s="140"/>
      <c r="D628" s="140"/>
      <c r="E628" s="144"/>
      <c r="F628" s="145"/>
    </row>
    <row r="629" spans="3:6" x14ac:dyDescent="0.3">
      <c r="C629" s="140"/>
      <c r="D629" s="140"/>
      <c r="E629" s="144"/>
      <c r="F629" s="145"/>
    </row>
    <row r="630" spans="3:6" x14ac:dyDescent="0.3">
      <c r="C630" s="140"/>
      <c r="D630" s="140"/>
      <c r="E630" s="144"/>
      <c r="F630" s="145"/>
    </row>
    <row r="631" spans="3:6" x14ac:dyDescent="0.3">
      <c r="C631" s="140"/>
      <c r="D631" s="140"/>
      <c r="E631" s="144"/>
      <c r="F631" s="145"/>
    </row>
    <row r="632" spans="3:6" x14ac:dyDescent="0.3">
      <c r="C632" s="140"/>
      <c r="D632" s="140"/>
      <c r="E632" s="144"/>
      <c r="F632" s="145"/>
    </row>
    <row r="633" spans="3:6" x14ac:dyDescent="0.3">
      <c r="C633" s="140"/>
      <c r="D633" s="140"/>
      <c r="E633" s="144"/>
      <c r="F633" s="145"/>
    </row>
    <row r="634" spans="3:6" x14ac:dyDescent="0.3">
      <c r="C634" s="140"/>
      <c r="D634" s="140"/>
      <c r="E634" s="144"/>
      <c r="F634" s="145"/>
    </row>
    <row r="635" spans="3:6" x14ac:dyDescent="0.3">
      <c r="C635" s="140"/>
      <c r="D635" s="140"/>
      <c r="E635" s="144"/>
      <c r="F635" s="145"/>
    </row>
    <row r="636" spans="3:6" x14ac:dyDescent="0.3">
      <c r="C636" s="140"/>
      <c r="D636" s="140"/>
      <c r="E636" s="144"/>
      <c r="F636" s="145"/>
    </row>
    <row r="637" spans="3:6" x14ac:dyDescent="0.3">
      <c r="C637" s="140"/>
      <c r="D637" s="140"/>
      <c r="E637" s="144"/>
      <c r="F637" s="145"/>
    </row>
    <row r="638" spans="3:6" x14ac:dyDescent="0.3">
      <c r="C638" s="140"/>
      <c r="D638" s="140"/>
      <c r="E638" s="144"/>
      <c r="F638" s="145"/>
    </row>
    <row r="639" spans="3:6" x14ac:dyDescent="0.3">
      <c r="C639" s="140"/>
      <c r="D639" s="140"/>
      <c r="E639" s="144"/>
      <c r="F639" s="145"/>
    </row>
    <row r="640" spans="3:6" x14ac:dyDescent="0.3">
      <c r="C640" s="140"/>
      <c r="D640" s="140"/>
      <c r="E640" s="144"/>
      <c r="F640" s="145"/>
    </row>
    <row r="641" spans="3:6" x14ac:dyDescent="0.3">
      <c r="C641" s="140"/>
      <c r="D641" s="140"/>
      <c r="E641" s="144"/>
      <c r="F641" s="145"/>
    </row>
    <row r="642" spans="3:6" x14ac:dyDescent="0.3">
      <c r="C642" s="140"/>
      <c r="D642" s="140"/>
      <c r="E642" s="144"/>
      <c r="F642" s="145"/>
    </row>
    <row r="643" spans="3:6" x14ac:dyDescent="0.3">
      <c r="C643" s="140"/>
      <c r="D643" s="140"/>
      <c r="E643" s="144"/>
      <c r="F643" s="145"/>
    </row>
    <row r="644" spans="3:6" x14ac:dyDescent="0.3">
      <c r="C644" s="140"/>
      <c r="D644" s="140"/>
      <c r="E644" s="144"/>
      <c r="F644" s="145"/>
    </row>
    <row r="645" spans="3:6" x14ac:dyDescent="0.3">
      <c r="C645" s="140"/>
      <c r="D645" s="140"/>
      <c r="E645" s="144"/>
      <c r="F645" s="145"/>
    </row>
    <row r="646" spans="3:6" x14ac:dyDescent="0.3">
      <c r="C646" s="140"/>
      <c r="D646" s="140"/>
      <c r="E646" s="144"/>
      <c r="F646" s="145"/>
    </row>
    <row r="647" spans="3:6" x14ac:dyDescent="0.3">
      <c r="C647" s="140"/>
      <c r="D647" s="140"/>
      <c r="E647" s="144"/>
      <c r="F647" s="145"/>
    </row>
    <row r="648" spans="3:6" x14ac:dyDescent="0.3">
      <c r="C648" s="140"/>
      <c r="D648" s="140"/>
      <c r="E648" s="144"/>
      <c r="F648" s="145"/>
    </row>
    <row r="649" spans="3:6" x14ac:dyDescent="0.3">
      <c r="C649" s="140"/>
      <c r="D649" s="140"/>
      <c r="E649" s="144"/>
      <c r="F649" s="145"/>
    </row>
    <row r="650" spans="3:6" x14ac:dyDescent="0.3">
      <c r="C650" s="140"/>
      <c r="D650" s="140"/>
      <c r="E650" s="144"/>
      <c r="F650" s="145"/>
    </row>
    <row r="651" spans="3:6" x14ac:dyDescent="0.3">
      <c r="C651" s="140"/>
      <c r="D651" s="140"/>
      <c r="E651" s="144"/>
      <c r="F651" s="145"/>
    </row>
    <row r="652" spans="3:6" x14ac:dyDescent="0.3">
      <c r="C652"/>
      <c r="D652"/>
      <c r="E652" s="144"/>
      <c r="F652" s="145"/>
    </row>
    <row r="653" spans="3:6" x14ac:dyDescent="0.3">
      <c r="C653"/>
      <c r="D653"/>
      <c r="E653" s="144"/>
      <c r="F653" s="145"/>
    </row>
    <row r="654" spans="3:6" x14ac:dyDescent="0.3">
      <c r="C654"/>
      <c r="D654"/>
      <c r="E654" s="144"/>
      <c r="F654" s="145"/>
    </row>
    <row r="655" spans="3:6" x14ac:dyDescent="0.3">
      <c r="C655" s="140"/>
      <c r="D655" s="140"/>
      <c r="E655" s="144"/>
      <c r="F655" s="145"/>
    </row>
    <row r="656" spans="3:6" x14ac:dyDescent="0.3">
      <c r="C656" s="140"/>
      <c r="D656" s="140"/>
      <c r="E656" s="144"/>
      <c r="F656" s="145"/>
    </row>
    <row r="657" spans="3:6" x14ac:dyDescent="0.3">
      <c r="C657" s="140"/>
      <c r="D657" s="140"/>
      <c r="E657" s="144"/>
      <c r="F657" s="145"/>
    </row>
    <row r="658" spans="3:6" x14ac:dyDescent="0.3">
      <c r="C658" s="140"/>
      <c r="D658" s="140"/>
      <c r="E658" s="144"/>
      <c r="F658" s="145"/>
    </row>
    <row r="659" spans="3:6" x14ac:dyDescent="0.3">
      <c r="C659" s="140"/>
      <c r="D659" s="140"/>
      <c r="E659" s="144"/>
      <c r="F659" s="145"/>
    </row>
    <row r="660" spans="3:6" x14ac:dyDescent="0.3">
      <c r="C660" s="140"/>
      <c r="D660" s="140"/>
      <c r="E660" s="144"/>
      <c r="F660" s="145"/>
    </row>
    <row r="661" spans="3:6" x14ac:dyDescent="0.3">
      <c r="C661" s="140"/>
      <c r="D661" s="140"/>
      <c r="E661" s="144"/>
      <c r="F661" s="145"/>
    </row>
    <row r="662" spans="3:6" x14ac:dyDescent="0.3">
      <c r="C662" s="140"/>
      <c r="D662" s="140"/>
      <c r="E662" s="144"/>
      <c r="F662" s="145"/>
    </row>
    <row r="663" spans="3:6" x14ac:dyDescent="0.3">
      <c r="C663" s="140"/>
      <c r="D663" s="140"/>
      <c r="E663" s="144"/>
      <c r="F663" s="145"/>
    </row>
    <row r="664" spans="3:6" x14ac:dyDescent="0.3">
      <c r="C664" s="140"/>
      <c r="D664" s="140"/>
      <c r="E664" s="144"/>
      <c r="F664" s="145"/>
    </row>
    <row r="665" spans="3:6" x14ac:dyDescent="0.3">
      <c r="C665" s="140"/>
      <c r="D665" s="140"/>
      <c r="E665" s="144"/>
      <c r="F665" s="145"/>
    </row>
    <row r="666" spans="3:6" x14ac:dyDescent="0.3">
      <c r="C666" s="140"/>
      <c r="D666" s="140"/>
      <c r="E666" s="144"/>
      <c r="F666" s="145"/>
    </row>
    <row r="667" spans="3:6" x14ac:dyDescent="0.3">
      <c r="C667" s="140"/>
      <c r="D667" s="140"/>
      <c r="E667" s="144"/>
      <c r="F667" s="145"/>
    </row>
    <row r="668" spans="3:6" x14ac:dyDescent="0.3">
      <c r="C668" s="140"/>
      <c r="D668" s="140"/>
      <c r="E668" s="144"/>
      <c r="F668" s="145"/>
    </row>
    <row r="669" spans="3:6" x14ac:dyDescent="0.3">
      <c r="C669" s="140"/>
      <c r="D669" s="140"/>
      <c r="E669" s="144"/>
      <c r="F669" s="145"/>
    </row>
    <row r="670" spans="3:6" x14ac:dyDescent="0.3">
      <c r="C670" s="140"/>
      <c r="D670" s="140"/>
      <c r="E670" s="144"/>
      <c r="F670" s="145"/>
    </row>
    <row r="671" spans="3:6" x14ac:dyDescent="0.3">
      <c r="C671" s="140"/>
      <c r="D671" s="140"/>
      <c r="E671" s="144"/>
      <c r="F671" s="145"/>
    </row>
    <row r="672" spans="3:6" x14ac:dyDescent="0.3">
      <c r="C672" s="140"/>
      <c r="D672" s="140"/>
      <c r="E672" s="144"/>
      <c r="F672" s="145"/>
    </row>
    <row r="673" spans="3:6" x14ac:dyDescent="0.3">
      <c r="C673" s="140"/>
      <c r="D673" s="140"/>
      <c r="E673" s="144"/>
      <c r="F673" s="145"/>
    </row>
    <row r="674" spans="3:6" x14ac:dyDescent="0.3">
      <c r="C674" s="140"/>
      <c r="D674" s="140"/>
      <c r="E674" s="144"/>
      <c r="F674" s="145"/>
    </row>
    <row r="675" spans="3:6" x14ac:dyDescent="0.3">
      <c r="C675" s="140"/>
      <c r="D675" s="140"/>
      <c r="E675" s="144"/>
      <c r="F675" s="145"/>
    </row>
    <row r="676" spans="3:6" x14ac:dyDescent="0.3">
      <c r="C676" s="140"/>
      <c r="D676" s="140"/>
      <c r="E676" s="144"/>
      <c r="F676" s="145"/>
    </row>
    <row r="677" spans="3:6" x14ac:dyDescent="0.3">
      <c r="C677" s="140"/>
      <c r="D677" s="140"/>
      <c r="E677" s="144"/>
      <c r="F677" s="145"/>
    </row>
    <row r="678" spans="3:6" x14ac:dyDescent="0.3">
      <c r="C678" s="140"/>
      <c r="D678" s="140"/>
      <c r="E678" s="144"/>
      <c r="F678" s="145"/>
    </row>
    <row r="679" spans="3:6" x14ac:dyDescent="0.3">
      <c r="C679" s="140"/>
      <c r="D679" s="140"/>
      <c r="E679" s="144"/>
      <c r="F679" s="145"/>
    </row>
    <row r="680" spans="3:6" x14ac:dyDescent="0.3">
      <c r="C680" s="140"/>
      <c r="D680" s="140"/>
      <c r="E680" s="144"/>
      <c r="F680" s="145"/>
    </row>
    <row r="681" spans="3:6" x14ac:dyDescent="0.3">
      <c r="C681" s="140"/>
      <c r="D681" s="140"/>
      <c r="E681" s="144"/>
      <c r="F681" s="145"/>
    </row>
    <row r="682" spans="3:6" x14ac:dyDescent="0.3">
      <c r="C682" s="140"/>
      <c r="D682" s="140"/>
      <c r="E682" s="144"/>
      <c r="F682" s="145"/>
    </row>
    <row r="683" spans="3:6" x14ac:dyDescent="0.3">
      <c r="C683" s="140"/>
      <c r="D683" s="140"/>
      <c r="E683" s="144"/>
      <c r="F683" s="145"/>
    </row>
    <row r="684" spans="3:6" x14ac:dyDescent="0.3">
      <c r="C684" s="140"/>
      <c r="D684" s="140"/>
      <c r="E684" s="144"/>
      <c r="F684" s="145"/>
    </row>
    <row r="685" spans="3:6" x14ac:dyDescent="0.3">
      <c r="C685" s="140"/>
      <c r="D685" s="140"/>
      <c r="E685" s="144"/>
      <c r="F685" s="145"/>
    </row>
    <row r="686" spans="3:6" x14ac:dyDescent="0.3">
      <c r="C686" s="140"/>
      <c r="D686" s="140"/>
      <c r="E686" s="144"/>
      <c r="F686" s="145"/>
    </row>
    <row r="687" spans="3:6" x14ac:dyDescent="0.3">
      <c r="C687" s="140"/>
      <c r="D687" s="140"/>
      <c r="E687" s="144"/>
      <c r="F687" s="145"/>
    </row>
    <row r="688" spans="3:6" x14ac:dyDescent="0.3">
      <c r="C688" s="140"/>
      <c r="D688" s="140"/>
      <c r="E688" s="144"/>
      <c r="F688" s="145"/>
    </row>
    <row r="689" spans="3:6" x14ac:dyDescent="0.3">
      <c r="C689" s="140"/>
      <c r="D689" s="140"/>
      <c r="E689" s="144"/>
      <c r="F689" s="145"/>
    </row>
    <row r="690" spans="3:6" x14ac:dyDescent="0.3">
      <c r="C690" s="140"/>
      <c r="D690" s="140"/>
      <c r="E690" s="144"/>
      <c r="F690" s="145"/>
    </row>
    <row r="691" spans="3:6" x14ac:dyDescent="0.3">
      <c r="C691" s="140"/>
      <c r="D691" s="140"/>
      <c r="E691" s="144"/>
      <c r="F691" s="145"/>
    </row>
    <row r="692" spans="3:6" x14ac:dyDescent="0.3">
      <c r="C692" s="140"/>
      <c r="D692" s="140"/>
      <c r="E692" s="144"/>
      <c r="F692" s="145"/>
    </row>
    <row r="693" spans="3:6" x14ac:dyDescent="0.3">
      <c r="C693" s="140"/>
      <c r="D693" s="140"/>
      <c r="E693" s="144"/>
      <c r="F693" s="145"/>
    </row>
    <row r="694" spans="3:6" x14ac:dyDescent="0.3">
      <c r="C694" s="140"/>
      <c r="D694" s="140"/>
      <c r="E694" s="144"/>
      <c r="F694" s="145"/>
    </row>
    <row r="695" spans="3:6" x14ac:dyDescent="0.3">
      <c r="C695" s="140"/>
      <c r="D695" s="140"/>
      <c r="E695" s="144"/>
      <c r="F695" s="145"/>
    </row>
    <row r="696" spans="3:6" x14ac:dyDescent="0.3">
      <c r="C696" s="140"/>
      <c r="D696" s="140"/>
      <c r="E696" s="144"/>
      <c r="F696" s="145"/>
    </row>
    <row r="697" spans="3:6" x14ac:dyDescent="0.3">
      <c r="C697" s="140"/>
      <c r="D697" s="140"/>
      <c r="E697" s="144"/>
      <c r="F697" s="145"/>
    </row>
    <row r="698" spans="3:6" x14ac:dyDescent="0.3">
      <c r="C698" s="140"/>
      <c r="D698" s="140"/>
      <c r="E698" s="144"/>
      <c r="F698" s="145"/>
    </row>
    <row r="699" spans="3:6" x14ac:dyDescent="0.3">
      <c r="C699" s="140"/>
      <c r="D699" s="140"/>
      <c r="E699" s="144"/>
      <c r="F699" s="145"/>
    </row>
    <row r="700" spans="3:6" x14ac:dyDescent="0.3">
      <c r="C700" s="140"/>
      <c r="D700" s="140"/>
      <c r="E700" s="144"/>
      <c r="F700" s="145"/>
    </row>
    <row r="701" spans="3:6" x14ac:dyDescent="0.3">
      <c r="C701" s="140"/>
      <c r="D701" s="140"/>
      <c r="E701" s="144"/>
      <c r="F701" s="145"/>
    </row>
    <row r="702" spans="3:6" x14ac:dyDescent="0.3">
      <c r="C702" s="140"/>
      <c r="D702" s="140"/>
      <c r="E702" s="144"/>
      <c r="F702" s="145"/>
    </row>
    <row r="703" spans="3:6" x14ac:dyDescent="0.3">
      <c r="C703" s="140"/>
      <c r="D703" s="140"/>
      <c r="E703" s="144"/>
      <c r="F703" s="145"/>
    </row>
    <row r="704" spans="3:6" x14ac:dyDescent="0.3">
      <c r="C704" s="140"/>
      <c r="D704" s="140"/>
      <c r="E704" s="144"/>
      <c r="F704" s="145"/>
    </row>
    <row r="705" spans="3:6" x14ac:dyDescent="0.3">
      <c r="C705" s="140"/>
      <c r="D705" s="140"/>
      <c r="E705" s="144"/>
      <c r="F705" s="145"/>
    </row>
    <row r="706" spans="3:6" x14ac:dyDescent="0.3">
      <c r="C706" s="140"/>
      <c r="D706" s="140"/>
      <c r="E706" s="144"/>
      <c r="F706" s="145"/>
    </row>
    <row r="707" spans="3:6" x14ac:dyDescent="0.3">
      <c r="C707" s="140"/>
      <c r="D707" s="140"/>
      <c r="E707" s="144"/>
      <c r="F707" s="145"/>
    </row>
    <row r="708" spans="3:6" x14ac:dyDescent="0.3">
      <c r="C708" s="140"/>
      <c r="D708" s="140"/>
      <c r="E708" s="144"/>
      <c r="F708" s="145"/>
    </row>
    <row r="709" spans="3:6" x14ac:dyDescent="0.3">
      <c r="C709" s="140"/>
      <c r="D709" s="140"/>
      <c r="E709" s="144"/>
      <c r="F709" s="145"/>
    </row>
    <row r="710" spans="3:6" x14ac:dyDescent="0.3">
      <c r="C710" s="140"/>
      <c r="D710" s="140"/>
      <c r="E710" s="144"/>
      <c r="F710" s="145"/>
    </row>
    <row r="711" spans="3:6" x14ac:dyDescent="0.3">
      <c r="C711" s="140"/>
      <c r="D711" s="140"/>
      <c r="E711" s="144"/>
      <c r="F711" s="145"/>
    </row>
    <row r="712" spans="3:6" x14ac:dyDescent="0.3">
      <c r="C712" s="140"/>
      <c r="D712" s="140"/>
      <c r="E712" s="144"/>
      <c r="F712" s="145"/>
    </row>
    <row r="713" spans="3:6" x14ac:dyDescent="0.3">
      <c r="C713" s="140"/>
      <c r="D713" s="140"/>
      <c r="E713" s="144"/>
      <c r="F713" s="145"/>
    </row>
    <row r="714" spans="3:6" x14ac:dyDescent="0.3">
      <c r="C714" s="140"/>
      <c r="D714" s="140"/>
      <c r="E714" s="144"/>
      <c r="F714" s="145"/>
    </row>
    <row r="715" spans="3:6" x14ac:dyDescent="0.3">
      <c r="C715" s="140"/>
      <c r="D715" s="140"/>
      <c r="E715" s="144"/>
      <c r="F715" s="145"/>
    </row>
    <row r="716" spans="3:6" x14ac:dyDescent="0.3">
      <c r="C716" s="140"/>
      <c r="D716" s="140"/>
      <c r="E716" s="144"/>
      <c r="F716" s="145"/>
    </row>
    <row r="717" spans="3:6" x14ac:dyDescent="0.3">
      <c r="C717" s="140"/>
      <c r="D717" s="140"/>
      <c r="E717" s="144"/>
      <c r="F717" s="145"/>
    </row>
    <row r="718" spans="3:6" x14ac:dyDescent="0.3">
      <c r="C718" s="140"/>
      <c r="D718" s="140"/>
      <c r="E718" s="144"/>
      <c r="F718" s="145"/>
    </row>
    <row r="719" spans="3:6" x14ac:dyDescent="0.3">
      <c r="C719" s="140"/>
      <c r="D719" s="140"/>
      <c r="E719" s="144"/>
      <c r="F719" s="145"/>
    </row>
    <row r="720" spans="3:6" x14ac:dyDescent="0.3">
      <c r="C720" s="140"/>
      <c r="D720" s="140"/>
      <c r="E720" s="144"/>
      <c r="F720" s="145"/>
    </row>
    <row r="721" spans="3:6" x14ac:dyDescent="0.3">
      <c r="C721" s="140"/>
      <c r="D721" s="140"/>
      <c r="E721" s="144"/>
      <c r="F721" s="145"/>
    </row>
    <row r="722" spans="3:6" x14ac:dyDescent="0.3">
      <c r="C722" s="140"/>
      <c r="D722" s="140"/>
      <c r="E722" s="144"/>
      <c r="F722" s="145"/>
    </row>
    <row r="723" spans="3:6" x14ac:dyDescent="0.3">
      <c r="C723" s="140"/>
      <c r="D723" s="140"/>
      <c r="E723" s="144"/>
      <c r="F723" s="145"/>
    </row>
    <row r="724" spans="3:6" x14ac:dyDescent="0.3">
      <c r="C724" s="140"/>
      <c r="D724" s="140"/>
      <c r="E724" s="144"/>
      <c r="F724" s="145"/>
    </row>
    <row r="725" spans="3:6" x14ac:dyDescent="0.3">
      <c r="C725" s="140"/>
      <c r="D725" s="140"/>
      <c r="E725" s="144"/>
      <c r="F725" s="145"/>
    </row>
    <row r="726" spans="3:6" x14ac:dyDescent="0.3">
      <c r="C726" s="140"/>
      <c r="D726" s="140"/>
      <c r="E726" s="144"/>
      <c r="F726" s="145"/>
    </row>
    <row r="727" spans="3:6" x14ac:dyDescent="0.3">
      <c r="C727" s="140"/>
      <c r="D727" s="140"/>
      <c r="E727" s="144"/>
      <c r="F727" s="145"/>
    </row>
    <row r="728" spans="3:6" x14ac:dyDescent="0.3">
      <c r="C728" s="140"/>
      <c r="D728" s="140"/>
      <c r="E728" s="144"/>
      <c r="F728" s="145"/>
    </row>
    <row r="729" spans="3:6" x14ac:dyDescent="0.3">
      <c r="C729" s="140"/>
      <c r="D729" s="140"/>
      <c r="E729" s="144"/>
      <c r="F729" s="145"/>
    </row>
    <row r="730" spans="3:6" x14ac:dyDescent="0.3">
      <c r="C730" s="140"/>
      <c r="D730" s="140"/>
      <c r="E730" s="144"/>
      <c r="F730" s="145"/>
    </row>
    <row r="731" spans="3:6" x14ac:dyDescent="0.3">
      <c r="C731" s="140"/>
      <c r="D731" s="140"/>
      <c r="E731" s="144"/>
      <c r="F731" s="145"/>
    </row>
    <row r="732" spans="3:6" x14ac:dyDescent="0.3">
      <c r="C732" s="140"/>
      <c r="D732" s="140"/>
      <c r="E732" s="144"/>
      <c r="F732" s="145"/>
    </row>
    <row r="733" spans="3:6" x14ac:dyDescent="0.3">
      <c r="C733" s="140"/>
      <c r="D733" s="140"/>
      <c r="E733" s="144"/>
      <c r="F733" s="145"/>
    </row>
    <row r="734" spans="3:6" x14ac:dyDescent="0.3">
      <c r="C734" s="140"/>
      <c r="D734" s="140"/>
      <c r="E734" s="144"/>
      <c r="F734" s="145"/>
    </row>
    <row r="735" spans="3:6" x14ac:dyDescent="0.3">
      <c r="C735" s="140"/>
      <c r="D735" s="140"/>
      <c r="E735" s="144"/>
      <c r="F735" s="145"/>
    </row>
    <row r="736" spans="3:6" x14ac:dyDescent="0.3">
      <c r="C736" s="140"/>
      <c r="D736" s="140"/>
      <c r="E736" s="144"/>
      <c r="F736" s="145"/>
    </row>
    <row r="737" spans="3:6" x14ac:dyDescent="0.3">
      <c r="C737"/>
      <c r="D737"/>
      <c r="E737" s="144"/>
      <c r="F737" s="145"/>
    </row>
    <row r="738" spans="3:6" x14ac:dyDescent="0.3">
      <c r="C738" s="140"/>
      <c r="D738" s="140"/>
      <c r="E738" s="144"/>
      <c r="F738" s="145"/>
    </row>
    <row r="739" spans="3:6" x14ac:dyDescent="0.3">
      <c r="C739" s="140"/>
      <c r="D739" s="140"/>
      <c r="E739" s="144"/>
      <c r="F739" s="145"/>
    </row>
    <row r="740" spans="3:6" x14ac:dyDescent="0.3">
      <c r="C740" s="140"/>
      <c r="D740" s="140"/>
      <c r="E740" s="144"/>
      <c r="F740" s="145"/>
    </row>
    <row r="741" spans="3:6" x14ac:dyDescent="0.3">
      <c r="C741" s="140"/>
      <c r="D741" s="140"/>
      <c r="E741" s="144"/>
      <c r="F741" s="145"/>
    </row>
    <row r="742" spans="3:6" x14ac:dyDescent="0.3">
      <c r="C742" s="140"/>
      <c r="D742" s="140"/>
      <c r="E742" s="253"/>
      <c r="F742" s="254"/>
    </row>
    <row r="743" spans="3:6" x14ac:dyDescent="0.3">
      <c r="C743" s="140"/>
      <c r="D743" s="140"/>
      <c r="E743" s="144"/>
      <c r="F743" s="145"/>
    </row>
    <row r="744" spans="3:6" x14ac:dyDescent="0.3">
      <c r="C744" s="140"/>
      <c r="D744" s="140"/>
      <c r="E744" s="144"/>
      <c r="F744" s="145"/>
    </row>
    <row r="745" spans="3:6" x14ac:dyDescent="0.3">
      <c r="C745" s="140"/>
      <c r="D745" s="140"/>
      <c r="E745" s="144"/>
      <c r="F745" s="145"/>
    </row>
    <row r="746" spans="3:6" x14ac:dyDescent="0.3">
      <c r="C746" s="140"/>
      <c r="D746" s="140"/>
      <c r="E746" s="144"/>
      <c r="F746" s="145"/>
    </row>
    <row r="747" spans="3:6" x14ac:dyDescent="0.3">
      <c r="C747" s="140"/>
      <c r="D747" s="140"/>
      <c r="E747" s="144"/>
      <c r="F747" s="145"/>
    </row>
    <row r="748" spans="3:6" x14ac:dyDescent="0.3">
      <c r="C748" s="140"/>
      <c r="D748" s="140"/>
      <c r="E748" s="144"/>
      <c r="F748" s="145"/>
    </row>
    <row r="749" spans="3:6" x14ac:dyDescent="0.3">
      <c r="C749" s="140"/>
      <c r="D749" s="140"/>
      <c r="E749" s="144"/>
      <c r="F749" s="145"/>
    </row>
    <row r="750" spans="3:6" x14ac:dyDescent="0.3">
      <c r="C750" s="140"/>
      <c r="D750" s="140"/>
      <c r="E750" s="144"/>
      <c r="F750" s="145"/>
    </row>
    <row r="751" spans="3:6" x14ac:dyDescent="0.3">
      <c r="C751" s="140"/>
      <c r="D751" s="140"/>
      <c r="E751" s="144"/>
      <c r="F751" s="145"/>
    </row>
    <row r="752" spans="3:6" x14ac:dyDescent="0.3">
      <c r="C752" s="140"/>
      <c r="D752" s="140"/>
      <c r="E752" s="144"/>
      <c r="F752" s="145"/>
    </row>
    <row r="753" spans="3:6" x14ac:dyDescent="0.3">
      <c r="C753" s="140"/>
      <c r="D753" s="140"/>
      <c r="E753" s="144"/>
      <c r="F753" s="145"/>
    </row>
    <row r="754" spans="3:6" x14ac:dyDescent="0.3">
      <c r="C754" s="140"/>
      <c r="D754" s="140"/>
      <c r="E754" s="144"/>
      <c r="F754" s="145"/>
    </row>
    <row r="755" spans="3:6" x14ac:dyDescent="0.3">
      <c r="C755" s="140"/>
      <c r="D755" s="140"/>
      <c r="E755" s="144"/>
      <c r="F755" s="145"/>
    </row>
    <row r="756" spans="3:6" x14ac:dyDescent="0.3">
      <c r="C756" s="140"/>
      <c r="D756" s="140"/>
      <c r="E756" s="144"/>
      <c r="F756" s="145"/>
    </row>
    <row r="757" spans="3:6" x14ac:dyDescent="0.3">
      <c r="C757" s="140"/>
      <c r="D757" s="140"/>
      <c r="E757" s="144"/>
      <c r="F757" s="145"/>
    </row>
    <row r="758" spans="3:6" x14ac:dyDescent="0.3">
      <c r="C758" s="140"/>
      <c r="D758" s="140"/>
      <c r="E758" s="144"/>
      <c r="F758" s="145"/>
    </row>
    <row r="759" spans="3:6" x14ac:dyDescent="0.3">
      <c r="C759" s="140"/>
      <c r="D759" s="140"/>
      <c r="E759" s="144"/>
      <c r="F759" s="145"/>
    </row>
    <row r="760" spans="3:6" x14ac:dyDescent="0.3">
      <c r="C760" s="140"/>
      <c r="D760" s="140"/>
      <c r="E760" s="144"/>
      <c r="F760" s="145"/>
    </row>
    <row r="761" spans="3:6" x14ac:dyDescent="0.3">
      <c r="C761" s="140"/>
      <c r="D761" s="140"/>
      <c r="E761" s="144"/>
      <c r="F761" s="145"/>
    </row>
    <row r="762" spans="3:6" x14ac:dyDescent="0.3">
      <c r="C762" s="140"/>
      <c r="D762" s="140"/>
      <c r="E762" s="144"/>
      <c r="F762" s="145"/>
    </row>
    <row r="763" spans="3:6" x14ac:dyDescent="0.3">
      <c r="C763" s="140"/>
      <c r="D763" s="140"/>
      <c r="E763" s="144"/>
      <c r="F763" s="145"/>
    </row>
    <row r="764" spans="3:6" x14ac:dyDescent="0.3">
      <c r="C764" s="140"/>
      <c r="D764" s="140"/>
      <c r="E764" s="144"/>
      <c r="F764" s="145"/>
    </row>
    <row r="765" spans="3:6" x14ac:dyDescent="0.3">
      <c r="C765" s="140"/>
      <c r="D765" s="140"/>
      <c r="E765" s="144"/>
      <c r="F765" s="145"/>
    </row>
    <row r="766" spans="3:6" x14ac:dyDescent="0.3">
      <c r="C766" s="140"/>
      <c r="D766" s="140"/>
      <c r="E766" s="144"/>
      <c r="F766" s="145"/>
    </row>
    <row r="767" spans="3:6" x14ac:dyDescent="0.3">
      <c r="C767" s="140"/>
      <c r="D767" s="140"/>
      <c r="E767" s="144"/>
      <c r="F767" s="145"/>
    </row>
    <row r="768" spans="3:6" x14ac:dyDescent="0.3">
      <c r="C768" s="140"/>
      <c r="D768" s="140"/>
      <c r="E768" s="144"/>
      <c r="F768" s="145"/>
    </row>
    <row r="769" spans="3:6" x14ac:dyDescent="0.3">
      <c r="C769" s="140"/>
      <c r="D769" s="140"/>
      <c r="E769" s="144"/>
      <c r="F769" s="145"/>
    </row>
    <row r="770" spans="3:6" x14ac:dyDescent="0.3">
      <c r="C770" s="140"/>
      <c r="D770" s="140"/>
      <c r="E770" s="144"/>
      <c r="F770" s="145"/>
    </row>
    <row r="771" spans="3:6" x14ac:dyDescent="0.3">
      <c r="C771" s="140"/>
      <c r="D771" s="140"/>
      <c r="E771" s="144"/>
      <c r="F771" s="145"/>
    </row>
    <row r="772" spans="3:6" x14ac:dyDescent="0.3">
      <c r="C772" s="140"/>
      <c r="D772" s="140"/>
      <c r="E772" s="144"/>
      <c r="F772" s="145"/>
    </row>
    <row r="773" spans="3:6" x14ac:dyDescent="0.3">
      <c r="C773" s="140"/>
      <c r="D773" s="140"/>
      <c r="E773" s="144"/>
      <c r="F773" s="145"/>
    </row>
    <row r="774" spans="3:6" x14ac:dyDescent="0.3">
      <c r="C774" s="140"/>
      <c r="D774" s="140"/>
      <c r="E774" s="144"/>
      <c r="F774" s="145"/>
    </row>
    <row r="775" spans="3:6" x14ac:dyDescent="0.3">
      <c r="C775" s="140"/>
      <c r="D775" s="140"/>
      <c r="E775" s="144"/>
      <c r="F775" s="145"/>
    </row>
    <row r="776" spans="3:6" x14ac:dyDescent="0.3">
      <c r="C776" s="140"/>
      <c r="D776" s="140"/>
      <c r="E776" s="144"/>
      <c r="F776" s="145"/>
    </row>
    <row r="777" spans="3:6" x14ac:dyDescent="0.3">
      <c r="C777" s="140"/>
      <c r="D777" s="140"/>
      <c r="E777" s="144"/>
      <c r="F777" s="145"/>
    </row>
    <row r="778" spans="3:6" x14ac:dyDescent="0.3">
      <c r="C778" s="140"/>
      <c r="D778" s="140"/>
      <c r="E778" s="144"/>
      <c r="F778" s="145"/>
    </row>
    <row r="779" spans="3:6" x14ac:dyDescent="0.3">
      <c r="C779" s="140"/>
      <c r="D779" s="140"/>
      <c r="E779" s="144"/>
      <c r="F779" s="145"/>
    </row>
    <row r="780" spans="3:6" x14ac:dyDescent="0.3">
      <c r="C780" s="140"/>
      <c r="D780" s="140"/>
      <c r="E780" s="144"/>
      <c r="F780" s="145"/>
    </row>
    <row r="781" spans="3:6" x14ac:dyDescent="0.3">
      <c r="C781" s="140"/>
      <c r="D781" s="140"/>
      <c r="E781" s="144"/>
      <c r="F781" s="145"/>
    </row>
    <row r="782" spans="3:6" x14ac:dyDescent="0.3">
      <c r="C782" s="140"/>
      <c r="D782" s="140"/>
      <c r="E782" s="144"/>
      <c r="F782" s="145"/>
    </row>
    <row r="783" spans="3:6" x14ac:dyDescent="0.3">
      <c r="C783" s="140"/>
      <c r="D783" s="140"/>
      <c r="E783" s="144"/>
      <c r="F783" s="145"/>
    </row>
    <row r="784" spans="3:6" x14ac:dyDescent="0.3">
      <c r="C784" s="140"/>
      <c r="D784" s="140"/>
      <c r="E784" s="144"/>
      <c r="F784" s="145"/>
    </row>
    <row r="785" spans="3:6" x14ac:dyDescent="0.3">
      <c r="C785" s="140"/>
      <c r="D785" s="140"/>
      <c r="E785" s="144"/>
      <c r="F785" s="145"/>
    </row>
    <row r="786" spans="3:6" x14ac:dyDescent="0.3">
      <c r="C786" s="140"/>
      <c r="D786" s="140"/>
      <c r="E786" s="144"/>
      <c r="F786" s="145"/>
    </row>
    <row r="787" spans="3:6" x14ac:dyDescent="0.3">
      <c r="C787" s="140"/>
      <c r="D787" s="140"/>
      <c r="E787" s="144"/>
      <c r="F787" s="145"/>
    </row>
    <row r="788" spans="3:6" x14ac:dyDescent="0.3">
      <c r="C788" s="140"/>
      <c r="D788" s="140"/>
      <c r="E788" s="144"/>
      <c r="F788" s="145"/>
    </row>
    <row r="789" spans="3:6" x14ac:dyDescent="0.3">
      <c r="C789" s="140"/>
      <c r="D789" s="140"/>
      <c r="E789" s="144"/>
      <c r="F789" s="145"/>
    </row>
    <row r="790" spans="3:6" x14ac:dyDescent="0.3">
      <c r="C790" s="140"/>
      <c r="D790" s="140"/>
      <c r="E790" s="144"/>
      <c r="F790" s="145"/>
    </row>
    <row r="791" spans="3:6" x14ac:dyDescent="0.3">
      <c r="C791" s="140"/>
      <c r="D791" s="140"/>
      <c r="E791" s="144"/>
      <c r="F791" s="145"/>
    </row>
    <row r="792" spans="3:6" x14ac:dyDescent="0.3">
      <c r="C792" s="140"/>
      <c r="D792" s="140"/>
      <c r="E792" s="144"/>
      <c r="F792" s="145"/>
    </row>
    <row r="793" spans="3:6" x14ac:dyDescent="0.3">
      <c r="C793" s="140"/>
      <c r="D793" s="140"/>
      <c r="E793" s="144"/>
      <c r="F793" s="145"/>
    </row>
    <row r="794" spans="3:6" x14ac:dyDescent="0.3">
      <c r="C794" s="140"/>
      <c r="D794" s="140"/>
      <c r="E794" s="144"/>
      <c r="F794" s="145"/>
    </row>
    <row r="795" spans="3:6" x14ac:dyDescent="0.3">
      <c r="C795" s="140"/>
      <c r="D795" s="140"/>
      <c r="E795" s="144"/>
      <c r="F795" s="145"/>
    </row>
    <row r="796" spans="3:6" x14ac:dyDescent="0.3">
      <c r="C796" s="140"/>
      <c r="D796" s="140"/>
      <c r="E796" s="144"/>
      <c r="F796" s="145"/>
    </row>
    <row r="797" spans="3:6" x14ac:dyDescent="0.3">
      <c r="C797" s="140"/>
      <c r="D797" s="140"/>
      <c r="E797" s="144"/>
      <c r="F797" s="145"/>
    </row>
    <row r="798" spans="3:6" x14ac:dyDescent="0.3">
      <c r="C798" s="140"/>
      <c r="D798" s="140"/>
      <c r="E798" s="144"/>
      <c r="F798" s="145"/>
    </row>
    <row r="799" spans="3:6" x14ac:dyDescent="0.3">
      <c r="C799" s="140"/>
      <c r="D799" s="140"/>
      <c r="E799" s="144"/>
      <c r="F799" s="145"/>
    </row>
    <row r="800" spans="3:6" x14ac:dyDescent="0.3">
      <c r="C800" s="140"/>
      <c r="D800" s="140"/>
      <c r="E800" s="144"/>
      <c r="F800" s="145"/>
    </row>
    <row r="801" spans="3:6" x14ac:dyDescent="0.3">
      <c r="C801" s="140"/>
      <c r="D801" s="140"/>
      <c r="E801" s="144"/>
      <c r="F801" s="145"/>
    </row>
    <row r="802" spans="3:6" x14ac:dyDescent="0.3">
      <c r="C802" s="140"/>
      <c r="D802" s="140"/>
      <c r="E802" s="144"/>
      <c r="F802" s="145"/>
    </row>
    <row r="803" spans="3:6" x14ac:dyDescent="0.3">
      <c r="C803" s="140"/>
      <c r="D803" s="140"/>
      <c r="E803" s="144"/>
      <c r="F803" s="145"/>
    </row>
    <row r="804" spans="3:6" x14ac:dyDescent="0.3">
      <c r="C804" s="140"/>
      <c r="D804" s="140"/>
      <c r="E804" s="144"/>
      <c r="F804" s="145"/>
    </row>
    <row r="805" spans="3:6" x14ac:dyDescent="0.3">
      <c r="C805" s="140"/>
      <c r="D805" s="140"/>
      <c r="E805" s="144"/>
      <c r="F805" s="145"/>
    </row>
    <row r="806" spans="3:6" x14ac:dyDescent="0.3">
      <c r="C806" s="140"/>
      <c r="D806" s="140"/>
      <c r="E806" s="144"/>
      <c r="F806" s="145"/>
    </row>
    <row r="807" spans="3:6" x14ac:dyDescent="0.3">
      <c r="C807" s="140"/>
      <c r="D807" s="140"/>
      <c r="E807" s="144"/>
      <c r="F807" s="145"/>
    </row>
    <row r="808" spans="3:6" x14ac:dyDescent="0.3">
      <c r="C808" s="140"/>
      <c r="D808" s="140"/>
      <c r="E808" s="144"/>
      <c r="F808" s="145"/>
    </row>
    <row r="809" spans="3:6" x14ac:dyDescent="0.3">
      <c r="C809" s="140"/>
      <c r="D809" s="140"/>
      <c r="E809" s="144"/>
      <c r="F809" s="145"/>
    </row>
    <row r="810" spans="3:6" x14ac:dyDescent="0.3">
      <c r="C810" s="140"/>
      <c r="D810" s="140"/>
      <c r="E810" s="144"/>
      <c r="F810" s="145"/>
    </row>
    <row r="811" spans="3:6" x14ac:dyDescent="0.3">
      <c r="C811" s="140"/>
      <c r="D811" s="140"/>
      <c r="E811" s="144"/>
      <c r="F811" s="145"/>
    </row>
    <row r="812" spans="3:6" x14ac:dyDescent="0.3">
      <c r="C812" s="140"/>
      <c r="D812" s="140"/>
      <c r="E812" s="144"/>
      <c r="F812" s="145"/>
    </row>
    <row r="813" spans="3:6" x14ac:dyDescent="0.3">
      <c r="C813" s="140"/>
      <c r="D813" s="140"/>
      <c r="E813" s="144"/>
      <c r="F813" s="145"/>
    </row>
    <row r="814" spans="3:6" x14ac:dyDescent="0.3">
      <c r="C814" s="140"/>
      <c r="D814" s="140"/>
      <c r="E814" s="144"/>
      <c r="F814" s="145"/>
    </row>
    <row r="815" spans="3:6" x14ac:dyDescent="0.3">
      <c r="C815" s="140"/>
      <c r="D815" s="140"/>
      <c r="E815" s="144"/>
      <c r="F815" s="145"/>
    </row>
    <row r="816" spans="3:6" x14ac:dyDescent="0.3">
      <c r="C816" s="140"/>
      <c r="D816" s="140"/>
      <c r="E816" s="144"/>
      <c r="F816" s="145"/>
    </row>
    <row r="817" spans="3:6" x14ac:dyDescent="0.3">
      <c r="C817" s="140"/>
      <c r="D817" s="140"/>
      <c r="E817" s="144"/>
      <c r="F817" s="145"/>
    </row>
    <row r="818" spans="3:6" x14ac:dyDescent="0.3">
      <c r="C818" s="140"/>
      <c r="D818" s="140"/>
      <c r="E818" s="144"/>
      <c r="F818" s="145"/>
    </row>
    <row r="819" spans="3:6" x14ac:dyDescent="0.3">
      <c r="C819" s="140"/>
      <c r="D819" s="140"/>
      <c r="E819" s="144"/>
      <c r="F819" s="145"/>
    </row>
    <row r="820" spans="3:6" x14ac:dyDescent="0.3">
      <c r="C820" s="140"/>
      <c r="D820" s="140"/>
      <c r="E820" s="144"/>
      <c r="F820" s="145"/>
    </row>
    <row r="821" spans="3:6" x14ac:dyDescent="0.3">
      <c r="C821" s="140"/>
      <c r="D821" s="140"/>
      <c r="E821" s="253"/>
      <c r="F821" s="254"/>
    </row>
    <row r="822" spans="3:6" x14ac:dyDescent="0.3">
      <c r="C822" s="140"/>
      <c r="D822" s="140"/>
      <c r="E822" s="253"/>
      <c r="F822" s="254"/>
    </row>
    <row r="823" spans="3:6" x14ac:dyDescent="0.3">
      <c r="C823" s="140"/>
      <c r="D823" s="140"/>
      <c r="E823" s="253"/>
      <c r="F823" s="254"/>
    </row>
    <row r="824" spans="3:6" x14ac:dyDescent="0.3">
      <c r="C824" s="140"/>
      <c r="D824" s="140"/>
      <c r="E824" s="253"/>
      <c r="F824" s="254"/>
    </row>
    <row r="825" spans="3:6" x14ac:dyDescent="0.3">
      <c r="C825" s="140"/>
      <c r="D825" s="140"/>
      <c r="E825" s="253"/>
      <c r="F825" s="254"/>
    </row>
    <row r="826" spans="3:6" x14ac:dyDescent="0.3">
      <c r="C826" s="140"/>
      <c r="D826" s="140"/>
      <c r="E826" s="253"/>
      <c r="F826" s="254"/>
    </row>
    <row r="827" spans="3:6" x14ac:dyDescent="0.3">
      <c r="C827" s="140"/>
      <c r="D827" s="140"/>
      <c r="E827" s="253"/>
      <c r="F827" s="254"/>
    </row>
    <row r="828" spans="3:6" x14ac:dyDescent="0.3">
      <c r="C828" s="140"/>
      <c r="D828" s="140"/>
      <c r="E828" s="253"/>
      <c r="F828" s="254"/>
    </row>
    <row r="829" spans="3:6" x14ac:dyDescent="0.3">
      <c r="C829" s="140"/>
      <c r="D829" s="140"/>
      <c r="E829" s="253"/>
      <c r="F829" s="254"/>
    </row>
    <row r="830" spans="3:6" x14ac:dyDescent="0.3">
      <c r="C830" s="140"/>
      <c r="D830" s="140"/>
      <c r="E830" s="253"/>
      <c r="F830" s="254"/>
    </row>
    <row r="831" spans="3:6" x14ac:dyDescent="0.3">
      <c r="C831" s="140"/>
      <c r="D831" s="140"/>
      <c r="E831" s="253"/>
      <c r="F831" s="254"/>
    </row>
    <row r="832" spans="3:6" x14ac:dyDescent="0.3">
      <c r="C832" s="140"/>
      <c r="D832" s="140"/>
      <c r="E832" s="253"/>
      <c r="F832" s="254"/>
    </row>
    <row r="833" spans="3:6" x14ac:dyDescent="0.3">
      <c r="C833" s="140"/>
      <c r="D833" s="140"/>
      <c r="E833" s="253"/>
      <c r="F833" s="254"/>
    </row>
    <row r="834" spans="3:6" x14ac:dyDescent="0.3">
      <c r="C834" s="140"/>
      <c r="D834" s="140"/>
      <c r="E834" s="253"/>
      <c r="F834" s="254"/>
    </row>
    <row r="835" spans="3:6" x14ac:dyDescent="0.3">
      <c r="C835" s="140"/>
      <c r="D835" s="140"/>
      <c r="E835" s="253"/>
      <c r="F835" s="254"/>
    </row>
    <row r="836" spans="3:6" x14ac:dyDescent="0.3">
      <c r="C836" s="140"/>
      <c r="D836" s="140"/>
      <c r="E836" s="253"/>
      <c r="F836" s="254"/>
    </row>
    <row r="837" spans="3:6" x14ac:dyDescent="0.3">
      <c r="C837" s="140"/>
      <c r="D837" s="140"/>
      <c r="E837" s="253"/>
      <c r="F837" s="254"/>
    </row>
    <row r="838" spans="3:6" x14ac:dyDescent="0.3">
      <c r="C838" s="140"/>
      <c r="D838" s="140"/>
      <c r="E838" s="253"/>
      <c r="F838" s="254"/>
    </row>
    <row r="839" spans="3:6" x14ac:dyDescent="0.3">
      <c r="C839" s="140"/>
      <c r="D839" s="140"/>
      <c r="E839" s="253"/>
      <c r="F839" s="254"/>
    </row>
    <row r="840" spans="3:6" x14ac:dyDescent="0.3">
      <c r="C840" s="140"/>
      <c r="D840" s="140"/>
      <c r="E840" s="253"/>
      <c r="F840" s="254"/>
    </row>
    <row r="841" spans="3:6" x14ac:dyDescent="0.3">
      <c r="C841" s="140"/>
      <c r="D841" s="140"/>
      <c r="E841" s="253"/>
      <c r="F841" s="254"/>
    </row>
    <row r="842" spans="3:6" x14ac:dyDescent="0.3">
      <c r="C842" s="140"/>
      <c r="D842" s="140"/>
      <c r="E842" s="253"/>
      <c r="F842" s="254"/>
    </row>
    <row r="843" spans="3:6" x14ac:dyDescent="0.3">
      <c r="C843" s="140"/>
      <c r="D843" s="140"/>
      <c r="E843" s="253"/>
      <c r="F843" s="254"/>
    </row>
    <row r="844" spans="3:6" x14ac:dyDescent="0.3">
      <c r="C844" s="140"/>
      <c r="D844" s="140"/>
      <c r="E844" s="253"/>
      <c r="F844" s="254"/>
    </row>
    <row r="845" spans="3:6" x14ac:dyDescent="0.3">
      <c r="C845" s="140"/>
      <c r="D845" s="140"/>
      <c r="E845" s="253"/>
      <c r="F845" s="254"/>
    </row>
    <row r="846" spans="3:6" x14ac:dyDescent="0.3">
      <c r="C846" s="140"/>
      <c r="D846" s="140"/>
      <c r="E846" s="253"/>
      <c r="F846" s="254"/>
    </row>
    <row r="847" spans="3:6" x14ac:dyDescent="0.3">
      <c r="C847" s="140"/>
      <c r="D847" s="140"/>
      <c r="E847" s="253"/>
      <c r="F847" s="254"/>
    </row>
    <row r="848" spans="3:6" x14ac:dyDescent="0.3">
      <c r="C848" s="140"/>
      <c r="D848" s="140"/>
      <c r="E848" s="253"/>
      <c r="F848" s="254"/>
    </row>
    <row r="849" spans="3:6" x14ac:dyDescent="0.3">
      <c r="C849" s="140"/>
      <c r="D849" s="140"/>
      <c r="E849" s="253"/>
      <c r="F849" s="254"/>
    </row>
    <row r="850" spans="3:6" x14ac:dyDescent="0.3">
      <c r="C850" s="140"/>
      <c r="D850" s="140"/>
      <c r="E850" s="253"/>
      <c r="F850" s="254"/>
    </row>
    <row r="851" spans="3:6" x14ac:dyDescent="0.3">
      <c r="C851" s="140"/>
      <c r="D851" s="140"/>
      <c r="E851" s="253"/>
      <c r="F851" s="254"/>
    </row>
    <row r="852" spans="3:6" x14ac:dyDescent="0.3">
      <c r="C852" s="140"/>
      <c r="D852" s="140"/>
      <c r="E852" s="253"/>
      <c r="F852" s="254"/>
    </row>
    <row r="853" spans="3:6" x14ac:dyDescent="0.3">
      <c r="C853" s="140"/>
      <c r="D853" s="140"/>
      <c r="E853" s="253"/>
      <c r="F853" s="254"/>
    </row>
    <row r="854" spans="3:6" x14ac:dyDescent="0.3">
      <c r="C854" s="140"/>
      <c r="D854" s="140"/>
      <c r="E854" s="253"/>
      <c r="F854" s="254"/>
    </row>
    <row r="855" spans="3:6" x14ac:dyDescent="0.3">
      <c r="C855" s="140"/>
      <c r="D855" s="140"/>
      <c r="E855" s="253"/>
      <c r="F855" s="254"/>
    </row>
    <row r="856" spans="3:6" x14ac:dyDescent="0.3">
      <c r="C856" s="140"/>
      <c r="D856" s="140"/>
      <c r="E856" s="253"/>
      <c r="F856" s="254"/>
    </row>
    <row r="857" spans="3:6" x14ac:dyDescent="0.3">
      <c r="C857" s="140"/>
      <c r="D857" s="140"/>
      <c r="E857" s="253"/>
      <c r="F857" s="254"/>
    </row>
    <row r="858" spans="3:6" x14ac:dyDescent="0.3">
      <c r="C858" s="140"/>
      <c r="D858" s="140"/>
      <c r="E858" s="253"/>
      <c r="F858" s="254"/>
    </row>
    <row r="859" spans="3:6" x14ac:dyDescent="0.3">
      <c r="C859" s="140"/>
      <c r="D859" s="140"/>
      <c r="E859" s="253"/>
      <c r="F859" s="254"/>
    </row>
    <row r="860" spans="3:6" x14ac:dyDescent="0.3">
      <c r="C860" s="140"/>
      <c r="D860" s="140"/>
      <c r="E860" s="253"/>
      <c r="F860" s="254"/>
    </row>
    <row r="861" spans="3:6" x14ac:dyDescent="0.3">
      <c r="C861" s="140"/>
      <c r="D861" s="140"/>
      <c r="E861" s="253"/>
      <c r="F861" s="254"/>
    </row>
    <row r="862" spans="3:6" x14ac:dyDescent="0.3">
      <c r="C862" s="140"/>
      <c r="D862" s="140"/>
      <c r="E862" s="253"/>
      <c r="F862" s="254"/>
    </row>
    <row r="863" spans="3:6" x14ac:dyDescent="0.3">
      <c r="C863" s="140"/>
      <c r="D863" s="140"/>
      <c r="E863" s="253"/>
      <c r="F863" s="254"/>
    </row>
    <row r="864" spans="3:6" x14ac:dyDescent="0.3">
      <c r="C864" s="140"/>
      <c r="D864" s="140"/>
      <c r="E864" s="253"/>
      <c r="F864" s="254"/>
    </row>
    <row r="865" spans="3:6" x14ac:dyDescent="0.3">
      <c r="C865" s="140"/>
      <c r="D865" s="140"/>
      <c r="E865" s="253"/>
      <c r="F865" s="254"/>
    </row>
    <row r="866" spans="3:6" x14ac:dyDescent="0.3">
      <c r="C866" s="140"/>
      <c r="D866" s="140"/>
      <c r="E866" s="253"/>
      <c r="F866" s="254"/>
    </row>
    <row r="867" spans="3:6" x14ac:dyDescent="0.3">
      <c r="C867" s="140"/>
      <c r="D867" s="140"/>
      <c r="E867" s="253"/>
      <c r="F867" s="254"/>
    </row>
    <row r="868" spans="3:6" x14ac:dyDescent="0.3">
      <c r="C868" s="140"/>
      <c r="D868" s="140"/>
      <c r="E868" s="253"/>
      <c r="F868" s="254"/>
    </row>
    <row r="869" spans="3:6" x14ac:dyDescent="0.3">
      <c r="C869" s="140"/>
      <c r="D869" s="140"/>
      <c r="E869" s="253"/>
      <c r="F869" s="254"/>
    </row>
    <row r="870" spans="3:6" x14ac:dyDescent="0.3">
      <c r="C870" s="140"/>
      <c r="D870" s="140"/>
      <c r="E870" s="253"/>
      <c r="F870" s="254"/>
    </row>
    <row r="871" spans="3:6" x14ac:dyDescent="0.3">
      <c r="C871" s="140"/>
      <c r="D871" s="140"/>
      <c r="E871" s="253"/>
      <c r="F871" s="254"/>
    </row>
    <row r="872" spans="3:6" x14ac:dyDescent="0.3">
      <c r="C872" s="140"/>
      <c r="D872" s="140"/>
      <c r="E872" s="253"/>
      <c r="F872" s="254"/>
    </row>
    <row r="873" spans="3:6" x14ac:dyDescent="0.3">
      <c r="C873" s="140"/>
      <c r="D873" s="140"/>
      <c r="E873" s="253"/>
      <c r="F873" s="254"/>
    </row>
    <row r="874" spans="3:6" x14ac:dyDescent="0.3">
      <c r="C874" s="140"/>
      <c r="D874" s="140"/>
      <c r="E874" s="253"/>
      <c r="F874" s="254"/>
    </row>
    <row r="875" spans="3:6" x14ac:dyDescent="0.3">
      <c r="C875" s="140"/>
      <c r="D875" s="140"/>
      <c r="E875" s="253"/>
      <c r="F875" s="254"/>
    </row>
    <row r="876" spans="3:6" x14ac:dyDescent="0.3">
      <c r="C876" s="140"/>
      <c r="D876" s="140"/>
      <c r="E876" s="253"/>
      <c r="F876" s="254"/>
    </row>
    <row r="877" spans="3:6" x14ac:dyDescent="0.3">
      <c r="C877" s="140"/>
      <c r="D877" s="140"/>
      <c r="E877" s="253"/>
      <c r="F877" s="254"/>
    </row>
    <row r="878" spans="3:6" x14ac:dyDescent="0.3">
      <c r="C878" s="140"/>
      <c r="D878" s="140"/>
      <c r="E878" s="253"/>
      <c r="F878" s="254"/>
    </row>
    <row r="879" spans="3:6" x14ac:dyDescent="0.3">
      <c r="C879" s="140"/>
      <c r="D879" s="140"/>
      <c r="E879" s="253"/>
      <c r="F879" s="254"/>
    </row>
    <row r="880" spans="3:6" x14ac:dyDescent="0.3">
      <c r="C880" s="140"/>
      <c r="D880" s="140"/>
      <c r="E880" s="253"/>
      <c r="F880" s="254"/>
    </row>
    <row r="881" spans="3:6" x14ac:dyDescent="0.3">
      <c r="C881" s="140"/>
      <c r="D881" s="140"/>
      <c r="E881" s="253"/>
      <c r="F881" s="254"/>
    </row>
    <row r="882" spans="3:6" x14ac:dyDescent="0.3">
      <c r="C882" s="140"/>
      <c r="D882" s="140"/>
      <c r="E882" s="253"/>
      <c r="F882" s="254"/>
    </row>
    <row r="883" spans="3:6" x14ac:dyDescent="0.3">
      <c r="C883" s="140"/>
      <c r="D883" s="140"/>
      <c r="E883" s="253"/>
      <c r="F883" s="254"/>
    </row>
    <row r="884" spans="3:6" x14ac:dyDescent="0.3">
      <c r="C884" s="140"/>
      <c r="D884" s="140"/>
      <c r="E884" s="253"/>
      <c r="F884" s="254"/>
    </row>
    <row r="885" spans="3:6" x14ac:dyDescent="0.3">
      <c r="C885" s="140"/>
      <c r="D885" s="140"/>
      <c r="E885" s="253"/>
      <c r="F885" s="254"/>
    </row>
    <row r="886" spans="3:6" x14ac:dyDescent="0.3">
      <c r="C886" s="140"/>
      <c r="D886" s="140"/>
      <c r="E886" s="253"/>
      <c r="F886" s="254"/>
    </row>
    <row r="887" spans="3:6" x14ac:dyDescent="0.3">
      <c r="C887" s="140"/>
      <c r="D887" s="140"/>
      <c r="E887" s="253"/>
      <c r="F887" s="254"/>
    </row>
    <row r="888" spans="3:6" x14ac:dyDescent="0.3">
      <c r="C888" s="140"/>
      <c r="D888" s="140"/>
      <c r="E888" s="253"/>
      <c r="F888" s="254"/>
    </row>
    <row r="889" spans="3:6" x14ac:dyDescent="0.3">
      <c r="C889" s="140"/>
      <c r="D889" s="140"/>
      <c r="E889" s="253"/>
      <c r="F889" s="254"/>
    </row>
    <row r="890" spans="3:6" x14ac:dyDescent="0.3">
      <c r="C890" s="140"/>
      <c r="D890" s="140"/>
      <c r="E890" s="253"/>
      <c r="F890" s="254"/>
    </row>
    <row r="891" spans="3:6" x14ac:dyDescent="0.3">
      <c r="C891" s="140"/>
      <c r="D891" s="140"/>
      <c r="E891" s="253"/>
      <c r="F891" s="254"/>
    </row>
    <row r="892" spans="3:6" x14ac:dyDescent="0.3">
      <c r="C892" s="140"/>
      <c r="D892" s="140"/>
      <c r="E892" s="253"/>
      <c r="F892" s="254"/>
    </row>
    <row r="893" spans="3:6" x14ac:dyDescent="0.3">
      <c r="C893" s="140"/>
      <c r="D893" s="140"/>
      <c r="E893" s="253"/>
      <c r="F893" s="254"/>
    </row>
    <row r="894" spans="3:6" x14ac:dyDescent="0.3">
      <c r="C894" s="140"/>
      <c r="D894" s="140"/>
      <c r="E894" s="253"/>
      <c r="F894" s="254"/>
    </row>
    <row r="895" spans="3:6" x14ac:dyDescent="0.3">
      <c r="C895" s="140"/>
      <c r="D895" s="140"/>
      <c r="E895" s="253"/>
      <c r="F895" s="254"/>
    </row>
    <row r="896" spans="3:6" x14ac:dyDescent="0.3">
      <c r="C896" s="140"/>
      <c r="D896" s="140"/>
      <c r="E896" s="253"/>
      <c r="F896" s="254"/>
    </row>
    <row r="897" spans="3:6" x14ac:dyDescent="0.3">
      <c r="C897" s="140"/>
      <c r="D897" s="140"/>
      <c r="E897" s="253"/>
      <c r="F897" s="254"/>
    </row>
    <row r="898" spans="3:6" x14ac:dyDescent="0.3">
      <c r="C898" s="140"/>
      <c r="D898" s="140"/>
      <c r="E898" s="253"/>
      <c r="F898" s="254"/>
    </row>
    <row r="899" spans="3:6" x14ac:dyDescent="0.3">
      <c r="C899" s="140"/>
      <c r="D899" s="140"/>
      <c r="E899" s="253"/>
      <c r="F899" s="254"/>
    </row>
    <row r="900" spans="3:6" x14ac:dyDescent="0.3">
      <c r="C900" s="140"/>
      <c r="D900" s="140"/>
      <c r="E900" s="253"/>
      <c r="F900" s="254"/>
    </row>
    <row r="901" spans="3:6" x14ac:dyDescent="0.3">
      <c r="C901" s="140"/>
      <c r="D901" s="140"/>
      <c r="E901" s="253"/>
      <c r="F901" s="254"/>
    </row>
    <row r="902" spans="3:6" x14ac:dyDescent="0.3">
      <c r="C902" s="140"/>
      <c r="D902" s="140"/>
      <c r="E902" s="253"/>
      <c r="F902" s="254"/>
    </row>
    <row r="903" spans="3:6" x14ac:dyDescent="0.3">
      <c r="C903" s="140"/>
      <c r="D903" s="140"/>
      <c r="E903" s="144"/>
      <c r="F903" s="145"/>
    </row>
    <row r="904" spans="3:6" x14ac:dyDescent="0.3">
      <c r="C904" s="140"/>
      <c r="D904" s="140"/>
      <c r="E904" s="253"/>
      <c r="F904" s="254"/>
    </row>
    <row r="905" spans="3:6" x14ac:dyDescent="0.3">
      <c r="C905" s="140"/>
      <c r="D905" s="140"/>
      <c r="E905" s="253"/>
      <c r="F905" s="254"/>
    </row>
    <row r="906" spans="3:6" x14ac:dyDescent="0.3">
      <c r="C906" s="140"/>
      <c r="D906" s="140"/>
      <c r="E906" s="253"/>
      <c r="F906" s="254"/>
    </row>
    <row r="907" spans="3:6" x14ac:dyDescent="0.3">
      <c r="C907" s="140"/>
      <c r="D907" s="140"/>
      <c r="E907" s="253"/>
      <c r="F907" s="254"/>
    </row>
    <row r="908" spans="3:6" x14ac:dyDescent="0.3">
      <c r="C908" s="140"/>
      <c r="D908" s="140"/>
      <c r="E908" s="253"/>
      <c r="F908" s="254"/>
    </row>
    <row r="909" spans="3:6" x14ac:dyDescent="0.3">
      <c r="C909" s="140"/>
      <c r="D909" s="140"/>
      <c r="E909" s="253"/>
      <c r="F909" s="254"/>
    </row>
    <row r="910" spans="3:6" x14ac:dyDescent="0.3">
      <c r="C910" s="140"/>
      <c r="D910" s="140"/>
      <c r="E910" s="253"/>
      <c r="F910" s="254"/>
    </row>
    <row r="911" spans="3:6" x14ac:dyDescent="0.3">
      <c r="C911" s="140"/>
      <c r="D911" s="140"/>
      <c r="E911" s="253"/>
      <c r="F911" s="254"/>
    </row>
    <row r="912" spans="3:6" x14ac:dyDescent="0.3">
      <c r="C912" s="140"/>
      <c r="D912" s="140"/>
      <c r="E912" s="253"/>
      <c r="F912" s="254"/>
    </row>
    <row r="913" spans="3:6" x14ac:dyDescent="0.3">
      <c r="C913" s="140"/>
      <c r="D913" s="140"/>
      <c r="E913" s="253"/>
      <c r="F913" s="254"/>
    </row>
    <row r="914" spans="3:6" x14ac:dyDescent="0.3">
      <c r="C914" s="140"/>
      <c r="D914" s="140"/>
      <c r="E914" s="253"/>
      <c r="F914" s="254"/>
    </row>
    <row r="915" spans="3:6" x14ac:dyDescent="0.3">
      <c r="C915" s="140"/>
      <c r="D915" s="140"/>
      <c r="E915" s="253"/>
      <c r="F915" s="254"/>
    </row>
    <row r="916" spans="3:6" x14ac:dyDescent="0.3">
      <c r="C916" s="140"/>
      <c r="D916" s="140"/>
      <c r="E916" s="253"/>
      <c r="F916" s="254"/>
    </row>
    <row r="917" spans="3:6" x14ac:dyDescent="0.3">
      <c r="C917" s="140"/>
      <c r="D917" s="140"/>
      <c r="E917" s="253"/>
      <c r="F917" s="254"/>
    </row>
    <row r="918" spans="3:6" x14ac:dyDescent="0.3">
      <c r="C918" s="140"/>
      <c r="D918" s="140"/>
      <c r="E918" s="253"/>
      <c r="F918" s="254"/>
    </row>
    <row r="919" spans="3:6" x14ac:dyDescent="0.3">
      <c r="C919" s="140"/>
      <c r="D919" s="140"/>
      <c r="E919" s="253"/>
      <c r="F919" s="254"/>
    </row>
    <row r="920" spans="3:6" x14ac:dyDescent="0.3">
      <c r="C920" s="140"/>
      <c r="D920" s="140"/>
      <c r="E920" s="253"/>
      <c r="F920" s="254"/>
    </row>
    <row r="921" spans="3:6" x14ac:dyDescent="0.3">
      <c r="C921" s="140"/>
      <c r="D921" s="140"/>
      <c r="E921" s="253"/>
      <c r="F921" s="254"/>
    </row>
    <row r="922" spans="3:6" x14ac:dyDescent="0.3">
      <c r="C922" s="140"/>
      <c r="D922" s="140"/>
      <c r="E922" s="253"/>
      <c r="F922" s="254"/>
    </row>
    <row r="923" spans="3:6" x14ac:dyDescent="0.3">
      <c r="C923" s="140"/>
      <c r="D923" s="140"/>
      <c r="E923" s="253"/>
      <c r="F923" s="254"/>
    </row>
    <row r="924" spans="3:6" x14ac:dyDescent="0.3">
      <c r="C924" s="140"/>
      <c r="D924" s="140"/>
      <c r="E924" s="253"/>
      <c r="F924" s="254"/>
    </row>
    <row r="925" spans="3:6" x14ac:dyDescent="0.3">
      <c r="C925" s="140"/>
      <c r="D925" s="140"/>
      <c r="E925" s="253"/>
      <c r="F925" s="254"/>
    </row>
    <row r="926" spans="3:6" x14ac:dyDescent="0.3">
      <c r="C926" s="140"/>
      <c r="D926" s="140"/>
      <c r="E926" s="253"/>
      <c r="F926" s="254"/>
    </row>
    <row r="927" spans="3:6" x14ac:dyDescent="0.3">
      <c r="C927" s="140"/>
      <c r="D927" s="140"/>
      <c r="E927" s="253"/>
      <c r="F927" s="254"/>
    </row>
    <row r="928" spans="3:6" x14ac:dyDescent="0.3">
      <c r="C928" s="140"/>
      <c r="D928" s="140"/>
      <c r="E928" s="253"/>
      <c r="F928" s="254"/>
    </row>
    <row r="929" spans="3:6" x14ac:dyDescent="0.3">
      <c r="C929" s="140"/>
      <c r="D929" s="140"/>
      <c r="E929" s="253"/>
      <c r="F929" s="254"/>
    </row>
    <row r="930" spans="3:6" x14ac:dyDescent="0.3">
      <c r="C930" s="140"/>
      <c r="D930" s="140"/>
      <c r="E930" s="253"/>
      <c r="F930" s="254"/>
    </row>
    <row r="931" spans="3:6" x14ac:dyDescent="0.3">
      <c r="C931" s="140"/>
      <c r="D931" s="140"/>
      <c r="E931" s="253"/>
      <c r="F931" s="254"/>
    </row>
    <row r="932" spans="3:6" x14ac:dyDescent="0.3">
      <c r="C932" s="140"/>
      <c r="D932" s="140"/>
      <c r="E932" s="253"/>
      <c r="F932" s="254"/>
    </row>
    <row r="933" spans="3:6" x14ac:dyDescent="0.3">
      <c r="C933" s="140"/>
      <c r="D933" s="140"/>
      <c r="E933" s="253"/>
      <c r="F933" s="254"/>
    </row>
    <row r="934" spans="3:6" x14ac:dyDescent="0.3">
      <c r="C934" s="140"/>
      <c r="D934" s="140"/>
      <c r="E934" s="253"/>
      <c r="F934" s="254"/>
    </row>
    <row r="935" spans="3:6" x14ac:dyDescent="0.3">
      <c r="C935" s="140"/>
      <c r="D935" s="140"/>
      <c r="E935" s="253"/>
      <c r="F935" s="254"/>
    </row>
    <row r="936" spans="3:6" x14ac:dyDescent="0.3">
      <c r="C936" s="140"/>
      <c r="D936" s="140"/>
      <c r="E936" s="253"/>
      <c r="F936" s="254"/>
    </row>
    <row r="937" spans="3:6" x14ac:dyDescent="0.3">
      <c r="C937" s="140"/>
      <c r="D937" s="140"/>
      <c r="E937" s="253"/>
      <c r="F937" s="254"/>
    </row>
    <row r="938" spans="3:6" x14ac:dyDescent="0.3">
      <c r="C938" s="140"/>
      <c r="D938" s="140"/>
      <c r="E938" s="253"/>
      <c r="F938" s="254"/>
    </row>
    <row r="939" spans="3:6" x14ac:dyDescent="0.3">
      <c r="C939" s="140"/>
      <c r="D939" s="140"/>
      <c r="E939" s="253"/>
      <c r="F939" s="254"/>
    </row>
    <row r="940" spans="3:6" x14ac:dyDescent="0.3">
      <c r="C940" s="140"/>
      <c r="D940" s="140"/>
      <c r="E940" s="253"/>
      <c r="F940" s="254"/>
    </row>
    <row r="941" spans="3:6" x14ac:dyDescent="0.3">
      <c r="C941" s="140"/>
      <c r="D941" s="140"/>
      <c r="E941" s="253"/>
      <c r="F941" s="254"/>
    </row>
    <row r="942" spans="3:6" x14ac:dyDescent="0.3">
      <c r="C942" s="140"/>
      <c r="D942" s="140"/>
      <c r="E942" s="253"/>
      <c r="F942" s="254"/>
    </row>
    <row r="943" spans="3:6" x14ac:dyDescent="0.3">
      <c r="C943" s="140"/>
      <c r="D943" s="140"/>
      <c r="E943" s="253"/>
      <c r="F943" s="254"/>
    </row>
    <row r="944" spans="3:6" x14ac:dyDescent="0.3">
      <c r="C944" s="140"/>
      <c r="D944" s="140"/>
      <c r="E944" s="253"/>
      <c r="F944" s="254"/>
    </row>
    <row r="945" spans="3:6" x14ac:dyDescent="0.3">
      <c r="C945" s="140"/>
      <c r="D945" s="140"/>
      <c r="E945" s="253"/>
      <c r="F945" s="254"/>
    </row>
    <row r="946" spans="3:6" x14ac:dyDescent="0.3">
      <c r="C946" s="140"/>
      <c r="D946" s="140"/>
      <c r="E946" s="253"/>
      <c r="F946" s="254"/>
    </row>
    <row r="947" spans="3:6" x14ac:dyDescent="0.3">
      <c r="C947" s="140"/>
      <c r="D947" s="140"/>
      <c r="E947" s="253"/>
      <c r="F947" s="254"/>
    </row>
    <row r="948" spans="3:6" x14ac:dyDescent="0.3">
      <c r="C948" s="140"/>
      <c r="D948" s="140"/>
      <c r="E948" s="253"/>
      <c r="F948" s="254"/>
    </row>
    <row r="949" spans="3:6" x14ac:dyDescent="0.3">
      <c r="C949" s="140"/>
      <c r="D949" s="140"/>
      <c r="E949" s="253"/>
      <c r="F949" s="254"/>
    </row>
    <row r="950" spans="3:6" x14ac:dyDescent="0.3">
      <c r="C950" s="140"/>
      <c r="D950" s="140"/>
      <c r="E950" s="253"/>
      <c r="F950" s="254"/>
    </row>
    <row r="951" spans="3:6" x14ac:dyDescent="0.3">
      <c r="C951" s="140"/>
      <c r="D951" s="140"/>
      <c r="E951" s="253"/>
      <c r="F951" s="254"/>
    </row>
    <row r="952" spans="3:6" x14ac:dyDescent="0.3">
      <c r="C952" s="140"/>
      <c r="D952" s="140"/>
      <c r="E952" s="253"/>
      <c r="F952" s="254"/>
    </row>
    <row r="953" spans="3:6" x14ac:dyDescent="0.3">
      <c r="C953" s="140"/>
      <c r="D953" s="140"/>
      <c r="E953" s="253"/>
      <c r="F953" s="254"/>
    </row>
    <row r="954" spans="3:6" x14ac:dyDescent="0.3">
      <c r="C954" s="140"/>
      <c r="D954" s="140"/>
      <c r="E954" s="253"/>
      <c r="F954" s="254"/>
    </row>
    <row r="955" spans="3:6" x14ac:dyDescent="0.3">
      <c r="C955" s="140"/>
      <c r="D955" s="140"/>
      <c r="E955" s="253"/>
      <c r="F955" s="254"/>
    </row>
    <row r="956" spans="3:6" x14ac:dyDescent="0.3">
      <c r="C956" s="140"/>
      <c r="D956" s="140"/>
      <c r="E956" s="253"/>
      <c r="F956" s="254"/>
    </row>
    <row r="957" spans="3:6" x14ac:dyDescent="0.3">
      <c r="C957" s="140"/>
      <c r="D957" s="140"/>
      <c r="E957" s="253"/>
      <c r="F957" s="254"/>
    </row>
    <row r="958" spans="3:6" x14ac:dyDescent="0.3">
      <c r="C958" s="140"/>
      <c r="D958" s="140"/>
      <c r="E958" s="253"/>
      <c r="F958" s="254"/>
    </row>
    <row r="959" spans="3:6" x14ac:dyDescent="0.3">
      <c r="C959" s="140"/>
      <c r="D959" s="140"/>
      <c r="E959" s="253"/>
      <c r="F959" s="254"/>
    </row>
    <row r="960" spans="3:6" x14ac:dyDescent="0.3">
      <c r="C960" s="140"/>
      <c r="D960" s="140"/>
      <c r="E960" s="253"/>
      <c r="F960" s="254"/>
    </row>
    <row r="961" spans="3:6" x14ac:dyDescent="0.3">
      <c r="C961" s="140"/>
      <c r="D961" s="140"/>
      <c r="E961" s="253"/>
      <c r="F961" s="254"/>
    </row>
    <row r="962" spans="3:6" x14ac:dyDescent="0.3">
      <c r="C962" s="140"/>
      <c r="D962" s="140"/>
      <c r="E962" s="253"/>
      <c r="F962" s="254"/>
    </row>
    <row r="963" spans="3:6" x14ac:dyDescent="0.3">
      <c r="C963" s="140"/>
      <c r="D963" s="140"/>
      <c r="E963" s="253"/>
      <c r="F963" s="254"/>
    </row>
    <row r="964" spans="3:6" x14ac:dyDescent="0.3">
      <c r="C964" s="140"/>
      <c r="D964" s="140"/>
      <c r="E964" s="253"/>
      <c r="F964" s="254"/>
    </row>
    <row r="965" spans="3:6" x14ac:dyDescent="0.3">
      <c r="C965" s="140"/>
      <c r="D965" s="140"/>
      <c r="E965" s="253"/>
      <c r="F965" s="254"/>
    </row>
    <row r="966" spans="3:6" x14ac:dyDescent="0.3">
      <c r="C966" s="140"/>
      <c r="D966" s="140"/>
      <c r="E966" s="253"/>
      <c r="F966" s="254"/>
    </row>
    <row r="967" spans="3:6" x14ac:dyDescent="0.3">
      <c r="C967" s="140"/>
      <c r="D967" s="140"/>
      <c r="E967" s="253"/>
      <c r="F967" s="254"/>
    </row>
    <row r="968" spans="3:6" x14ac:dyDescent="0.3">
      <c r="C968" s="140"/>
      <c r="D968" s="140"/>
      <c r="E968" s="253"/>
      <c r="F968" s="254"/>
    </row>
    <row r="969" spans="3:6" x14ac:dyDescent="0.3">
      <c r="C969" s="140"/>
      <c r="D969" s="140"/>
      <c r="E969" s="253"/>
      <c r="F969" s="254"/>
    </row>
    <row r="970" spans="3:6" x14ac:dyDescent="0.3">
      <c r="C970" s="140"/>
      <c r="D970" s="140"/>
      <c r="E970" s="253"/>
      <c r="F970" s="254"/>
    </row>
    <row r="971" spans="3:6" x14ac:dyDescent="0.3">
      <c r="C971" s="140"/>
      <c r="D971" s="140"/>
      <c r="E971" s="253"/>
      <c r="F971" s="254"/>
    </row>
    <row r="972" spans="3:6" x14ac:dyDescent="0.3">
      <c r="C972" s="140"/>
      <c r="D972" s="140"/>
      <c r="E972" s="253"/>
      <c r="F972" s="254"/>
    </row>
    <row r="973" spans="3:6" x14ac:dyDescent="0.3">
      <c r="C973" s="140"/>
      <c r="D973" s="140"/>
      <c r="E973" s="253"/>
      <c r="F973" s="254"/>
    </row>
    <row r="974" spans="3:6" x14ac:dyDescent="0.3">
      <c r="C974" s="140"/>
      <c r="D974" s="140"/>
      <c r="E974" s="253"/>
      <c r="F974" s="254"/>
    </row>
    <row r="975" spans="3:6" x14ac:dyDescent="0.3">
      <c r="C975" s="140"/>
      <c r="D975" s="140"/>
      <c r="E975" s="253"/>
      <c r="F975" s="254"/>
    </row>
    <row r="976" spans="3:6" x14ac:dyDescent="0.3">
      <c r="C976" s="140"/>
      <c r="D976" s="140"/>
      <c r="E976" s="253"/>
      <c r="F976" s="254"/>
    </row>
    <row r="977" spans="3:6" x14ac:dyDescent="0.3">
      <c r="C977" s="140"/>
      <c r="D977" s="140"/>
      <c r="E977" s="253"/>
      <c r="F977" s="254"/>
    </row>
    <row r="978" spans="3:6" x14ac:dyDescent="0.3">
      <c r="C978" s="140"/>
      <c r="D978" s="140"/>
      <c r="E978" s="253"/>
      <c r="F978" s="254"/>
    </row>
    <row r="979" spans="3:6" x14ac:dyDescent="0.3">
      <c r="C979" s="140"/>
      <c r="D979" s="140"/>
      <c r="E979" s="253"/>
      <c r="F979" s="254"/>
    </row>
    <row r="980" spans="3:6" x14ac:dyDescent="0.3">
      <c r="C980" s="140"/>
      <c r="D980" s="140"/>
      <c r="E980" s="144"/>
      <c r="F980" s="145"/>
    </row>
    <row r="981" spans="3:6" x14ac:dyDescent="0.3">
      <c r="C981" s="140"/>
      <c r="D981" s="140"/>
      <c r="E981" s="144"/>
      <c r="F981" s="145"/>
    </row>
    <row r="982" spans="3:6" x14ac:dyDescent="0.3">
      <c r="C982" s="140"/>
      <c r="D982" s="140"/>
      <c r="E982" s="144"/>
      <c r="F982" s="145"/>
    </row>
    <row r="983" spans="3:6" x14ac:dyDescent="0.3">
      <c r="C983" s="140"/>
      <c r="D983" s="140"/>
      <c r="E983" s="253"/>
      <c r="F983" s="254"/>
    </row>
    <row r="984" spans="3:6" x14ac:dyDescent="0.3">
      <c r="C984" s="140"/>
      <c r="D984" s="140"/>
      <c r="E984" s="253"/>
      <c r="F984" s="254"/>
    </row>
    <row r="985" spans="3:6" x14ac:dyDescent="0.3">
      <c r="C985" s="140"/>
      <c r="D985" s="140"/>
      <c r="E985" s="253"/>
      <c r="F985" s="254"/>
    </row>
    <row r="986" spans="3:6" x14ac:dyDescent="0.3">
      <c r="C986" s="140"/>
      <c r="D986" s="140"/>
      <c r="E986" s="253"/>
      <c r="F986" s="254"/>
    </row>
    <row r="987" spans="3:6" x14ac:dyDescent="0.3">
      <c r="C987" s="140"/>
      <c r="D987" s="140"/>
      <c r="E987" s="253"/>
      <c r="F987" s="254"/>
    </row>
    <row r="988" spans="3:6" x14ac:dyDescent="0.3">
      <c r="C988" s="140"/>
      <c r="D988" s="140"/>
      <c r="E988" s="253"/>
      <c r="F988" s="254"/>
    </row>
    <row r="989" spans="3:6" x14ac:dyDescent="0.3">
      <c r="C989" s="140"/>
      <c r="D989" s="140"/>
      <c r="E989" s="253"/>
      <c r="F989" s="254"/>
    </row>
    <row r="990" spans="3:6" x14ac:dyDescent="0.3">
      <c r="C990" s="140"/>
      <c r="D990" s="140"/>
      <c r="E990" s="253"/>
      <c r="F990" s="254"/>
    </row>
    <row r="991" spans="3:6" x14ac:dyDescent="0.3">
      <c r="C991" s="140"/>
      <c r="D991" s="140"/>
      <c r="E991" s="253"/>
      <c r="F991" s="254"/>
    </row>
    <row r="992" spans="3:6" x14ac:dyDescent="0.3">
      <c r="C992" s="140"/>
      <c r="D992" s="140"/>
      <c r="E992" s="253"/>
      <c r="F992" s="254"/>
    </row>
    <row r="993" spans="3:6" x14ac:dyDescent="0.3">
      <c r="C993" s="140"/>
      <c r="D993" s="140"/>
      <c r="E993" s="253"/>
      <c r="F993" s="254"/>
    </row>
    <row r="994" spans="3:6" x14ac:dyDescent="0.3">
      <c r="C994" s="140"/>
      <c r="D994" s="140"/>
      <c r="E994" s="144"/>
      <c r="F994" s="145"/>
    </row>
    <row r="995" spans="3:6" x14ac:dyDescent="0.3">
      <c r="C995" s="140"/>
      <c r="D995" s="140"/>
      <c r="E995" s="253"/>
      <c r="F995" s="254"/>
    </row>
    <row r="996" spans="3:6" x14ac:dyDescent="0.3">
      <c r="C996" s="140"/>
      <c r="D996" s="140"/>
      <c r="E996" s="253"/>
      <c r="F996" s="254"/>
    </row>
    <row r="997" spans="3:6" x14ac:dyDescent="0.3">
      <c r="C997" s="140"/>
      <c r="D997" s="140"/>
      <c r="E997" s="253"/>
      <c r="F997" s="254"/>
    </row>
    <row r="998" spans="3:6" x14ac:dyDescent="0.3">
      <c r="C998" s="140"/>
      <c r="D998" s="140"/>
      <c r="E998" s="144"/>
      <c r="F998" s="145"/>
    </row>
    <row r="999" spans="3:6" x14ac:dyDescent="0.3">
      <c r="C999" s="140"/>
      <c r="D999" s="140"/>
      <c r="E999" s="253"/>
      <c r="F999" s="254"/>
    </row>
    <row r="1000" spans="3:6" x14ac:dyDescent="0.3">
      <c r="C1000" s="140"/>
      <c r="D1000" s="140"/>
      <c r="E1000" s="253"/>
      <c r="F1000" s="254"/>
    </row>
    <row r="1001" spans="3:6" x14ac:dyDescent="0.3">
      <c r="C1001" s="140"/>
      <c r="D1001" s="140"/>
      <c r="E1001" s="144"/>
      <c r="F1001" s="145"/>
    </row>
    <row r="1002" spans="3:6" x14ac:dyDescent="0.3">
      <c r="C1002" s="140"/>
      <c r="D1002" s="140"/>
      <c r="E1002" s="253"/>
      <c r="F1002" s="254"/>
    </row>
    <row r="1003" spans="3:6" x14ac:dyDescent="0.3">
      <c r="C1003" s="140"/>
      <c r="D1003" s="140"/>
      <c r="E1003" s="253"/>
      <c r="F1003" s="254"/>
    </row>
    <row r="1004" spans="3:6" x14ac:dyDescent="0.3">
      <c r="C1004" s="140"/>
      <c r="D1004" s="140"/>
      <c r="E1004" s="253"/>
      <c r="F1004" s="254"/>
    </row>
    <row r="1005" spans="3:6" x14ac:dyDescent="0.3">
      <c r="C1005" s="140"/>
      <c r="D1005" s="140"/>
      <c r="E1005" s="253"/>
      <c r="F1005" s="254"/>
    </row>
    <row r="1006" spans="3:6" x14ac:dyDescent="0.3">
      <c r="C1006" s="140"/>
      <c r="D1006" s="140"/>
      <c r="E1006" s="253"/>
      <c r="F1006" s="254"/>
    </row>
    <row r="1007" spans="3:6" x14ac:dyDescent="0.3">
      <c r="C1007" s="140"/>
      <c r="D1007" s="140"/>
      <c r="E1007" s="253"/>
      <c r="F1007" s="254"/>
    </row>
    <row r="1008" spans="3:6" x14ac:dyDescent="0.3">
      <c r="C1008" s="140"/>
      <c r="D1008" s="140"/>
      <c r="E1008" s="253"/>
      <c r="F1008" s="254"/>
    </row>
    <row r="1009" spans="3:6" x14ac:dyDescent="0.3">
      <c r="C1009" s="140"/>
      <c r="D1009" s="140"/>
      <c r="E1009" s="253"/>
      <c r="F1009" s="254"/>
    </row>
    <row r="1010" spans="3:6" x14ac:dyDescent="0.3">
      <c r="C1010" s="140"/>
      <c r="D1010" s="140"/>
      <c r="E1010" s="253"/>
      <c r="F1010" s="254"/>
    </row>
    <row r="1011" spans="3:6" x14ac:dyDescent="0.3">
      <c r="C1011" s="140"/>
      <c r="D1011" s="140"/>
      <c r="E1011" s="253"/>
      <c r="F1011" s="254"/>
    </row>
    <row r="1012" spans="3:6" x14ac:dyDescent="0.3">
      <c r="C1012" s="140"/>
      <c r="D1012" s="140"/>
      <c r="E1012" s="144"/>
      <c r="F1012" s="145"/>
    </row>
    <row r="1013" spans="3:6" x14ac:dyDescent="0.3">
      <c r="C1013" s="140"/>
      <c r="D1013" s="140"/>
      <c r="E1013" s="253"/>
      <c r="F1013" s="254"/>
    </row>
    <row r="1014" spans="3:6" x14ac:dyDescent="0.3">
      <c r="C1014" s="140"/>
      <c r="D1014" s="140"/>
      <c r="E1014" s="253"/>
      <c r="F1014" s="254"/>
    </row>
    <row r="1015" spans="3:6" x14ac:dyDescent="0.3">
      <c r="C1015" s="140"/>
      <c r="D1015" s="140"/>
      <c r="E1015" s="253"/>
      <c r="F1015" s="254"/>
    </row>
    <row r="1016" spans="3:6" x14ac:dyDescent="0.3">
      <c r="C1016" s="140"/>
      <c r="D1016" s="140"/>
      <c r="E1016" s="253"/>
      <c r="F1016" s="254"/>
    </row>
    <row r="1017" spans="3:6" x14ac:dyDescent="0.3">
      <c r="C1017" s="140"/>
      <c r="D1017" s="140"/>
      <c r="E1017" s="253"/>
      <c r="F1017" s="254"/>
    </row>
    <row r="1018" spans="3:6" x14ac:dyDescent="0.3">
      <c r="C1018" s="140"/>
      <c r="D1018" s="140"/>
      <c r="E1018" s="144"/>
      <c r="F1018" s="145"/>
    </row>
    <row r="1019" spans="3:6" x14ac:dyDescent="0.3">
      <c r="C1019" s="140"/>
      <c r="D1019" s="140"/>
      <c r="E1019" s="253"/>
      <c r="F1019" s="254"/>
    </row>
    <row r="1020" spans="3:6" x14ac:dyDescent="0.3">
      <c r="C1020" s="140"/>
      <c r="D1020" s="140"/>
      <c r="E1020" s="253"/>
      <c r="F1020" s="254"/>
    </row>
    <row r="1021" spans="3:6" x14ac:dyDescent="0.3">
      <c r="C1021" s="140"/>
      <c r="D1021" s="140"/>
      <c r="E1021" s="253"/>
      <c r="F1021" s="254"/>
    </row>
    <row r="1022" spans="3:6" x14ac:dyDescent="0.3">
      <c r="C1022" s="140"/>
      <c r="D1022" s="140"/>
      <c r="E1022" s="253"/>
      <c r="F1022" s="254"/>
    </row>
    <row r="1023" spans="3:6" x14ac:dyDescent="0.3">
      <c r="C1023" s="140"/>
      <c r="D1023" s="140"/>
      <c r="E1023" s="253"/>
      <c r="F1023" s="254"/>
    </row>
    <row r="1024" spans="3:6" x14ac:dyDescent="0.3">
      <c r="C1024" s="140"/>
      <c r="D1024" s="140"/>
      <c r="E1024" s="253"/>
      <c r="F1024" s="254"/>
    </row>
    <row r="1025" spans="3:6" x14ac:dyDescent="0.3">
      <c r="C1025" s="140"/>
      <c r="D1025" s="140"/>
      <c r="E1025" s="253"/>
      <c r="F1025" s="254"/>
    </row>
    <row r="1026" spans="3:6" x14ac:dyDescent="0.3">
      <c r="C1026" s="140"/>
      <c r="D1026" s="140"/>
      <c r="E1026" s="253"/>
      <c r="F1026" s="254"/>
    </row>
    <row r="1027" spans="3:6" x14ac:dyDescent="0.3">
      <c r="C1027" s="140"/>
      <c r="D1027" s="140"/>
      <c r="E1027" s="253"/>
      <c r="F1027" s="254"/>
    </row>
    <row r="1028" spans="3:6" x14ac:dyDescent="0.3">
      <c r="C1028" s="140"/>
      <c r="D1028" s="140"/>
      <c r="E1028" s="253"/>
      <c r="F1028" s="254"/>
    </row>
    <row r="1029" spans="3:6" x14ac:dyDescent="0.3">
      <c r="C1029" s="140"/>
      <c r="D1029" s="140"/>
      <c r="E1029" s="253"/>
      <c r="F1029" s="254"/>
    </row>
    <row r="1030" spans="3:6" x14ac:dyDescent="0.3">
      <c r="C1030" s="140"/>
      <c r="D1030" s="140"/>
      <c r="E1030" s="253"/>
      <c r="F1030" s="254"/>
    </row>
    <row r="1031" spans="3:6" x14ac:dyDescent="0.3">
      <c r="C1031" s="140"/>
      <c r="D1031" s="140"/>
      <c r="E1031" s="253"/>
      <c r="F1031" s="254"/>
    </row>
    <row r="1032" spans="3:6" x14ac:dyDescent="0.3">
      <c r="C1032" s="140"/>
      <c r="D1032" s="140"/>
      <c r="E1032" s="253"/>
      <c r="F1032" s="254"/>
    </row>
    <row r="1033" spans="3:6" x14ac:dyDescent="0.3">
      <c r="C1033" s="140"/>
      <c r="D1033" s="140"/>
      <c r="E1033" s="253"/>
      <c r="F1033" s="254"/>
    </row>
    <row r="1034" spans="3:6" x14ac:dyDescent="0.3">
      <c r="C1034" s="140"/>
      <c r="D1034" s="140"/>
      <c r="E1034" s="253"/>
      <c r="F1034" s="254"/>
    </row>
    <row r="1035" spans="3:6" x14ac:dyDescent="0.3">
      <c r="C1035" s="140"/>
      <c r="D1035" s="140"/>
      <c r="E1035" s="144"/>
      <c r="F1035" s="145"/>
    </row>
    <row r="1036" spans="3:6" x14ac:dyDescent="0.3">
      <c r="C1036" s="140"/>
      <c r="D1036" s="140"/>
      <c r="E1036" s="253"/>
      <c r="F1036" s="254"/>
    </row>
    <row r="1037" spans="3:6" x14ac:dyDescent="0.3">
      <c r="C1037" s="140"/>
      <c r="D1037" s="140"/>
      <c r="E1037" s="253"/>
      <c r="F1037" s="254"/>
    </row>
    <row r="1038" spans="3:6" x14ac:dyDescent="0.3">
      <c r="C1038" s="140"/>
      <c r="D1038" s="140"/>
      <c r="E1038" s="253"/>
      <c r="F1038" s="254"/>
    </row>
    <row r="1039" spans="3:6" x14ac:dyDescent="0.3">
      <c r="C1039" s="140"/>
      <c r="D1039" s="140"/>
      <c r="E1039" s="253"/>
      <c r="F1039" s="254"/>
    </row>
    <row r="1040" spans="3:6" x14ac:dyDescent="0.3">
      <c r="C1040" s="140"/>
      <c r="D1040" s="140"/>
      <c r="E1040" s="253"/>
      <c r="F1040" s="254"/>
    </row>
    <row r="1041" spans="3:6" x14ac:dyDescent="0.3">
      <c r="C1041" s="140"/>
      <c r="D1041" s="140"/>
      <c r="E1041" s="253"/>
      <c r="F1041" s="254"/>
    </row>
    <row r="1042" spans="3:6" x14ac:dyDescent="0.3">
      <c r="C1042" s="140"/>
      <c r="D1042" s="140"/>
      <c r="E1042" s="253"/>
      <c r="F1042" s="254"/>
    </row>
    <row r="1043" spans="3:6" x14ac:dyDescent="0.3">
      <c r="C1043" s="140"/>
      <c r="D1043" s="140"/>
      <c r="E1043" s="144"/>
      <c r="F1043" s="145"/>
    </row>
    <row r="1044" spans="3:6" x14ac:dyDescent="0.3">
      <c r="C1044" s="140"/>
      <c r="D1044" s="140"/>
      <c r="E1044" s="253"/>
      <c r="F1044" s="254"/>
    </row>
    <row r="1045" spans="3:6" x14ac:dyDescent="0.3">
      <c r="C1045" s="140"/>
      <c r="D1045" s="140"/>
      <c r="E1045" s="253"/>
      <c r="F1045" s="254"/>
    </row>
    <row r="1046" spans="3:6" x14ac:dyDescent="0.3">
      <c r="C1046" s="140"/>
      <c r="D1046" s="140"/>
      <c r="E1046" s="253"/>
      <c r="F1046" s="254"/>
    </row>
    <row r="1047" spans="3:6" x14ac:dyDescent="0.3">
      <c r="C1047" s="140"/>
      <c r="D1047" s="140"/>
      <c r="E1047" s="253"/>
      <c r="F1047" s="254"/>
    </row>
    <row r="1048" spans="3:6" x14ac:dyDescent="0.3">
      <c r="C1048" s="140"/>
      <c r="D1048" s="140"/>
      <c r="E1048" s="253"/>
      <c r="F1048" s="254"/>
    </row>
    <row r="1049" spans="3:6" x14ac:dyDescent="0.3">
      <c r="C1049" s="140"/>
      <c r="D1049" s="140"/>
      <c r="E1049" s="253"/>
      <c r="F1049" s="254"/>
    </row>
    <row r="1050" spans="3:6" x14ac:dyDescent="0.3">
      <c r="C1050" s="140"/>
      <c r="D1050" s="140"/>
      <c r="E1050" s="253"/>
      <c r="F1050" s="254"/>
    </row>
    <row r="1051" spans="3:6" x14ac:dyDescent="0.3">
      <c r="C1051" s="140"/>
      <c r="D1051" s="140"/>
      <c r="E1051" s="253"/>
      <c r="F1051" s="254"/>
    </row>
    <row r="1052" spans="3:6" x14ac:dyDescent="0.3">
      <c r="C1052" s="140"/>
      <c r="D1052" s="140"/>
      <c r="E1052" s="253"/>
      <c r="F1052" s="254"/>
    </row>
    <row r="1053" spans="3:6" x14ac:dyDescent="0.3">
      <c r="C1053" s="140"/>
      <c r="D1053" s="140"/>
      <c r="E1053" s="253"/>
      <c r="F1053" s="254"/>
    </row>
    <row r="1054" spans="3:6" x14ac:dyDescent="0.3">
      <c r="C1054" s="140"/>
      <c r="D1054" s="140"/>
      <c r="E1054" s="253"/>
      <c r="F1054" s="254"/>
    </row>
    <row r="1055" spans="3:6" x14ac:dyDescent="0.3">
      <c r="C1055" s="140"/>
      <c r="D1055" s="140"/>
      <c r="E1055" s="253"/>
      <c r="F1055" s="254"/>
    </row>
    <row r="1056" spans="3:6" x14ac:dyDescent="0.3">
      <c r="C1056" s="140"/>
      <c r="D1056" s="140"/>
      <c r="E1056" s="253"/>
      <c r="F1056" s="254"/>
    </row>
    <row r="1057" spans="3:6" x14ac:dyDescent="0.3">
      <c r="C1057" s="140"/>
      <c r="D1057" s="140"/>
      <c r="E1057" s="144"/>
      <c r="F1057" s="145"/>
    </row>
    <row r="1058" spans="3:6" x14ac:dyDescent="0.3">
      <c r="C1058" s="140"/>
      <c r="D1058" s="140"/>
      <c r="E1058" s="253"/>
      <c r="F1058" s="254"/>
    </row>
    <row r="1059" spans="3:6" x14ac:dyDescent="0.3">
      <c r="C1059" s="140"/>
      <c r="D1059" s="140"/>
      <c r="E1059" s="144"/>
      <c r="F1059" s="145"/>
    </row>
    <row r="1060" spans="3:6" x14ac:dyDescent="0.3">
      <c r="C1060" s="140"/>
      <c r="D1060" s="140"/>
      <c r="E1060" s="253"/>
      <c r="F1060" s="254"/>
    </row>
    <row r="1061" spans="3:6" x14ac:dyDescent="0.3">
      <c r="C1061" s="140"/>
      <c r="D1061" s="140"/>
      <c r="E1061" s="253"/>
      <c r="F1061" s="254"/>
    </row>
    <row r="1062" spans="3:6" x14ac:dyDescent="0.3">
      <c r="C1062" s="140"/>
      <c r="D1062" s="140"/>
      <c r="E1062" s="253"/>
      <c r="F1062" s="254"/>
    </row>
    <row r="1063" spans="3:6" x14ac:dyDescent="0.3">
      <c r="C1063" s="140"/>
      <c r="D1063" s="140"/>
      <c r="E1063" s="144"/>
      <c r="F1063" s="145"/>
    </row>
    <row r="1064" spans="3:6" x14ac:dyDescent="0.3">
      <c r="C1064" s="140"/>
      <c r="D1064" s="140"/>
      <c r="E1064" s="144"/>
      <c r="F1064" s="145"/>
    </row>
    <row r="1065" spans="3:6" x14ac:dyDescent="0.3">
      <c r="C1065" s="140"/>
      <c r="D1065" s="140"/>
      <c r="E1065" s="144"/>
      <c r="F1065" s="145"/>
    </row>
    <row r="1066" spans="3:6" x14ac:dyDescent="0.3">
      <c r="C1066" s="140"/>
      <c r="D1066" s="140"/>
      <c r="E1066" s="144"/>
      <c r="F1066" s="145"/>
    </row>
    <row r="1067" spans="3:6" x14ac:dyDescent="0.3">
      <c r="C1067" s="140"/>
      <c r="D1067" s="140"/>
      <c r="E1067" s="144"/>
      <c r="F1067" s="145"/>
    </row>
    <row r="1068" spans="3:6" x14ac:dyDescent="0.3">
      <c r="C1068" s="140"/>
      <c r="D1068" s="140"/>
      <c r="E1068" s="144"/>
      <c r="F1068" s="145"/>
    </row>
    <row r="1069" spans="3:6" x14ac:dyDescent="0.3">
      <c r="C1069" s="140"/>
      <c r="D1069" s="140"/>
      <c r="E1069" s="144"/>
      <c r="F1069" s="145"/>
    </row>
    <row r="1070" spans="3:6" x14ac:dyDescent="0.3">
      <c r="C1070" s="140"/>
      <c r="D1070" s="140"/>
      <c r="E1070" s="144"/>
      <c r="F1070" s="145"/>
    </row>
    <row r="1071" spans="3:6" x14ac:dyDescent="0.3">
      <c r="C1071" s="140"/>
      <c r="D1071" s="140"/>
      <c r="E1071" s="144"/>
      <c r="F1071" s="145"/>
    </row>
    <row r="1072" spans="3:6" x14ac:dyDescent="0.3">
      <c r="C1072" s="140"/>
      <c r="D1072" s="140"/>
      <c r="E1072" s="144"/>
      <c r="F1072" s="145"/>
    </row>
    <row r="1073" spans="1:6" x14ac:dyDescent="0.3">
      <c r="C1073" s="140"/>
      <c r="D1073" s="140"/>
      <c r="E1073" s="169"/>
      <c r="F1073" s="170"/>
    </row>
    <row r="1074" spans="1:6" x14ac:dyDescent="0.3">
      <c r="C1074" s="140"/>
      <c r="D1074" s="140"/>
      <c r="E1074" s="144"/>
      <c r="F1074" s="145"/>
    </row>
    <row r="1075" spans="1:6" x14ac:dyDescent="0.3">
      <c r="A1075" s="174"/>
      <c r="B1075" s="174"/>
      <c r="C1075" s="175"/>
      <c r="D1075" s="175"/>
      <c r="E1075" s="169"/>
      <c r="F1075" s="170"/>
    </row>
    <row r="1076" spans="1:6" x14ac:dyDescent="0.3">
      <c r="C1076" s="140"/>
      <c r="D1076" s="140"/>
      <c r="E1076" s="169"/>
      <c r="F1076" s="170"/>
    </row>
    <row r="1077" spans="1:6" x14ac:dyDescent="0.3">
      <c r="A1077" s="174"/>
      <c r="B1077" s="174"/>
      <c r="C1077" s="175"/>
      <c r="D1077" s="175"/>
      <c r="E1077" s="169"/>
      <c r="F1077" s="170"/>
    </row>
    <row r="1078" spans="1:6" x14ac:dyDescent="0.3">
      <c r="A1078" s="174"/>
      <c r="B1078" s="174"/>
      <c r="C1078" s="175"/>
      <c r="D1078" s="175"/>
      <c r="E1078" s="169"/>
      <c r="F1078" s="170"/>
    </row>
    <row r="1079" spans="1:6" x14ac:dyDescent="0.3">
      <c r="A1079" s="174"/>
      <c r="B1079" s="174"/>
      <c r="C1079" s="175"/>
      <c r="D1079" s="175"/>
      <c r="E1079" s="169"/>
      <c r="F1079" s="170"/>
    </row>
    <row r="1080" spans="1:6" x14ac:dyDescent="0.3">
      <c r="A1080" s="174"/>
      <c r="B1080" s="174"/>
      <c r="C1080" s="175"/>
      <c r="D1080" s="175"/>
      <c r="E1080" s="169"/>
      <c r="F1080" s="170"/>
    </row>
    <row r="1081" spans="1:6" x14ac:dyDescent="0.3">
      <c r="A1081" s="174"/>
      <c r="B1081" s="174"/>
      <c r="C1081" s="175"/>
      <c r="D1081" s="175"/>
      <c r="E1081" s="169"/>
      <c r="F1081" s="170"/>
    </row>
    <row r="1082" spans="1:6" x14ac:dyDescent="0.3">
      <c r="A1082" s="174"/>
      <c r="B1082" s="174"/>
      <c r="C1082" s="175"/>
      <c r="D1082" s="175"/>
      <c r="E1082" s="169"/>
      <c r="F1082" s="170"/>
    </row>
    <row r="1083" spans="1:6" x14ac:dyDescent="0.3">
      <c r="A1083" s="174"/>
      <c r="B1083" s="174"/>
      <c r="C1083" s="175"/>
      <c r="D1083" s="175"/>
      <c r="E1083" s="169"/>
      <c r="F1083" s="170"/>
    </row>
    <row r="1084" spans="1:6" x14ac:dyDescent="0.3">
      <c r="A1084" s="174"/>
      <c r="B1084" s="174"/>
      <c r="C1084" s="175"/>
      <c r="D1084" s="175"/>
      <c r="E1084" s="169"/>
      <c r="F1084" s="170"/>
    </row>
    <row r="1085" spans="1:6" x14ac:dyDescent="0.3">
      <c r="A1085" s="174"/>
      <c r="B1085" s="174"/>
      <c r="C1085" s="175"/>
      <c r="D1085" s="175"/>
      <c r="E1085" s="169"/>
      <c r="F1085" s="170"/>
    </row>
    <row r="1086" spans="1:6" x14ac:dyDescent="0.3">
      <c r="A1086" s="174"/>
      <c r="B1086" s="174"/>
      <c r="C1086" s="175"/>
      <c r="D1086" s="175"/>
      <c r="E1086" s="169"/>
      <c r="F1086" s="170"/>
    </row>
    <row r="1087" spans="1:6" x14ac:dyDescent="0.3">
      <c r="C1087"/>
      <c r="D1087"/>
      <c r="E1087" s="144"/>
      <c r="F1087" s="141"/>
    </row>
    <row r="1088" spans="1:6" x14ac:dyDescent="0.3">
      <c r="C1088"/>
      <c r="D1088"/>
      <c r="E1088" s="144"/>
      <c r="F1088" s="141"/>
    </row>
    <row r="1089" spans="3:6" x14ac:dyDescent="0.3">
      <c r="C1089"/>
      <c r="D1089"/>
      <c r="E1089" s="169"/>
      <c r="F1089" s="170"/>
    </row>
    <row r="1090" spans="3:6" x14ac:dyDescent="0.3">
      <c r="C1090"/>
      <c r="D1090"/>
      <c r="E1090" s="144"/>
      <c r="F1090" s="141"/>
    </row>
    <row r="1091" spans="3:6" x14ac:dyDescent="0.3">
      <c r="C1091"/>
      <c r="D1091"/>
      <c r="E1091" s="144"/>
      <c r="F1091" s="141"/>
    </row>
    <row r="1092" spans="3:6" x14ac:dyDescent="0.3">
      <c r="C1092"/>
      <c r="D1092"/>
      <c r="E1092" s="144"/>
      <c r="F1092" s="141"/>
    </row>
    <row r="1093" spans="3:6" x14ac:dyDescent="0.3">
      <c r="C1093"/>
      <c r="D1093"/>
      <c r="E1093" s="169"/>
      <c r="F1093" s="170"/>
    </row>
    <row r="1094" spans="3:6" x14ac:dyDescent="0.3">
      <c r="C1094"/>
      <c r="D1094"/>
      <c r="E1094" s="169"/>
      <c r="F1094" s="170"/>
    </row>
    <row r="1095" spans="3:6" x14ac:dyDescent="0.3">
      <c r="C1095"/>
      <c r="D1095"/>
      <c r="E1095" s="144"/>
      <c r="F1095" s="141"/>
    </row>
    <row r="1096" spans="3:6" x14ac:dyDescent="0.3">
      <c r="C1096"/>
      <c r="D1096"/>
      <c r="E1096" s="144"/>
      <c r="F1096" s="141">
        <v>1</v>
      </c>
    </row>
    <row r="1097" spans="3:6" x14ac:dyDescent="0.3">
      <c r="C1097"/>
      <c r="D1097"/>
      <c r="E1097" s="144"/>
      <c r="F1097" s="141"/>
    </row>
    <row r="1098" spans="3:6" x14ac:dyDescent="0.3">
      <c r="C1098"/>
      <c r="D1098"/>
      <c r="E1098" s="144"/>
      <c r="F1098" s="141"/>
    </row>
    <row r="1099" spans="3:6" x14ac:dyDescent="0.3">
      <c r="C1099"/>
      <c r="D1099"/>
      <c r="E1099" s="169"/>
      <c r="F1099" s="170"/>
    </row>
    <row r="1100" spans="3:6" x14ac:dyDescent="0.3">
      <c r="C1100"/>
      <c r="D1100"/>
      <c r="E1100" s="144"/>
      <c r="F1100" s="141"/>
    </row>
    <row r="1101" spans="3:6" x14ac:dyDescent="0.3">
      <c r="C1101"/>
      <c r="D1101"/>
      <c r="E1101" s="144"/>
      <c r="F1101" s="141"/>
    </row>
    <row r="1102" spans="3:6" x14ac:dyDescent="0.3">
      <c r="C1102"/>
      <c r="D1102"/>
      <c r="E1102" s="144"/>
      <c r="F1102" s="141"/>
    </row>
    <row r="1103" spans="3:6" x14ac:dyDescent="0.3">
      <c r="C1103"/>
      <c r="D1103"/>
      <c r="E1103" s="169"/>
      <c r="F1103" s="170"/>
    </row>
    <row r="1104" spans="3:6" x14ac:dyDescent="0.3">
      <c r="C1104"/>
      <c r="D1104"/>
      <c r="E1104" s="169"/>
      <c r="F1104" s="170"/>
    </row>
    <row r="1105" spans="3:6" x14ac:dyDescent="0.3">
      <c r="C1105"/>
      <c r="D1105"/>
      <c r="E1105" s="144"/>
      <c r="F1105" s="141"/>
    </row>
    <row r="1106" spans="3:6" x14ac:dyDescent="0.3">
      <c r="C1106"/>
      <c r="D1106"/>
      <c r="E1106" s="144"/>
      <c r="F1106" s="141"/>
    </row>
    <row r="1107" spans="3:6" x14ac:dyDescent="0.3">
      <c r="C1107"/>
      <c r="D1107"/>
      <c r="E1107" s="144"/>
      <c r="F1107" s="141"/>
    </row>
    <row r="1108" spans="3:6" x14ac:dyDescent="0.3">
      <c r="C1108"/>
      <c r="D1108"/>
      <c r="E1108" s="144"/>
      <c r="F1108" s="141"/>
    </row>
    <row r="1109" spans="3:6" x14ac:dyDescent="0.3">
      <c r="C1109"/>
      <c r="D1109"/>
      <c r="E1109" s="144"/>
      <c r="F1109" s="141"/>
    </row>
    <row r="1110" spans="3:6" x14ac:dyDescent="0.3">
      <c r="C1110"/>
      <c r="D1110"/>
      <c r="E1110" s="144"/>
      <c r="F1110" s="141"/>
    </row>
    <row r="1111" spans="3:6" x14ac:dyDescent="0.3">
      <c r="C1111"/>
      <c r="D1111"/>
      <c r="E1111" s="144"/>
      <c r="F1111" s="141"/>
    </row>
    <row r="1112" spans="3:6" x14ac:dyDescent="0.3">
      <c r="C1112"/>
      <c r="D1112"/>
      <c r="E1112" s="144"/>
      <c r="F1112" s="145"/>
    </row>
    <row r="1113" spans="3:6" x14ac:dyDescent="0.3">
      <c r="C1113"/>
      <c r="D1113"/>
      <c r="E1113" s="169"/>
      <c r="F1113" s="170"/>
    </row>
    <row r="1114" spans="3:6" x14ac:dyDescent="0.3">
      <c r="C1114"/>
      <c r="D1114"/>
      <c r="E1114" s="144"/>
      <c r="F1114" s="141"/>
    </row>
    <row r="1115" spans="3:6" x14ac:dyDescent="0.3">
      <c r="C1115"/>
      <c r="D1115"/>
      <c r="E1115" s="169"/>
      <c r="F1115" s="170"/>
    </row>
    <row r="1116" spans="3:6" x14ac:dyDescent="0.3">
      <c r="C1116"/>
      <c r="D1116"/>
      <c r="E1116" s="169"/>
      <c r="F1116" s="170"/>
    </row>
    <row r="1117" spans="3:6" x14ac:dyDescent="0.3">
      <c r="C1117"/>
      <c r="D1117"/>
      <c r="E1117" s="144"/>
      <c r="F1117" s="141"/>
    </row>
    <row r="1118" spans="3:6" x14ac:dyDescent="0.3">
      <c r="C1118"/>
      <c r="D1118"/>
      <c r="E1118" s="144"/>
      <c r="F1118" s="141"/>
    </row>
    <row r="1119" spans="3:6" x14ac:dyDescent="0.3">
      <c r="C1119"/>
      <c r="D1119"/>
      <c r="E1119" s="144"/>
      <c r="F1119" s="141"/>
    </row>
    <row r="1120" spans="3:6" x14ac:dyDescent="0.3">
      <c r="C1120"/>
      <c r="D1120"/>
      <c r="E1120" s="144"/>
      <c r="F1120" s="141"/>
    </row>
    <row r="1121" spans="3:6" x14ac:dyDescent="0.3">
      <c r="C1121"/>
      <c r="D1121"/>
      <c r="E1121" s="144"/>
      <c r="F1121" s="141"/>
    </row>
    <row r="1122" spans="3:6" x14ac:dyDescent="0.3">
      <c r="C1122"/>
      <c r="D1122"/>
      <c r="E1122" s="169"/>
      <c r="F1122" s="170"/>
    </row>
    <row r="1123" spans="3:6" x14ac:dyDescent="0.3">
      <c r="C1123"/>
      <c r="D1123"/>
      <c r="E1123" s="144"/>
      <c r="F1123" s="141"/>
    </row>
  </sheetData>
  <mergeCells count="72">
    <mergeCell ref="FL12:FR12"/>
    <mergeCell ref="EQ8:EW8"/>
    <mergeCell ref="EX8:FD8"/>
    <mergeCell ref="FE8:FK8"/>
    <mergeCell ref="FL8:FR8"/>
    <mergeCell ref="FL11:FR11"/>
    <mergeCell ref="EQ11:EW11"/>
    <mergeCell ref="EX11:FD11"/>
    <mergeCell ref="FE11:FK11"/>
    <mergeCell ref="EQ12:EW12"/>
    <mergeCell ref="EX12:FD12"/>
    <mergeCell ref="FE12:FK12"/>
    <mergeCell ref="DH12:DN12"/>
    <mergeCell ref="DO12:DU12"/>
    <mergeCell ref="DV12:EB12"/>
    <mergeCell ref="EC8:EI8"/>
    <mergeCell ref="EJ8:EP8"/>
    <mergeCell ref="EC12:EI12"/>
    <mergeCell ref="EJ12:EP12"/>
    <mergeCell ref="DH8:DN8"/>
    <mergeCell ref="DO8:DU8"/>
    <mergeCell ref="DV8:EB8"/>
    <mergeCell ref="DH11:DN11"/>
    <mergeCell ref="DO11:DU11"/>
    <mergeCell ref="DV11:EB11"/>
    <mergeCell ref="EC11:EI11"/>
    <mergeCell ref="EJ11:EP11"/>
    <mergeCell ref="CT8:CZ8"/>
    <mergeCell ref="DA8:DG8"/>
    <mergeCell ref="CT11:CZ11"/>
    <mergeCell ref="DA11:DG11"/>
    <mergeCell ref="CT12:CZ12"/>
    <mergeCell ref="DA12:DG12"/>
    <mergeCell ref="CF8:CL8"/>
    <mergeCell ref="AP8:AV8"/>
    <mergeCell ref="G8:M8"/>
    <mergeCell ref="N8:T8"/>
    <mergeCell ref="U8:AA8"/>
    <mergeCell ref="AB8:AH8"/>
    <mergeCell ref="AI8:AO8"/>
    <mergeCell ref="CF12:CL12"/>
    <mergeCell ref="CM8:CS8"/>
    <mergeCell ref="G11:M11"/>
    <mergeCell ref="N11:T11"/>
    <mergeCell ref="U11:AA11"/>
    <mergeCell ref="AB11:AH11"/>
    <mergeCell ref="AI11:AO11"/>
    <mergeCell ref="AP11:AV11"/>
    <mergeCell ref="AW11:BC11"/>
    <mergeCell ref="BD11:BJ11"/>
    <mergeCell ref="BK11:BQ11"/>
    <mergeCell ref="AW8:BC8"/>
    <mergeCell ref="BD8:BJ8"/>
    <mergeCell ref="BK8:BQ8"/>
    <mergeCell ref="BR8:BX8"/>
    <mergeCell ref="BY8:CE8"/>
    <mergeCell ref="BR11:BX11"/>
    <mergeCell ref="BY11:CE11"/>
    <mergeCell ref="CF11:CL11"/>
    <mergeCell ref="CM11:CS11"/>
    <mergeCell ref="G12:M12"/>
    <mergeCell ref="N12:T12"/>
    <mergeCell ref="U12:AA12"/>
    <mergeCell ref="AB12:AH12"/>
    <mergeCell ref="AI12:AO12"/>
    <mergeCell ref="AP12:AV12"/>
    <mergeCell ref="CM12:CS12"/>
    <mergeCell ref="AW12:BC12"/>
    <mergeCell ref="BD12:BJ12"/>
    <mergeCell ref="BK12:BQ12"/>
    <mergeCell ref="BR12:BX12"/>
    <mergeCell ref="BY12:CE12"/>
  </mergeCells>
  <conditionalFormatting sqref="G13:FR13">
    <cfRule type="expression" dxfId="49" priority="8">
      <formula>AND(TODAY()&gt;=G10,TODAY()&lt;H10)</formula>
    </cfRule>
  </conditionalFormatting>
  <conditionalFormatting sqref="G14:FR272">
    <cfRule type="expression" dxfId="48" priority="1">
      <formula>G14&lt;&gt;""</formula>
    </cfRule>
    <cfRule type="expression" dxfId="47" priority="3">
      <formula>G$10=TODAY()</formula>
    </cfRule>
  </conditionalFormatting>
  <conditionalFormatting sqref="G273:CS1048576 G15:FR272">
    <cfRule type="expression" dxfId="46" priority="10">
      <formula>G$10=TODAY()</formula>
    </cfRule>
  </conditionalFormatting>
  <conditionalFormatting sqref="G15:FR45">
    <cfRule type="expression" dxfId="45" priority="2">
      <formula>$B1087="VORAZ - 77I79RSF IPRO"</formula>
    </cfRule>
    <cfRule type="expression" dxfId="44" priority="4">
      <formula>$B1087="TMG2383 IPRO"</formula>
    </cfRule>
    <cfRule type="expression" dxfId="43" priority="5">
      <formula>$B1087="TMG1180 RR"</formula>
    </cfRule>
    <cfRule type="expression" dxfId="42" priority="6">
      <formula>$B1087="M7739 IPRO"</formula>
    </cfRule>
    <cfRule type="expression" dxfId="41" priority="7">
      <formula>$B1087="EXTREMA - 81I81RSF IPRO"</formula>
    </cfRule>
    <cfRule type="expression" dxfId="40" priority="9">
      <formula>$B1087="Bônus - 8579RSF IPRO"</formula>
    </cfRule>
  </conditionalFormatting>
  <conditionalFormatting sqref="G46:FR272">
    <cfRule type="expression" dxfId="39" priority="211">
      <formula>$B1124="VORAZ - 77I79RSF IPRO"</formula>
    </cfRule>
    <cfRule type="expression" dxfId="38" priority="212">
      <formula>$B1124="TMG2383 IPRO"</formula>
    </cfRule>
    <cfRule type="expression" dxfId="37" priority="213">
      <formula>$B1124="TMG1180 RR"</formula>
    </cfRule>
    <cfRule type="expression" dxfId="36" priority="214">
      <formula>$B1124="M7739 IPRO"</formula>
    </cfRule>
    <cfRule type="expression" dxfId="35" priority="215">
      <formula>$B1124="EXTREMA - 81I81RSF IPRO"</formula>
    </cfRule>
    <cfRule type="expression" dxfId="34" priority="216">
      <formula>$B1124="Bônus - 8579RSF IPRO"</formula>
    </cfRule>
  </conditionalFormatting>
  <conditionalFormatting sqref="A14:FR14 A15:F1089">
    <cfRule type="expression" dxfId="33" priority="283">
      <formula>$B14="VORAZ - 77I79RSF IPRO"</formula>
    </cfRule>
    <cfRule type="expression" dxfId="32" priority="284">
      <formula>$B14="TMG2383 IPRO"</formula>
    </cfRule>
    <cfRule type="expression" dxfId="31" priority="285">
      <formula>$B14="TMG1180 RR"</formula>
    </cfRule>
    <cfRule type="expression" dxfId="30" priority="286">
      <formula>$B14="M7739 IPRO"</formula>
    </cfRule>
    <cfRule type="expression" dxfId="29" priority="287">
      <formula>$B14="EXTREMA - 81I81RSF IPRO"</formula>
    </cfRule>
    <cfRule type="expression" dxfId="28" priority="288">
      <formula>$B14="Bônus - 8579RSF IPRO"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E782B-3DFD-4285-BFDC-AC0D192AB9D6}">
  <sheetPr codeName="Planilha15"/>
  <dimension ref="A8:I45"/>
  <sheetViews>
    <sheetView showGridLines="0" workbookViewId="0">
      <selection activeCell="B13" sqref="B13"/>
    </sheetView>
  </sheetViews>
  <sheetFormatPr defaultRowHeight="14.4" x14ac:dyDescent="0.3"/>
  <cols>
    <col min="1" max="1" width="42.6640625" style="163" customWidth="1"/>
    <col min="2" max="2" width="17.33203125" style="163" bestFit="1" customWidth="1"/>
    <col min="3" max="3" width="15" style="176" customWidth="1"/>
    <col min="4" max="4" width="13.33203125" style="163" customWidth="1"/>
    <col min="5" max="5" width="10.5546875" style="163" customWidth="1"/>
    <col min="6" max="6" width="11.5546875" style="163" customWidth="1"/>
    <col min="7" max="7" width="11.109375" style="163" customWidth="1"/>
    <col min="8" max="8" width="10.44140625" style="163" customWidth="1"/>
    <col min="9" max="9" width="11.109375" style="163" customWidth="1"/>
    <col min="10" max="10" width="10.88671875" customWidth="1"/>
    <col min="11" max="11" width="11.5546875" customWidth="1"/>
    <col min="12" max="12" width="13.6640625" customWidth="1"/>
    <col min="13" max="13" width="14.33203125" customWidth="1"/>
    <col min="14" max="14" width="10.33203125" customWidth="1"/>
    <col min="15" max="15" width="7.6640625" bestFit="1" customWidth="1"/>
    <col min="16" max="16" width="6.33203125" bestFit="1" customWidth="1"/>
    <col min="17" max="17" width="6.88671875" bestFit="1" customWidth="1"/>
    <col min="18" max="18" width="6.33203125" bestFit="1" customWidth="1"/>
    <col min="19" max="20" width="8.33203125" bestFit="1" customWidth="1"/>
    <col min="21" max="21" width="11.88671875" bestFit="1" customWidth="1"/>
    <col min="22" max="22" width="7.6640625" bestFit="1" customWidth="1"/>
    <col min="23" max="23" width="6.88671875" bestFit="1" customWidth="1"/>
    <col min="24" max="24" width="10" bestFit="1" customWidth="1"/>
    <col min="25" max="25" width="7.44140625" bestFit="1" customWidth="1"/>
  </cols>
  <sheetData>
    <row r="8" spans="1:9" x14ac:dyDescent="0.3">
      <c r="A8"/>
      <c r="B8"/>
    </row>
    <row r="10" spans="1:9" ht="43.2" x14ac:dyDescent="0.3">
      <c r="A10" s="264" t="s">
        <v>530</v>
      </c>
      <c r="B10" s="268" t="s">
        <v>770</v>
      </c>
      <c r="C10"/>
      <c r="D10"/>
      <c r="E10"/>
      <c r="F10"/>
      <c r="G10"/>
      <c r="H10"/>
      <c r="I10"/>
    </row>
    <row r="11" spans="1:9" x14ac:dyDescent="0.3">
      <c r="A11" s="262" t="s">
        <v>541</v>
      </c>
      <c r="B11" s="263">
        <v>3100</v>
      </c>
      <c r="C11"/>
      <c r="D11"/>
      <c r="E11"/>
      <c r="F11"/>
      <c r="G11"/>
      <c r="H11"/>
      <c r="I11"/>
    </row>
    <row r="12" spans="1:9" x14ac:dyDescent="0.3">
      <c r="A12" s="262" t="s">
        <v>177</v>
      </c>
      <c r="B12" s="263">
        <v>5100</v>
      </c>
      <c r="C12"/>
      <c r="D12"/>
      <c r="E12"/>
      <c r="F12"/>
      <c r="G12"/>
      <c r="H12"/>
      <c r="I12"/>
    </row>
    <row r="13" spans="1:9" x14ac:dyDescent="0.3">
      <c r="A13" s="262" t="s">
        <v>176</v>
      </c>
      <c r="B13" s="263">
        <v>2100</v>
      </c>
      <c r="C13"/>
      <c r="D13"/>
      <c r="E13"/>
      <c r="F13"/>
      <c r="G13"/>
      <c r="H13"/>
      <c r="I13"/>
    </row>
    <row r="14" spans="1:9" x14ac:dyDescent="0.3">
      <c r="A14" s="262" t="s">
        <v>557</v>
      </c>
      <c r="B14" s="263">
        <v>1800</v>
      </c>
      <c r="C14"/>
      <c r="D14"/>
      <c r="E14"/>
      <c r="F14"/>
      <c r="G14"/>
      <c r="H14"/>
      <c r="I14"/>
    </row>
    <row r="15" spans="1:9" x14ac:dyDescent="0.3">
      <c r="A15" s="262" t="s">
        <v>560</v>
      </c>
      <c r="B15" s="263">
        <v>2700</v>
      </c>
      <c r="C15"/>
      <c r="D15"/>
      <c r="E15"/>
      <c r="F15"/>
      <c r="G15"/>
      <c r="H15"/>
      <c r="I15"/>
    </row>
    <row r="16" spans="1:9" x14ac:dyDescent="0.3">
      <c r="A16" s="262" t="s">
        <v>531</v>
      </c>
      <c r="B16" s="263">
        <v>14800</v>
      </c>
      <c r="C16"/>
      <c r="D16"/>
      <c r="E16"/>
      <c r="F16"/>
      <c r="G16"/>
      <c r="H16"/>
      <c r="I16"/>
    </row>
    <row r="17" spans="1:9" x14ac:dyDescent="0.3">
      <c r="A17"/>
      <c r="B17"/>
      <c r="C17"/>
      <c r="D17"/>
      <c r="E17"/>
      <c r="F17"/>
      <c r="G17"/>
      <c r="H17"/>
      <c r="I17"/>
    </row>
    <row r="18" spans="1:9" x14ac:dyDescent="0.3">
      <c r="A18"/>
      <c r="B18"/>
      <c r="C18"/>
      <c r="D18"/>
      <c r="E18"/>
      <c r="F18"/>
      <c r="G18"/>
      <c r="H18" s="164"/>
      <c r="I18"/>
    </row>
    <row r="19" spans="1:9" x14ac:dyDescent="0.3">
      <c r="A19"/>
      <c r="B19"/>
      <c r="C19"/>
      <c r="D19"/>
      <c r="E19"/>
      <c r="F19"/>
      <c r="G19"/>
      <c r="H19"/>
      <c r="I19"/>
    </row>
    <row r="20" spans="1:9" x14ac:dyDescent="0.3">
      <c r="A20"/>
      <c r="B20"/>
      <c r="C20"/>
      <c r="D20"/>
      <c r="E20"/>
      <c r="F20"/>
      <c r="G20"/>
      <c r="H20"/>
      <c r="I20"/>
    </row>
    <row r="21" spans="1:9" x14ac:dyDescent="0.3">
      <c r="A21"/>
      <c r="B21"/>
      <c r="C21"/>
      <c r="D21"/>
      <c r="E21"/>
      <c r="F21"/>
      <c r="G21"/>
      <c r="H21"/>
      <c r="I21"/>
    </row>
    <row r="22" spans="1:9" x14ac:dyDescent="0.3">
      <c r="A22"/>
      <c r="B22"/>
      <c r="C22"/>
      <c r="D22"/>
      <c r="E22"/>
      <c r="F22"/>
      <c r="G22"/>
      <c r="H22"/>
      <c r="I22"/>
    </row>
    <row r="23" spans="1:9" x14ac:dyDescent="0.3">
      <c r="A23"/>
      <c r="B23"/>
      <c r="C23"/>
      <c r="D23"/>
      <c r="E23"/>
      <c r="F23"/>
      <c r="G23"/>
      <c r="H23"/>
      <c r="I23"/>
    </row>
    <row r="24" spans="1:9" x14ac:dyDescent="0.3">
      <c r="A24"/>
      <c r="B24"/>
      <c r="C24"/>
      <c r="D24"/>
      <c r="E24"/>
      <c r="F24"/>
      <c r="G24"/>
      <c r="H24"/>
      <c r="I24"/>
    </row>
    <row r="25" spans="1:9" x14ac:dyDescent="0.3">
      <c r="A25"/>
      <c r="B25"/>
      <c r="C25"/>
      <c r="D25"/>
      <c r="E25"/>
    </row>
    <row r="26" spans="1:9" x14ac:dyDescent="0.3">
      <c r="A26"/>
      <c r="B26"/>
      <c r="C26"/>
      <c r="D26"/>
      <c r="E26"/>
    </row>
    <row r="27" spans="1:9" x14ac:dyDescent="0.3">
      <c r="A27"/>
      <c r="B27"/>
      <c r="C27"/>
      <c r="D27"/>
      <c r="E27"/>
    </row>
    <row r="28" spans="1:9" x14ac:dyDescent="0.3">
      <c r="A28"/>
      <c r="B28"/>
      <c r="C28"/>
      <c r="D28"/>
      <c r="E28"/>
    </row>
    <row r="29" spans="1:9" x14ac:dyDescent="0.3">
      <c r="A29"/>
      <c r="B29"/>
      <c r="C29"/>
      <c r="D29"/>
    </row>
    <row r="30" spans="1:9" x14ac:dyDescent="0.3">
      <c r="A30"/>
      <c r="B30"/>
      <c r="C30"/>
      <c r="D30"/>
    </row>
    <row r="31" spans="1:9" x14ac:dyDescent="0.3">
      <c r="A31"/>
      <c r="B31"/>
      <c r="C31" s="177"/>
    </row>
    <row r="32" spans="1:9" x14ac:dyDescent="0.3">
      <c r="A32"/>
      <c r="B32"/>
      <c r="C32" s="177"/>
    </row>
    <row r="33" spans="1:3" x14ac:dyDescent="0.3">
      <c r="A33"/>
      <c r="B33"/>
      <c r="C33" s="177"/>
    </row>
    <row r="34" spans="1:3" x14ac:dyDescent="0.3">
      <c r="A34"/>
      <c r="B34"/>
      <c r="C34" s="177"/>
    </row>
    <row r="35" spans="1:3" x14ac:dyDescent="0.3">
      <c r="A35"/>
      <c r="B35"/>
      <c r="C35" s="177"/>
    </row>
    <row r="36" spans="1:3" x14ac:dyDescent="0.3">
      <c r="A36"/>
      <c r="B36"/>
      <c r="C36" s="177"/>
    </row>
    <row r="37" spans="1:3" x14ac:dyDescent="0.3">
      <c r="A37"/>
      <c r="B37"/>
      <c r="C37" s="177"/>
    </row>
    <row r="38" spans="1:3" x14ac:dyDescent="0.3">
      <c r="A38"/>
      <c r="B38"/>
      <c r="C38" s="177"/>
    </row>
    <row r="39" spans="1:3" x14ac:dyDescent="0.3">
      <c r="A39"/>
      <c r="B39"/>
      <c r="C39" s="177"/>
    </row>
    <row r="40" spans="1:3" x14ac:dyDescent="0.3">
      <c r="A40"/>
      <c r="B40"/>
      <c r="C40" s="177"/>
    </row>
    <row r="41" spans="1:3" x14ac:dyDescent="0.3">
      <c r="A41"/>
      <c r="B41"/>
      <c r="C41" s="177"/>
    </row>
    <row r="42" spans="1:3" x14ac:dyDescent="0.3">
      <c r="A42"/>
      <c r="B42"/>
      <c r="C42" s="177"/>
    </row>
    <row r="43" spans="1:3" x14ac:dyDescent="0.3">
      <c r="A43"/>
      <c r="B43"/>
      <c r="C43" s="177"/>
    </row>
    <row r="44" spans="1:3" x14ac:dyDescent="0.3">
      <c r="A44"/>
      <c r="B44"/>
      <c r="C44" s="177"/>
    </row>
    <row r="45" spans="1:3" x14ac:dyDescent="0.3">
      <c r="A45"/>
      <c r="B45"/>
      <c r="C45" s="177"/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D33"/>
  <sheetViews>
    <sheetView showGridLines="0" workbookViewId="0">
      <selection activeCell="A4" sqref="A4:D83"/>
    </sheetView>
  </sheetViews>
  <sheetFormatPr defaultRowHeight="14.4" x14ac:dyDescent="0.3"/>
  <cols>
    <col min="1" max="1" width="27.33203125" bestFit="1" customWidth="1"/>
    <col min="2" max="2" width="25.33203125" bestFit="1" customWidth="1"/>
    <col min="3" max="3" width="12.5546875" bestFit="1" customWidth="1"/>
    <col min="4" max="4" width="11.88671875" bestFit="1" customWidth="1"/>
    <col min="5" max="5" width="9.88671875" bestFit="1" customWidth="1"/>
  </cols>
  <sheetData>
    <row r="1" spans="1:4" x14ac:dyDescent="0.3">
      <c r="A1" s="261" t="s">
        <v>529</v>
      </c>
      <c r="B1" t="s">
        <v>513</v>
      </c>
    </row>
    <row r="3" spans="1:4" x14ac:dyDescent="0.3">
      <c r="A3" s="261" t="s">
        <v>46</v>
      </c>
      <c r="B3" s="261" t="s">
        <v>126</v>
      </c>
      <c r="C3" s="261" t="s">
        <v>528</v>
      </c>
      <c r="D3" s="261" t="s">
        <v>527</v>
      </c>
    </row>
    <row r="4" spans="1:4" x14ac:dyDescent="0.3">
      <c r="A4" t="s">
        <v>402</v>
      </c>
      <c r="B4" t="s">
        <v>176</v>
      </c>
      <c r="C4" s="140">
        <v>45346</v>
      </c>
      <c r="D4" s="140">
        <v>45347</v>
      </c>
    </row>
    <row r="5" spans="1:4" x14ac:dyDescent="0.3">
      <c r="A5" t="s">
        <v>402</v>
      </c>
      <c r="B5" t="s">
        <v>168</v>
      </c>
      <c r="C5" s="140">
        <v>45362</v>
      </c>
      <c r="D5" s="140">
        <v>45370</v>
      </c>
    </row>
    <row r="6" spans="1:4" x14ac:dyDescent="0.3">
      <c r="A6" t="s">
        <v>402</v>
      </c>
      <c r="B6" t="s">
        <v>557</v>
      </c>
      <c r="C6" s="140">
        <v>45320</v>
      </c>
      <c r="D6" s="140">
        <v>45327</v>
      </c>
    </row>
    <row r="7" spans="1:4" x14ac:dyDescent="0.3">
      <c r="A7" t="s">
        <v>407</v>
      </c>
      <c r="B7" t="s">
        <v>176</v>
      </c>
      <c r="C7" s="140">
        <v>45322</v>
      </c>
      <c r="D7" s="140">
        <v>45326</v>
      </c>
    </row>
    <row r="8" spans="1:4" x14ac:dyDescent="0.3">
      <c r="A8" t="s">
        <v>407</v>
      </c>
      <c r="B8" t="s">
        <v>177</v>
      </c>
      <c r="C8" s="140">
        <v>45330</v>
      </c>
      <c r="D8" s="140">
        <v>45338</v>
      </c>
    </row>
    <row r="9" spans="1:4" x14ac:dyDescent="0.3">
      <c r="A9" t="s">
        <v>407</v>
      </c>
      <c r="B9" t="s">
        <v>541</v>
      </c>
      <c r="C9" s="140">
        <v>45340</v>
      </c>
      <c r="D9" s="140">
        <v>45348</v>
      </c>
    </row>
    <row r="10" spans="1:4" x14ac:dyDescent="0.3">
      <c r="A10" t="s">
        <v>407</v>
      </c>
      <c r="B10" t="s">
        <v>557</v>
      </c>
      <c r="C10" s="140">
        <v>45324</v>
      </c>
      <c r="D10" s="140">
        <v>45324</v>
      </c>
    </row>
    <row r="11" spans="1:4" x14ac:dyDescent="0.3">
      <c r="A11" t="s">
        <v>407</v>
      </c>
      <c r="B11" t="s">
        <v>560</v>
      </c>
      <c r="C11" s="140">
        <v>45329</v>
      </c>
      <c r="D11" s="140">
        <v>45329</v>
      </c>
    </row>
    <row r="12" spans="1:4" x14ac:dyDescent="0.3">
      <c r="A12" t="s">
        <v>404</v>
      </c>
      <c r="B12" t="s">
        <v>177</v>
      </c>
      <c r="C12" s="140">
        <v>45371</v>
      </c>
      <c r="D12" s="140">
        <v>45374</v>
      </c>
    </row>
    <row r="13" spans="1:4" x14ac:dyDescent="0.3">
      <c r="A13" t="s">
        <v>456</v>
      </c>
      <c r="B13" t="s">
        <v>175</v>
      </c>
      <c r="C13" s="140">
        <v>45308</v>
      </c>
      <c r="D13" s="140">
        <v>45316</v>
      </c>
    </row>
    <row r="14" spans="1:4" x14ac:dyDescent="0.3">
      <c r="A14" t="s">
        <v>456</v>
      </c>
      <c r="B14" t="s">
        <v>565</v>
      </c>
      <c r="C14" s="140">
        <v>45343</v>
      </c>
      <c r="D14" s="140">
        <v>45346</v>
      </c>
    </row>
    <row r="15" spans="1:4" x14ac:dyDescent="0.3">
      <c r="A15" t="s">
        <v>456</v>
      </c>
      <c r="B15" t="s">
        <v>560</v>
      </c>
      <c r="C15" s="140">
        <v>45338</v>
      </c>
      <c r="D15" s="140">
        <v>45338</v>
      </c>
    </row>
    <row r="16" spans="1:4" x14ac:dyDescent="0.3">
      <c r="A16" t="s">
        <v>458</v>
      </c>
      <c r="B16" t="s">
        <v>176</v>
      </c>
      <c r="C16" s="140">
        <v>45310</v>
      </c>
      <c r="D16" s="140">
        <v>45316</v>
      </c>
    </row>
    <row r="17" spans="1:4" x14ac:dyDescent="0.3">
      <c r="A17" t="s">
        <v>459</v>
      </c>
      <c r="B17" t="s">
        <v>557</v>
      </c>
      <c r="C17" s="140">
        <v>45319</v>
      </c>
      <c r="D17" s="140">
        <v>45339</v>
      </c>
    </row>
    <row r="18" spans="1:4" x14ac:dyDescent="0.3">
      <c r="A18" t="s">
        <v>459</v>
      </c>
      <c r="B18" t="s">
        <v>559</v>
      </c>
      <c r="C18" s="140">
        <v>45336</v>
      </c>
      <c r="D18" s="140">
        <v>45343</v>
      </c>
    </row>
    <row r="19" spans="1:4" x14ac:dyDescent="0.3">
      <c r="A19" t="s">
        <v>459</v>
      </c>
      <c r="B19" t="s">
        <v>560</v>
      </c>
      <c r="C19" s="140">
        <v>45341</v>
      </c>
      <c r="D19" s="140">
        <v>45343</v>
      </c>
    </row>
    <row r="20" spans="1:4" x14ac:dyDescent="0.3">
      <c r="A20" t="s">
        <v>460</v>
      </c>
      <c r="B20" t="s">
        <v>177</v>
      </c>
      <c r="C20" s="140">
        <v>45346</v>
      </c>
      <c r="D20" s="140">
        <v>45438</v>
      </c>
    </row>
    <row r="21" spans="1:4" x14ac:dyDescent="0.3">
      <c r="A21" t="s">
        <v>460</v>
      </c>
      <c r="B21" t="s">
        <v>133</v>
      </c>
      <c r="C21" s="140">
        <v>45299</v>
      </c>
      <c r="D21" s="140">
        <v>45299</v>
      </c>
    </row>
    <row r="22" spans="1:4" x14ac:dyDescent="0.3">
      <c r="A22" t="s">
        <v>460</v>
      </c>
      <c r="B22" t="s">
        <v>562</v>
      </c>
      <c r="C22" s="140">
        <v>45309</v>
      </c>
      <c r="D22" s="140">
        <v>45311</v>
      </c>
    </row>
    <row r="23" spans="1:4" x14ac:dyDescent="0.3">
      <c r="A23" t="s">
        <v>460</v>
      </c>
      <c r="B23" t="s">
        <v>563</v>
      </c>
      <c r="C23" s="140">
        <v>45346</v>
      </c>
      <c r="D23" s="140">
        <v>45346</v>
      </c>
    </row>
    <row r="24" spans="1:4" x14ac:dyDescent="0.3">
      <c r="A24" t="s">
        <v>460</v>
      </c>
      <c r="B24" t="s">
        <v>561</v>
      </c>
      <c r="C24" s="140">
        <v>45346</v>
      </c>
      <c r="D24" s="140">
        <v>45346</v>
      </c>
    </row>
    <row r="25" spans="1:4" x14ac:dyDescent="0.3">
      <c r="A25" t="s">
        <v>457</v>
      </c>
      <c r="B25" t="s">
        <v>177</v>
      </c>
      <c r="C25" s="140">
        <v>45350</v>
      </c>
      <c r="D25" s="140">
        <v>45350</v>
      </c>
    </row>
    <row r="26" spans="1:4" x14ac:dyDescent="0.3">
      <c r="A26" t="s">
        <v>457</v>
      </c>
      <c r="B26" t="s">
        <v>541</v>
      </c>
      <c r="C26" s="140">
        <v>45355</v>
      </c>
      <c r="D26" s="140">
        <v>45375</v>
      </c>
    </row>
    <row r="27" spans="1:4" x14ac:dyDescent="0.3">
      <c r="A27" t="s">
        <v>457</v>
      </c>
      <c r="B27" t="s">
        <v>564</v>
      </c>
      <c r="C27" s="140">
        <v>45326</v>
      </c>
      <c r="D27" s="140">
        <v>45326</v>
      </c>
    </row>
    <row r="28" spans="1:4" x14ac:dyDescent="0.3">
      <c r="A28" t="s">
        <v>457</v>
      </c>
      <c r="B28" t="s">
        <v>565</v>
      </c>
      <c r="C28" s="140">
        <v>45329</v>
      </c>
      <c r="D28" s="140">
        <v>45348</v>
      </c>
    </row>
    <row r="29" spans="1:4" x14ac:dyDescent="0.3">
      <c r="A29" t="s">
        <v>645</v>
      </c>
      <c r="B29" t="s">
        <v>175</v>
      </c>
      <c r="C29" s="140">
        <v>45309</v>
      </c>
      <c r="D29" s="140">
        <v>45324</v>
      </c>
    </row>
    <row r="30" spans="1:4" x14ac:dyDescent="0.3">
      <c r="A30" t="s">
        <v>645</v>
      </c>
      <c r="B30" t="s">
        <v>177</v>
      </c>
      <c r="C30" s="140">
        <v>45321</v>
      </c>
      <c r="D30" s="140">
        <v>45324</v>
      </c>
    </row>
    <row r="31" spans="1:4" x14ac:dyDescent="0.3">
      <c r="A31" t="s">
        <v>680</v>
      </c>
      <c r="B31" t="s">
        <v>176</v>
      </c>
      <c r="C31" s="140">
        <v>45344</v>
      </c>
      <c r="D31" s="140">
        <v>45348</v>
      </c>
    </row>
    <row r="32" spans="1:4" x14ac:dyDescent="0.3">
      <c r="A32" t="s">
        <v>693</v>
      </c>
      <c r="B32" t="s">
        <v>173</v>
      </c>
      <c r="C32" s="140">
        <v>45372</v>
      </c>
      <c r="D32" s="140">
        <v>45372</v>
      </c>
    </row>
    <row r="33" spans="1:4" x14ac:dyDescent="0.3">
      <c r="A33" t="s">
        <v>693</v>
      </c>
      <c r="B33" t="s">
        <v>177</v>
      </c>
      <c r="C33" s="140">
        <v>45349</v>
      </c>
      <c r="D33" s="140">
        <v>45375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18</vt:i4>
      </vt:variant>
    </vt:vector>
  </HeadingPairs>
  <TitlesOfParts>
    <vt:vector size="31" baseType="lpstr">
      <vt:lpstr>Cad.Fazendas</vt:lpstr>
      <vt:lpstr>Registros de Campo de Sementes</vt:lpstr>
      <vt:lpstr>MODELO PREENC</vt:lpstr>
      <vt:lpstr>Check list e Dados Cadastrais</vt:lpstr>
      <vt:lpstr>Cultivares</vt:lpstr>
      <vt:lpstr>CELSO</vt:lpstr>
      <vt:lpstr>Planilha1</vt:lpstr>
      <vt:lpstr>COOPERADOS</vt:lpstr>
      <vt:lpstr>RESUMO STATUS CULTIVARES</vt:lpstr>
      <vt:lpstr>META COMERCIAL - SC 40 KG</vt:lpstr>
      <vt:lpstr>Cronograma</vt:lpstr>
      <vt:lpstr>Resumo potencial de sementes</vt:lpstr>
      <vt:lpstr>Dinamica atualização cronograma</vt:lpstr>
      <vt:lpstr>CAT_Semeada</vt:lpstr>
      <vt:lpstr>CELSO</vt:lpstr>
      <vt:lpstr>COOPERADOS!Coop</vt:lpstr>
      <vt:lpstr>'Resumo potencial de sementes'!Coop</vt:lpstr>
      <vt:lpstr>Coop</vt:lpstr>
      <vt:lpstr>Cooperado</vt:lpstr>
      <vt:lpstr>COOPERADOS!CULTIVAR</vt:lpstr>
      <vt:lpstr>'Resumo potencial de sementes'!CULTIVAR</vt:lpstr>
      <vt:lpstr>CULTIVAR</vt:lpstr>
      <vt:lpstr>DestinodoCampo</vt:lpstr>
      <vt:lpstr>DORAIR</vt:lpstr>
      <vt:lpstr>Fazenda</vt:lpstr>
      <vt:lpstr>HELIO.GOULART</vt:lpstr>
      <vt:lpstr>J.XAVIER</vt:lpstr>
      <vt:lpstr>MATTEI</vt:lpstr>
      <vt:lpstr>MICHELE.GULART</vt:lpstr>
      <vt:lpstr>POLATO</vt:lpstr>
      <vt:lpstr>THAIS_MICHELE_GULART_E_OUTRAS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RUBIANA FALOPA ROSSI</dc:creator>
  <cp:lastModifiedBy>ROBSON PELISSARI DRUN</cp:lastModifiedBy>
  <cp:lastPrinted>2024-01-31T14:50:58Z</cp:lastPrinted>
  <dcterms:created xsi:type="dcterms:W3CDTF">2019-11-13T11:17:45Z</dcterms:created>
  <dcterms:modified xsi:type="dcterms:W3CDTF">2024-06-06T12:26:54Z</dcterms:modified>
</cp:coreProperties>
</file>