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Study\ЛАБЫ\СА\"/>
    </mc:Choice>
  </mc:AlternateContent>
  <xr:revisionPtr revIDLastSave="0" documentId="13_ncr:1_{94AB91B8-0438-458D-9EBB-2E69C67F8A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Лист1!$D$26:$F$26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Лист1!$D$20:$D$24</definedName>
    <definedName name="solver_lhs2" localSheetId="0" hidden="1">Лист1!$E$20:$E$24</definedName>
    <definedName name="solver_lhs3" localSheetId="0" hidden="1">Лист1!$F$20:$F$24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Лист1!$D$25</definedName>
    <definedName name="solver_rhs2" localSheetId="0" hidden="1">Лист1!$E$25</definedName>
    <definedName name="solver_rhs3" localSheetId="0" hidden="1">Лист1!$F$25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E25" i="1"/>
  <c r="F25" i="1"/>
  <c r="D25" i="1"/>
  <c r="C48" i="2"/>
  <c r="C50" i="2"/>
  <c r="C51" i="2"/>
  <c r="C52" i="2"/>
  <c r="K40" i="2"/>
  <c r="J40" i="2"/>
  <c r="K33" i="2"/>
  <c r="I44" i="2"/>
  <c r="I43" i="2"/>
  <c r="I42" i="2"/>
  <c r="I41" i="2"/>
  <c r="I40" i="2"/>
  <c r="K29" i="2"/>
  <c r="J29" i="2"/>
  <c r="I33" i="2"/>
  <c r="I32" i="2"/>
  <c r="I31" i="2"/>
  <c r="I30" i="2"/>
  <c r="I29" i="2"/>
  <c r="J17" i="2"/>
  <c r="K17" i="2" s="1"/>
  <c r="I18" i="2"/>
  <c r="I19" i="2"/>
  <c r="I20" i="2"/>
  <c r="I21" i="2"/>
  <c r="I17" i="2"/>
  <c r="I7" i="2"/>
  <c r="I8" i="2"/>
  <c r="I6" i="2"/>
  <c r="H6" i="2"/>
  <c r="G8" i="2"/>
  <c r="G7" i="2"/>
  <c r="G6" i="2"/>
  <c r="K21" i="2" l="1"/>
  <c r="K42" i="2"/>
  <c r="K20" i="2"/>
  <c r="K19" i="2"/>
  <c r="K18" i="2"/>
  <c r="K41" i="2" l="1"/>
  <c r="K44" i="2"/>
  <c r="K43" i="2"/>
  <c r="K30" i="2"/>
  <c r="K31" i="2"/>
  <c r="K32" i="2"/>
</calcChain>
</file>

<file path=xl/sharedStrings.xml><?xml version="1.0" encoding="utf-8"?>
<sst xmlns="http://schemas.openxmlformats.org/spreadsheetml/2006/main" count="148" uniqueCount="60">
  <si>
    <t>Вариант Б.7</t>
  </si>
  <si>
    <t>Предприятие предполагает закупить универсальный станок для изготовления изделий нескольких типов. Характеристики станков, из которых делается выбор, следующие.</t>
  </si>
  <si>
    <t>Станок</t>
  </si>
  <si>
    <t>СТ1</t>
  </si>
  <si>
    <t>СТ2</t>
  </si>
  <si>
    <t>СТ3</t>
  </si>
  <si>
    <t>СТ4</t>
  </si>
  <si>
    <t>СТ5</t>
  </si>
  <si>
    <t>СТ6</t>
  </si>
  <si>
    <t>достаточно простая</t>
  </si>
  <si>
    <t>сложная</t>
  </si>
  <si>
    <t>очень простая</t>
  </si>
  <si>
    <t>сложная (немного сложнее, чем для СТ3)</t>
  </si>
  <si>
    <t>Важность критериев оценивается двумя экспертами.</t>
  </si>
  <si>
    <t>По мнению первого эксперта, наиболее важный критерий - коли­чество типов выпускаемых изделий, менее важный - стоимость, еще менее важный - удобство переналадки на другой тип изделия.</t>
  </si>
  <si>
    <t>По мнению второго эксперта, наиболее важный критерий – стоимость, менее важный – удобство переналадки на другой тип изделия, еще менее важный - количество типов выпускаемых изделий.</t>
  </si>
  <si>
    <t>критериев по важности</t>
  </si>
  <si>
    <t>Матрица парных сравнений</t>
  </si>
  <si>
    <t>K1</t>
  </si>
  <si>
    <t>K2</t>
  </si>
  <si>
    <t>K3</t>
  </si>
  <si>
    <t>Количество типов выпускаемых изде­лий (K1)</t>
  </si>
  <si>
    <t>Стоимость станка, тыс.ден.ед. (K2)</t>
  </si>
  <si>
    <t>Переналадка на другой тип изделия (K3)</t>
  </si>
  <si>
    <t>k2</t>
  </si>
  <si>
    <t>k1</t>
  </si>
  <si>
    <t>k3</t>
  </si>
  <si>
    <t>Ci</t>
  </si>
  <si>
    <t>1-эксперт</t>
  </si>
  <si>
    <t>2- эксперт</t>
  </si>
  <si>
    <t>Сумма С</t>
  </si>
  <si>
    <t>Сi</t>
  </si>
  <si>
    <t>L</t>
  </si>
  <si>
    <t>средние геометрические строк матрицы</t>
  </si>
  <si>
    <t>Li</t>
  </si>
  <si>
    <t>Матрица парных сравнений альтернатив по критерию “Количество типов выпускаемых изде­лий (K1)”</t>
  </si>
  <si>
    <t>М1</t>
  </si>
  <si>
    <t>М2</t>
  </si>
  <si>
    <t>М3</t>
  </si>
  <si>
    <t>М4</t>
  </si>
  <si>
    <t>М5</t>
  </si>
  <si>
    <t>Матрица парных сравнений альтернатив по критерию “Стоимость станка, тыс.ден.ед. (K2)”</t>
  </si>
  <si>
    <t>СТ1 И СТ6</t>
  </si>
  <si>
    <t>G</t>
  </si>
  <si>
    <t>глобальные приоритеты альтернатив</t>
  </si>
  <si>
    <t>Lкi</t>
  </si>
  <si>
    <t>Gm1</t>
  </si>
  <si>
    <t>Gm2</t>
  </si>
  <si>
    <t>Gm3</t>
  </si>
  <si>
    <t>Gm4</t>
  </si>
  <si>
    <t>Gm5</t>
  </si>
  <si>
    <r>
      <t>локальные приоритеты</t>
    </r>
    <r>
      <rPr>
        <sz val="11"/>
        <color theme="1"/>
        <rFont val="Arial"/>
        <family val="2"/>
        <charset val="204"/>
      </rPr>
      <t xml:space="preserve"> </t>
    </r>
  </si>
  <si>
    <t xml:space="preserve">По множеству Паретто </t>
  </si>
  <si>
    <t>Лучший</t>
  </si>
  <si>
    <t>К1</t>
  </si>
  <si>
    <t>К2</t>
  </si>
  <si>
    <t>К3</t>
  </si>
  <si>
    <t>Матрица парных сравнений альтернатив по критерию “Переналадка на другой тип изделия (K3)”</t>
  </si>
  <si>
    <t>Итого</t>
  </si>
  <si>
    <t xml:space="preserve">Целевая функция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</si>
</sst>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46">
    <xf numFmtId="0" fontId="0" fillId="0" borderId="0" xfId="0"/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2" fillId="3" borderId="3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9" xfId="2" applyBorder="1" applyAlignment="1">
      <alignment vertical="center" wrapText="1"/>
    </xf>
    <xf numFmtId="0" fontId="5" fillId="0" borderId="0" xfId="0" applyFont="1" applyAlignment="1">
      <alignment horizontal="left" vertical="center" indent="5"/>
    </xf>
    <xf numFmtId="0" fontId="0" fillId="0" borderId="11" xfId="0" applyBorder="1"/>
    <xf numFmtId="0" fontId="0" fillId="6" borderId="11" xfId="0" applyFill="1" applyBorder="1"/>
    <xf numFmtId="0" fontId="1" fillId="2" borderId="12" xfId="1" applyBorder="1"/>
    <xf numFmtId="12" fontId="0" fillId="0" borderId="11" xfId="0" applyNumberFormat="1" applyBorder="1"/>
    <xf numFmtId="0" fontId="3" fillId="4" borderId="11" xfId="3" applyBorder="1"/>
    <xf numFmtId="0" fontId="1" fillId="2" borderId="11" xfId="1" applyBorder="1"/>
    <xf numFmtId="0" fontId="2" fillId="3" borderId="11" xfId="2" applyBorder="1"/>
    <xf numFmtId="0" fontId="3" fillId="4" borderId="12" xfId="3" applyBorder="1"/>
    <xf numFmtId="0" fontId="2" fillId="3" borderId="12" xfId="2" applyBorder="1"/>
    <xf numFmtId="0" fontId="0" fillId="6" borderId="15" xfId="0" applyFill="1" applyBorder="1"/>
    <xf numFmtId="0" fontId="0" fillId="0" borderId="15" xfId="0" applyBorder="1"/>
    <xf numFmtId="0" fontId="5" fillId="0" borderId="0" xfId="0" applyFont="1"/>
    <xf numFmtId="0" fontId="9" fillId="6" borderId="13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12" fontId="9" fillId="0" borderId="11" xfId="0" applyNumberFormat="1" applyFont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3" fontId="9" fillId="0" borderId="11" xfId="0" applyNumberFormat="1" applyFont="1" applyBorder="1" applyAlignment="1">
      <alignment horizontal="center" vertical="center" wrapText="1"/>
    </xf>
    <xf numFmtId="0" fontId="1" fillId="2" borderId="0" xfId="1"/>
    <xf numFmtId="0" fontId="3" fillId="4" borderId="0" xfId="3"/>
    <xf numFmtId="0" fontId="2" fillId="3" borderId="0" xfId="2"/>
    <xf numFmtId="0" fontId="4" fillId="7" borderId="1" xfId="4" applyFill="1"/>
    <xf numFmtId="0" fontId="9" fillId="6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11" fillId="6" borderId="11" xfId="0" applyFont="1" applyFill="1" applyBorder="1"/>
    <xf numFmtId="0" fontId="11" fillId="0" borderId="11" xfId="0" applyFont="1" applyBorder="1"/>
    <xf numFmtId="0" fontId="12" fillId="0" borderId="11" xfId="0" applyFont="1" applyBorder="1"/>
    <xf numFmtId="0" fontId="1" fillId="2" borderId="19" xfId="1" applyBorder="1"/>
    <xf numFmtId="0" fontId="1" fillId="2" borderId="0" xfId="1" applyBorder="1"/>
  </cellXfs>
  <cellStyles count="5">
    <cellStyle name="Вычисление" xfId="4" builtinId="22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8"/>
  <sheetViews>
    <sheetView workbookViewId="0">
      <selection activeCell="C19" sqref="C19:F28"/>
    </sheetView>
  </sheetViews>
  <sheetFormatPr defaultRowHeight="15" x14ac:dyDescent="0.25"/>
  <cols>
    <col min="2" max="2" width="118.7109375" customWidth="1"/>
    <col min="3" max="3" width="13.5703125" customWidth="1"/>
    <col min="4" max="4" width="13" customWidth="1"/>
    <col min="5" max="5" width="16.28515625" customWidth="1"/>
    <col min="6" max="6" width="14.5703125" customWidth="1"/>
    <col min="7" max="7" width="22.7109375" customWidth="1"/>
    <col min="8" max="8" width="12.85546875" customWidth="1"/>
  </cols>
  <sheetData>
    <row r="3" spans="2:8" ht="18.75" x14ac:dyDescent="0.25">
      <c r="B3" s="1" t="s">
        <v>0</v>
      </c>
    </row>
    <row r="4" spans="2:8" ht="48" customHeight="1" thickBot="1" x14ac:dyDescent="0.3">
      <c r="B4" s="2" t="s">
        <v>1</v>
      </c>
      <c r="D4" t="s">
        <v>52</v>
      </c>
    </row>
    <row r="5" spans="2:8" ht="17.25" thickTop="1" thickBot="1" x14ac:dyDescent="0.3">
      <c r="B5" s="3" t="s">
        <v>2</v>
      </c>
      <c r="C5" s="4" t="s">
        <v>3</v>
      </c>
      <c r="D5" s="12" t="s">
        <v>4</v>
      </c>
      <c r="E5" s="4" t="s">
        <v>5</v>
      </c>
      <c r="F5" s="4" t="s">
        <v>6</v>
      </c>
      <c r="G5" s="4" t="s">
        <v>7</v>
      </c>
      <c r="H5" s="5" t="s">
        <v>8</v>
      </c>
    </row>
    <row r="6" spans="2:8" ht="45" customHeight="1" thickBot="1" x14ac:dyDescent="0.3">
      <c r="B6" s="6" t="s">
        <v>21</v>
      </c>
      <c r="C6" s="7">
        <v>10</v>
      </c>
      <c r="D6" s="13">
        <v>12</v>
      </c>
      <c r="E6" s="7">
        <v>8</v>
      </c>
      <c r="F6" s="7">
        <v>15</v>
      </c>
      <c r="G6" s="7">
        <v>10</v>
      </c>
      <c r="H6" s="8">
        <v>12</v>
      </c>
    </row>
    <row r="7" spans="2:8" ht="54" customHeight="1" thickBot="1" x14ac:dyDescent="0.3">
      <c r="B7" s="6" t="s">
        <v>22</v>
      </c>
      <c r="C7" s="7">
        <v>200</v>
      </c>
      <c r="D7" s="13">
        <v>250</v>
      </c>
      <c r="E7" s="7">
        <v>160</v>
      </c>
      <c r="F7" s="7">
        <v>250</v>
      </c>
      <c r="G7" s="7">
        <v>180</v>
      </c>
      <c r="H7" s="8">
        <v>240</v>
      </c>
    </row>
    <row r="8" spans="2:8" ht="45" customHeight="1" thickBot="1" x14ac:dyDescent="0.3">
      <c r="B8" s="9" t="s">
        <v>23</v>
      </c>
      <c r="C8" s="10" t="s">
        <v>9</v>
      </c>
      <c r="D8" s="14" t="s">
        <v>9</v>
      </c>
      <c r="E8" s="10" t="s">
        <v>10</v>
      </c>
      <c r="F8" s="10" t="s">
        <v>11</v>
      </c>
      <c r="G8" s="10" t="s">
        <v>12</v>
      </c>
      <c r="H8" s="11" t="s">
        <v>9</v>
      </c>
    </row>
    <row r="9" spans="2:8" ht="47.25" customHeight="1" thickTop="1" x14ac:dyDescent="0.25">
      <c r="B9" s="2" t="s">
        <v>13</v>
      </c>
    </row>
    <row r="10" spans="2:8" ht="47.25" customHeight="1" x14ac:dyDescent="0.25">
      <c r="B10" s="2" t="s">
        <v>14</v>
      </c>
    </row>
    <row r="11" spans="2:8" ht="57.75" customHeight="1" x14ac:dyDescent="0.25">
      <c r="B11" s="2" t="s">
        <v>15</v>
      </c>
    </row>
    <row r="13" spans="2:8" x14ac:dyDescent="0.25">
      <c r="C13" s="17"/>
      <c r="D13" s="17" t="s">
        <v>18</v>
      </c>
      <c r="E13" s="17" t="s">
        <v>19</v>
      </c>
      <c r="F13" s="17" t="s">
        <v>20</v>
      </c>
    </row>
    <row r="14" spans="2:8" x14ac:dyDescent="0.25">
      <c r="C14" s="17" t="s">
        <v>28</v>
      </c>
      <c r="D14" s="20">
        <v>1</v>
      </c>
      <c r="E14" s="21">
        <v>2</v>
      </c>
      <c r="F14" s="22">
        <v>3</v>
      </c>
    </row>
    <row r="15" spans="2:8" x14ac:dyDescent="0.25">
      <c r="C15" s="17" t="s">
        <v>29</v>
      </c>
      <c r="D15" s="20">
        <v>3</v>
      </c>
      <c r="E15" s="21">
        <v>1</v>
      </c>
      <c r="F15" s="22">
        <v>2</v>
      </c>
    </row>
    <row r="19" spans="3:6" x14ac:dyDescent="0.25">
      <c r="C19" s="21"/>
      <c r="D19" s="20" t="s">
        <v>54</v>
      </c>
      <c r="E19" s="20" t="s">
        <v>55</v>
      </c>
      <c r="F19" s="20" t="s">
        <v>56</v>
      </c>
    </row>
    <row r="20" spans="3:6" x14ac:dyDescent="0.25">
      <c r="C20" s="21" t="s">
        <v>3</v>
      </c>
      <c r="D20" s="16">
        <v>10</v>
      </c>
      <c r="E20" s="16">
        <v>200</v>
      </c>
      <c r="F20" s="16">
        <v>3</v>
      </c>
    </row>
    <row r="21" spans="3:6" x14ac:dyDescent="0.25">
      <c r="C21" s="21" t="s">
        <v>5</v>
      </c>
      <c r="D21" s="16">
        <v>8</v>
      </c>
      <c r="E21" s="16">
        <v>160</v>
      </c>
      <c r="F21" s="16">
        <v>5</v>
      </c>
    </row>
    <row r="22" spans="3:6" x14ac:dyDescent="0.25">
      <c r="C22" s="21" t="s">
        <v>6</v>
      </c>
      <c r="D22" s="16">
        <v>15</v>
      </c>
      <c r="E22" s="16">
        <v>250</v>
      </c>
      <c r="F22" s="16">
        <v>7</v>
      </c>
    </row>
    <row r="23" spans="3:6" x14ac:dyDescent="0.25">
      <c r="C23" s="21" t="s">
        <v>7</v>
      </c>
      <c r="D23" s="16">
        <v>10</v>
      </c>
      <c r="E23" s="16">
        <v>180</v>
      </c>
      <c r="F23" s="16">
        <v>1</v>
      </c>
    </row>
    <row r="24" spans="3:6" x14ac:dyDescent="0.25">
      <c r="C24" s="21" t="s">
        <v>8</v>
      </c>
      <c r="D24" s="16">
        <v>12</v>
      </c>
      <c r="E24" s="16">
        <v>240</v>
      </c>
      <c r="F24" s="16">
        <v>3</v>
      </c>
    </row>
    <row r="25" spans="3:6" x14ac:dyDescent="0.25">
      <c r="C25" s="44" t="s">
        <v>58</v>
      </c>
      <c r="D25" s="35">
        <f>SUM(D20:D24)</f>
        <v>55</v>
      </c>
      <c r="E25" s="35">
        <f t="shared" ref="E25:F25" si="0">SUM(E20:E24)</f>
        <v>1030</v>
      </c>
      <c r="F25" s="35">
        <f t="shared" si="0"/>
        <v>19</v>
      </c>
    </row>
    <row r="26" spans="3:6" x14ac:dyDescent="0.25">
      <c r="D26">
        <v>0</v>
      </c>
      <c r="E26">
        <v>0</v>
      </c>
      <c r="F26">
        <v>0</v>
      </c>
    </row>
    <row r="28" spans="3:6" x14ac:dyDescent="0.25">
      <c r="C28" s="45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15C5-5FDD-45F3-A513-4F33E48424F0}">
  <dimension ref="B2:V52"/>
  <sheetViews>
    <sheetView tabSelected="1" topLeftCell="A19" zoomScale="85" zoomScaleNormal="85" workbookViewId="0">
      <selection activeCell="W48" sqref="W48"/>
    </sheetView>
  </sheetViews>
  <sheetFormatPr defaultRowHeight="15" x14ac:dyDescent="0.25"/>
  <cols>
    <col min="17" max="22" width="15.7109375" customWidth="1"/>
  </cols>
  <sheetData>
    <row r="2" spans="2:22" ht="18.75" x14ac:dyDescent="0.25">
      <c r="B2" s="15" t="s">
        <v>17</v>
      </c>
      <c r="G2" s="18" t="s">
        <v>24</v>
      </c>
      <c r="H2" s="23" t="s">
        <v>25</v>
      </c>
      <c r="I2" s="24" t="s">
        <v>26</v>
      </c>
    </row>
    <row r="3" spans="2:22" ht="18.75" x14ac:dyDescent="0.25">
      <c r="B3" s="15" t="s">
        <v>16</v>
      </c>
    </row>
    <row r="5" spans="2:22" x14ac:dyDescent="0.25">
      <c r="B5" s="17"/>
      <c r="C5" s="17" t="s">
        <v>18</v>
      </c>
      <c r="D5" s="17" t="s">
        <v>19</v>
      </c>
      <c r="E5" s="17" t="s">
        <v>20</v>
      </c>
      <c r="G5" s="17" t="s">
        <v>27</v>
      </c>
      <c r="H5" s="25" t="s">
        <v>30</v>
      </c>
      <c r="I5" s="17" t="s">
        <v>45</v>
      </c>
      <c r="L5" s="41" t="s">
        <v>31</v>
      </c>
      <c r="M5" s="42" t="s">
        <v>33</v>
      </c>
      <c r="N5" s="42"/>
      <c r="O5" s="42"/>
      <c r="P5" s="42"/>
      <c r="Q5" s="42"/>
    </row>
    <row r="6" spans="2:22" x14ac:dyDescent="0.25">
      <c r="B6" s="17" t="s">
        <v>18</v>
      </c>
      <c r="C6" s="19">
        <v>1</v>
      </c>
      <c r="D6" s="19">
        <v>0.33333333333333331</v>
      </c>
      <c r="E6" s="19">
        <v>3</v>
      </c>
      <c r="G6" s="16">
        <f>GEOMEAN(C6,D6,E6)</f>
        <v>1</v>
      </c>
      <c r="H6" s="26">
        <f>SUM(G6,G7,G8)</f>
        <v>3.8716922073686963</v>
      </c>
      <c r="I6" s="16">
        <f>G6/$H$6</f>
        <v>0.25828499437449504</v>
      </c>
      <c r="L6" s="41" t="s">
        <v>32</v>
      </c>
      <c r="M6" s="43" t="s">
        <v>51</v>
      </c>
      <c r="N6" s="42"/>
      <c r="O6" s="42"/>
      <c r="P6" s="42"/>
      <c r="Q6" s="42"/>
    </row>
    <row r="7" spans="2:22" x14ac:dyDescent="0.25">
      <c r="B7" s="17" t="s">
        <v>19</v>
      </c>
      <c r="C7" s="19">
        <v>3</v>
      </c>
      <c r="D7" s="19">
        <v>1</v>
      </c>
      <c r="E7" s="19">
        <v>5</v>
      </c>
      <c r="G7" s="16">
        <f>GEOMEAN(C7,D7,E7)</f>
        <v>2.4662120743304699</v>
      </c>
      <c r="I7" s="21">
        <f t="shared" ref="I7:I8" si="0">G7/$H$6</f>
        <v>0.63698557174475712</v>
      </c>
      <c r="L7" s="43" t="s">
        <v>43</v>
      </c>
      <c r="M7" s="42" t="s">
        <v>44</v>
      </c>
      <c r="N7" s="42"/>
      <c r="O7" s="42"/>
      <c r="P7" s="42"/>
      <c r="Q7" s="42"/>
    </row>
    <row r="8" spans="2:22" x14ac:dyDescent="0.25">
      <c r="B8" s="17" t="s">
        <v>20</v>
      </c>
      <c r="C8" s="19">
        <v>0.33333333333333331</v>
      </c>
      <c r="D8" s="19">
        <v>0.2</v>
      </c>
      <c r="E8" s="19">
        <v>1</v>
      </c>
      <c r="G8" s="16">
        <f>GEOMEAN(C8,D8,E8)</f>
        <v>0.40548013303822666</v>
      </c>
      <c r="I8" s="16">
        <f t="shared" si="0"/>
        <v>0.10472943388074787</v>
      </c>
    </row>
    <row r="13" spans="2:22" ht="18.75" x14ac:dyDescent="0.3">
      <c r="B13" s="27" t="s">
        <v>35</v>
      </c>
    </row>
    <row r="15" spans="2:22" ht="16.5" thickBot="1" x14ac:dyDescent="0.3">
      <c r="C15" s="33" t="s">
        <v>3</v>
      </c>
      <c r="D15" s="33" t="s">
        <v>5</v>
      </c>
      <c r="E15" s="33" t="s">
        <v>6</v>
      </c>
      <c r="F15" s="33" t="s">
        <v>7</v>
      </c>
      <c r="G15" s="33" t="s">
        <v>8</v>
      </c>
    </row>
    <row r="16" spans="2:22" ht="18" thickTop="1" thickBot="1" x14ac:dyDescent="0.3">
      <c r="B16" s="28"/>
      <c r="C16" s="32" t="s">
        <v>36</v>
      </c>
      <c r="D16" s="32" t="s">
        <v>37</v>
      </c>
      <c r="E16" s="32" t="s">
        <v>38</v>
      </c>
      <c r="F16" s="32" t="s">
        <v>39</v>
      </c>
      <c r="G16" s="32" t="s">
        <v>40</v>
      </c>
      <c r="I16" s="17" t="s">
        <v>27</v>
      </c>
      <c r="J16" s="25" t="s">
        <v>30</v>
      </c>
      <c r="K16" s="17" t="s">
        <v>34</v>
      </c>
      <c r="Q16" s="4" t="s">
        <v>3</v>
      </c>
      <c r="R16" s="12" t="s">
        <v>4</v>
      </c>
      <c r="S16" s="4" t="s">
        <v>5</v>
      </c>
      <c r="T16" s="4" t="s">
        <v>6</v>
      </c>
      <c r="U16" s="4" t="s">
        <v>7</v>
      </c>
      <c r="V16" s="5" t="s">
        <v>8</v>
      </c>
    </row>
    <row r="17" spans="2:22" ht="17.25" thickBot="1" x14ac:dyDescent="0.3">
      <c r="B17" s="29" t="s">
        <v>36</v>
      </c>
      <c r="C17" s="31">
        <v>1</v>
      </c>
      <c r="D17" s="31">
        <v>3</v>
      </c>
      <c r="E17" s="31">
        <v>0.16666666666666666</v>
      </c>
      <c r="F17" s="31">
        <v>1</v>
      </c>
      <c r="G17" s="31">
        <v>0.33333333333333331</v>
      </c>
      <c r="I17" s="16">
        <f>GEOMEAN(C17,D17,E17,F17,G17)</f>
        <v>0.69882711877157921</v>
      </c>
      <c r="J17" s="26">
        <f>SUM(I17,I18,I19,I20,I21)</f>
        <v>7.4238042848378196</v>
      </c>
      <c r="K17" s="16">
        <f>I17/$J$17</f>
        <v>9.4133289612556889E-2</v>
      </c>
      <c r="Q17" s="7">
        <v>10</v>
      </c>
      <c r="R17" s="13">
        <v>12</v>
      </c>
      <c r="S17" s="7">
        <v>8</v>
      </c>
      <c r="T17" s="7">
        <v>15</v>
      </c>
      <c r="U17" s="7">
        <v>10</v>
      </c>
      <c r="V17" s="8">
        <v>12</v>
      </c>
    </row>
    <row r="18" spans="2:22" ht="17.25" thickBot="1" x14ac:dyDescent="0.3">
      <c r="B18" s="29" t="s">
        <v>37</v>
      </c>
      <c r="C18" s="31">
        <v>0.33333333333333331</v>
      </c>
      <c r="D18" s="31">
        <v>1</v>
      </c>
      <c r="E18" s="31">
        <v>0.125</v>
      </c>
      <c r="F18" s="31">
        <v>0.33333333333333331</v>
      </c>
      <c r="G18" s="31">
        <v>0.2</v>
      </c>
      <c r="I18" s="16">
        <f t="shared" ref="I18:I21" si="1">GEOMEAN(C18,D18,E18,F18,G18)</f>
        <v>0.30813391353661779</v>
      </c>
      <c r="K18" s="16">
        <f t="shared" ref="K18:K21" si="2">I18/$J$17</f>
        <v>4.1506201095029172E-2</v>
      </c>
    </row>
    <row r="19" spans="2:22" ht="17.25" thickBot="1" x14ac:dyDescent="0.3">
      <c r="B19" s="29" t="s">
        <v>38</v>
      </c>
      <c r="C19" s="31">
        <v>6</v>
      </c>
      <c r="D19" s="31">
        <v>8</v>
      </c>
      <c r="E19" s="31">
        <v>1</v>
      </c>
      <c r="F19" s="31">
        <v>6</v>
      </c>
      <c r="G19" s="31">
        <v>4</v>
      </c>
      <c r="I19" s="16">
        <f t="shared" si="1"/>
        <v>4.0953450221584387</v>
      </c>
      <c r="K19" s="21">
        <f t="shared" si="2"/>
        <v>0.55165045642739563</v>
      </c>
      <c r="L19" t="s">
        <v>53</v>
      </c>
    </row>
    <row r="20" spans="2:22" ht="17.25" thickBot="1" x14ac:dyDescent="0.3">
      <c r="B20" s="29" t="s">
        <v>39</v>
      </c>
      <c r="C20" s="31">
        <v>1</v>
      </c>
      <c r="D20" s="31">
        <v>3</v>
      </c>
      <c r="E20" s="31">
        <v>0.16666666666666666</v>
      </c>
      <c r="F20" s="31">
        <v>1</v>
      </c>
      <c r="G20" s="31">
        <v>0.33333333333333331</v>
      </c>
      <c r="I20" s="16">
        <f t="shared" si="1"/>
        <v>0.69882711877157921</v>
      </c>
      <c r="K20" s="16">
        <f t="shared" si="2"/>
        <v>9.4133289612556889E-2</v>
      </c>
    </row>
    <row r="21" spans="2:22" ht="17.25" thickBot="1" x14ac:dyDescent="0.3">
      <c r="B21" s="30" t="s">
        <v>40</v>
      </c>
      <c r="C21" s="31">
        <v>3</v>
      </c>
      <c r="D21" s="31">
        <v>5</v>
      </c>
      <c r="E21" s="31">
        <v>0.25</v>
      </c>
      <c r="F21" s="31">
        <v>3</v>
      </c>
      <c r="G21" s="31">
        <v>1</v>
      </c>
      <c r="I21" s="16">
        <f t="shared" si="1"/>
        <v>1.6226711115996044</v>
      </c>
      <c r="K21" s="16">
        <f t="shared" si="2"/>
        <v>0.21857676325246136</v>
      </c>
    </row>
    <row r="25" spans="2:22" ht="18.75" x14ac:dyDescent="0.3">
      <c r="B25" s="27" t="s">
        <v>41</v>
      </c>
    </row>
    <row r="27" spans="2:22" ht="16.5" thickBot="1" x14ac:dyDescent="0.3">
      <c r="C27" s="33" t="s">
        <v>3</v>
      </c>
      <c r="D27" s="33" t="s">
        <v>5</v>
      </c>
      <c r="E27" s="33" t="s">
        <v>6</v>
      </c>
      <c r="F27" s="33" t="s">
        <v>7</v>
      </c>
      <c r="G27" s="33" t="s">
        <v>8</v>
      </c>
    </row>
    <row r="28" spans="2:22" ht="18" thickTop="1" thickBot="1" x14ac:dyDescent="0.3">
      <c r="B28" s="28"/>
      <c r="C28" s="32" t="s">
        <v>36</v>
      </c>
      <c r="D28" s="32" t="s">
        <v>37</v>
      </c>
      <c r="E28" s="32" t="s">
        <v>38</v>
      </c>
      <c r="F28" s="32" t="s">
        <v>39</v>
      </c>
      <c r="G28" s="32" t="s">
        <v>40</v>
      </c>
      <c r="I28" s="17" t="s">
        <v>27</v>
      </c>
      <c r="J28" s="25" t="s">
        <v>30</v>
      </c>
      <c r="K28" s="17" t="s">
        <v>34</v>
      </c>
      <c r="Q28" s="4" t="s">
        <v>3</v>
      </c>
      <c r="R28" s="4" t="s">
        <v>5</v>
      </c>
      <c r="S28" s="4" t="s">
        <v>6</v>
      </c>
      <c r="T28" s="4" t="s">
        <v>7</v>
      </c>
      <c r="U28" s="5" t="s">
        <v>8</v>
      </c>
    </row>
    <row r="29" spans="2:22" ht="17.25" thickBot="1" x14ac:dyDescent="0.3">
      <c r="B29" s="29" t="s">
        <v>36</v>
      </c>
      <c r="C29" s="34">
        <v>1</v>
      </c>
      <c r="D29" s="34">
        <v>0.2</v>
      </c>
      <c r="E29" s="34">
        <v>6</v>
      </c>
      <c r="F29" s="34">
        <v>0.33333333333333331</v>
      </c>
      <c r="G29" s="34">
        <v>5</v>
      </c>
      <c r="I29" s="16">
        <f>GEOMEAN(C29,D29,E29,F29,G29)</f>
        <v>1.1486983549970351</v>
      </c>
      <c r="J29" s="26">
        <f>SUM(I29,I30,I31,I32,I33)</f>
        <v>8.2296689265520708</v>
      </c>
      <c r="K29" s="16">
        <f>I29/$J$29</f>
        <v>0.13958014171030542</v>
      </c>
      <c r="Q29" s="7">
        <v>200</v>
      </c>
      <c r="R29" s="7">
        <v>160</v>
      </c>
      <c r="S29" s="7">
        <v>250</v>
      </c>
      <c r="T29" s="7">
        <v>180</v>
      </c>
      <c r="U29" s="8">
        <v>240</v>
      </c>
    </row>
    <row r="30" spans="2:22" ht="17.25" thickBot="1" x14ac:dyDescent="0.3">
      <c r="B30" s="29" t="s">
        <v>37</v>
      </c>
      <c r="C30" s="34">
        <v>5</v>
      </c>
      <c r="D30" s="34">
        <v>1</v>
      </c>
      <c r="E30" s="34">
        <v>10</v>
      </c>
      <c r="F30" s="34">
        <v>3</v>
      </c>
      <c r="G30" s="34">
        <v>9</v>
      </c>
      <c r="I30" s="16">
        <f t="shared" ref="I30:I33" si="3">GEOMEAN(C30,D30,E30,F30,G30)</f>
        <v>4.2273358599129987</v>
      </c>
      <c r="K30" s="16">
        <f t="shared" ref="K30:K32" si="4">I30/$J$29</f>
        <v>0.51367022144402319</v>
      </c>
      <c r="L30" t="s">
        <v>53</v>
      </c>
    </row>
    <row r="31" spans="2:22" ht="17.25" thickBot="1" x14ac:dyDescent="0.3">
      <c r="B31" s="29" t="s">
        <v>38</v>
      </c>
      <c r="C31" s="34">
        <v>0.16666666666666666</v>
      </c>
      <c r="D31" s="34">
        <v>0.1</v>
      </c>
      <c r="E31" s="34">
        <v>1</v>
      </c>
      <c r="F31" s="34">
        <v>0.125</v>
      </c>
      <c r="G31" s="34">
        <v>0.5</v>
      </c>
      <c r="I31" s="16">
        <f t="shared" si="3"/>
        <v>0.2532478420560591</v>
      </c>
      <c r="K31" s="16">
        <f t="shared" si="4"/>
        <v>3.0772543138276723E-2</v>
      </c>
    </row>
    <row r="32" spans="2:22" ht="17.25" thickBot="1" x14ac:dyDescent="0.3">
      <c r="B32" s="29" t="s">
        <v>39</v>
      </c>
      <c r="C32" s="34">
        <v>3</v>
      </c>
      <c r="D32" s="34">
        <v>0.33333333333333331</v>
      </c>
      <c r="E32" s="34">
        <v>8</v>
      </c>
      <c r="F32" s="34">
        <v>1</v>
      </c>
      <c r="G32" s="34">
        <v>7</v>
      </c>
      <c r="I32" s="16">
        <f t="shared" si="3"/>
        <v>2.2368538294402893</v>
      </c>
      <c r="K32" s="16">
        <f t="shared" si="4"/>
        <v>0.271803622892209</v>
      </c>
    </row>
    <row r="33" spans="2:21" ht="17.25" thickBot="1" x14ac:dyDescent="0.3">
      <c r="B33" s="30" t="s">
        <v>40</v>
      </c>
      <c r="C33" s="34">
        <v>0.2</v>
      </c>
      <c r="D33" s="34">
        <v>0.1111111111111111</v>
      </c>
      <c r="E33" s="34">
        <v>2</v>
      </c>
      <c r="F33" s="34">
        <v>0.14285714285714285</v>
      </c>
      <c r="G33" s="34">
        <v>1</v>
      </c>
      <c r="I33" s="16">
        <f t="shared" si="3"/>
        <v>0.36353304014568971</v>
      </c>
      <c r="K33" s="16">
        <f>I33/$J$29</f>
        <v>4.4173470815185842E-2</v>
      </c>
    </row>
    <row r="36" spans="2:21" ht="18.75" x14ac:dyDescent="0.3">
      <c r="B36" s="27" t="s">
        <v>57</v>
      </c>
    </row>
    <row r="38" spans="2:21" ht="16.5" thickBot="1" x14ac:dyDescent="0.3">
      <c r="C38" s="33" t="s">
        <v>3</v>
      </c>
      <c r="D38" s="33" t="s">
        <v>5</v>
      </c>
      <c r="E38" s="33" t="s">
        <v>6</v>
      </c>
      <c r="F38" s="33" t="s">
        <v>7</v>
      </c>
      <c r="G38" s="33" t="s">
        <v>8</v>
      </c>
    </row>
    <row r="39" spans="2:21" ht="18" thickTop="1" thickBot="1" x14ac:dyDescent="0.3">
      <c r="B39" s="28"/>
      <c r="C39" s="32" t="s">
        <v>36</v>
      </c>
      <c r="D39" s="32" t="s">
        <v>37</v>
      </c>
      <c r="E39" s="32" t="s">
        <v>38</v>
      </c>
      <c r="F39" s="32" t="s">
        <v>39</v>
      </c>
      <c r="G39" s="32" t="s">
        <v>40</v>
      </c>
      <c r="I39" s="17" t="s">
        <v>27</v>
      </c>
      <c r="J39" s="25" t="s">
        <v>30</v>
      </c>
      <c r="K39" s="17" t="s">
        <v>34</v>
      </c>
      <c r="Q39" s="4" t="s">
        <v>3</v>
      </c>
      <c r="R39" s="4" t="s">
        <v>5</v>
      </c>
      <c r="S39" s="4" t="s">
        <v>6</v>
      </c>
      <c r="T39" s="4" t="s">
        <v>7</v>
      </c>
      <c r="U39" s="5" t="s">
        <v>8</v>
      </c>
    </row>
    <row r="40" spans="2:21" ht="28.5" customHeight="1" thickBot="1" x14ac:dyDescent="0.3">
      <c r="B40" s="29" t="s">
        <v>36</v>
      </c>
      <c r="C40" s="34">
        <v>1</v>
      </c>
      <c r="D40" s="34">
        <v>3</v>
      </c>
      <c r="E40" s="34">
        <v>0.33333333333333331</v>
      </c>
      <c r="F40" s="34">
        <v>5</v>
      </c>
      <c r="G40" s="34">
        <v>1</v>
      </c>
      <c r="I40" s="16">
        <f>GEOMEAN(C40,D40,E40,F40,G40)</f>
        <v>1.3797296614612149</v>
      </c>
      <c r="J40" s="26">
        <f>SUM(I40,I41,I42,I43,I44)</f>
        <v>6.7868264790952226</v>
      </c>
      <c r="K40" s="16">
        <f>I40/$J$40</f>
        <v>0.20329526115203581</v>
      </c>
      <c r="Q40" s="10" t="s">
        <v>9</v>
      </c>
      <c r="R40" s="10" t="s">
        <v>10</v>
      </c>
      <c r="S40" s="10" t="s">
        <v>11</v>
      </c>
      <c r="T40" s="10" t="s">
        <v>12</v>
      </c>
      <c r="U40" s="11" t="s">
        <v>9</v>
      </c>
    </row>
    <row r="41" spans="2:21" ht="17.25" thickBot="1" x14ac:dyDescent="0.3">
      <c r="B41" s="29" t="s">
        <v>37</v>
      </c>
      <c r="C41" s="34">
        <v>0.33333333333333331</v>
      </c>
      <c r="D41" s="34">
        <v>1</v>
      </c>
      <c r="E41" s="34">
        <v>0.2</v>
      </c>
      <c r="F41" s="34">
        <v>3</v>
      </c>
      <c r="G41" s="34">
        <v>0.33333333333333331</v>
      </c>
      <c r="I41" s="16">
        <f t="shared" ref="I41:I44" si="5">GEOMEAN(C41,D41,E41,F41,G41)</f>
        <v>0.5818107591526881</v>
      </c>
      <c r="K41" s="16">
        <f t="shared" ref="K41:K44" si="6">I41/$J$40</f>
        <v>8.5726482170242771E-2</v>
      </c>
    </row>
    <row r="42" spans="2:21" ht="17.25" thickBot="1" x14ac:dyDescent="0.3">
      <c r="B42" s="29" t="s">
        <v>38</v>
      </c>
      <c r="C42" s="34">
        <v>3</v>
      </c>
      <c r="D42" s="34">
        <v>5</v>
      </c>
      <c r="E42" s="34">
        <v>1</v>
      </c>
      <c r="F42" s="34">
        <v>7</v>
      </c>
      <c r="G42" s="34">
        <v>3</v>
      </c>
      <c r="I42" s="16">
        <f t="shared" si="5"/>
        <v>3.1598183057492712</v>
      </c>
      <c r="K42" s="16">
        <f t="shared" si="6"/>
        <v>0.46558112476901259</v>
      </c>
      <c r="L42" t="s">
        <v>53</v>
      </c>
    </row>
    <row r="43" spans="2:21" ht="17.25" thickBot="1" x14ac:dyDescent="0.3">
      <c r="B43" s="29" t="s">
        <v>39</v>
      </c>
      <c r="C43" s="34">
        <v>0.2</v>
      </c>
      <c r="D43" s="34">
        <v>0.33333333333333331</v>
      </c>
      <c r="E43" s="34">
        <v>0.14285714285714285</v>
      </c>
      <c r="F43" s="34">
        <v>1</v>
      </c>
      <c r="G43" s="34">
        <v>0.2</v>
      </c>
      <c r="I43" s="16">
        <f t="shared" si="5"/>
        <v>0.28573809127083305</v>
      </c>
      <c r="K43" s="16">
        <f t="shared" si="6"/>
        <v>4.2101870756672988E-2</v>
      </c>
      <c r="Q43" s="35" t="s">
        <v>6</v>
      </c>
      <c r="R43" s="36" t="s">
        <v>42</v>
      </c>
      <c r="S43" s="38" t="s">
        <v>5</v>
      </c>
      <c r="T43" s="37" t="s">
        <v>7</v>
      </c>
    </row>
    <row r="44" spans="2:21" ht="17.25" thickBot="1" x14ac:dyDescent="0.3">
      <c r="B44" s="30" t="s">
        <v>40</v>
      </c>
      <c r="C44" s="34">
        <v>1</v>
      </c>
      <c r="D44" s="34">
        <v>3</v>
      </c>
      <c r="E44" s="34">
        <v>0.33333333333333331</v>
      </c>
      <c r="F44" s="34">
        <v>5</v>
      </c>
      <c r="G44" s="34">
        <v>1</v>
      </c>
      <c r="I44" s="16">
        <f t="shared" si="5"/>
        <v>1.3797296614612149</v>
      </c>
      <c r="K44" s="16">
        <f t="shared" si="6"/>
        <v>0.20329526115203581</v>
      </c>
    </row>
    <row r="46" spans="2:21" x14ac:dyDescent="0.25">
      <c r="D46" s="40"/>
      <c r="E46" s="40"/>
      <c r="F46" s="40"/>
      <c r="G46" s="40"/>
      <c r="H46" s="40"/>
    </row>
    <row r="47" spans="2:21" ht="16.5" x14ac:dyDescent="0.25">
      <c r="B47" s="39"/>
      <c r="C47" s="39"/>
      <c r="H47" s="40"/>
    </row>
    <row r="48" spans="2:21" x14ac:dyDescent="0.25">
      <c r="B48" s="16" t="s">
        <v>46</v>
      </c>
      <c r="C48" s="16">
        <f>K17*$I$6+K29*$I$7+K40*$I$8</f>
        <v>0.1345147501606766</v>
      </c>
      <c r="H48" s="40"/>
    </row>
    <row r="49" spans="2:8" x14ac:dyDescent="0.25">
      <c r="B49" s="16" t="s">
        <v>47</v>
      </c>
      <c r="C49" s="16">
        <f>K18*$I$6+K30*$I$7+K41*$I$8</f>
        <v>0.34689903455739091</v>
      </c>
      <c r="D49" t="s">
        <v>53</v>
      </c>
      <c r="E49" s="40"/>
      <c r="F49" s="40"/>
      <c r="G49" s="40"/>
      <c r="H49" s="40"/>
    </row>
    <row r="50" spans="2:8" x14ac:dyDescent="0.25">
      <c r="B50" s="16" t="s">
        <v>48</v>
      </c>
      <c r="C50" s="16">
        <f t="shared" ref="C49:C52" si="7">K19*$I$6+K31*$I$7+K42*$I$8</f>
        <v>0.21084474864263344</v>
      </c>
      <c r="D50" s="40"/>
      <c r="E50" s="40"/>
      <c r="F50" s="40"/>
      <c r="G50" s="40"/>
      <c r="H50" s="40"/>
    </row>
    <row r="51" spans="2:8" x14ac:dyDescent="0.25">
      <c r="B51" s="16" t="s">
        <v>49</v>
      </c>
      <c r="C51" s="16">
        <f t="shared" si="7"/>
        <v>0.20185750739798886</v>
      </c>
    </row>
    <row r="52" spans="2:8" x14ac:dyDescent="0.25">
      <c r="B52" s="16" t="s">
        <v>50</v>
      </c>
      <c r="C52" s="16">
        <f t="shared" si="7"/>
        <v>0.10588395924131032</v>
      </c>
      <c r="G52" s="40"/>
    </row>
  </sheetData>
  <phoneticPr fontId="10" type="noConversion"/>
  <conditionalFormatting sqref="C48:C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:K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JurgenKV</cp:lastModifiedBy>
  <dcterms:created xsi:type="dcterms:W3CDTF">2015-06-05T18:19:34Z</dcterms:created>
  <dcterms:modified xsi:type="dcterms:W3CDTF">2022-02-18T16:48:52Z</dcterms:modified>
</cp:coreProperties>
</file>