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Master List" sheetId="1" state="visible" r:id="rId1"/>
    <sheet xmlns:r="http://schemas.openxmlformats.org/officeDocument/2006/relationships" name="Financing " sheetId="2" state="visible" r:id="rId2"/>
    <sheet xmlns:r="http://schemas.openxmlformats.org/officeDocument/2006/relationships" name="CoV Fees " sheetId="3" state="visible" r:id="rId3"/>
    <sheet xmlns:r="http://schemas.openxmlformats.org/officeDocument/2006/relationships" name="3841 W 27Th Avenue" sheetId="4" state="visible" r:id="rId4"/>
    <sheet xmlns:r="http://schemas.openxmlformats.org/officeDocument/2006/relationships" name="3987 W King Edward Avenue" sheetId="5" state="visible" r:id="rId5"/>
    <sheet xmlns:r="http://schemas.openxmlformats.org/officeDocument/2006/relationships" name="2403 W 37Th Avenue" sheetId="6" state="visible" r:id="rId6"/>
    <sheet xmlns:r="http://schemas.openxmlformats.org/officeDocument/2006/relationships" name="3587 Mayfair Avenue" sheetId="7" state="visible" r:id="rId7"/>
    <sheet xmlns:r="http://schemas.openxmlformats.org/officeDocument/2006/relationships" name="4878 Paton Street" sheetId="8" state="visible" r:id="rId8"/>
    <sheet xmlns:r="http://schemas.openxmlformats.org/officeDocument/2006/relationships" name="1667 W 40Th Avenue" sheetId="9" state="visible" r:id="rId9"/>
    <sheet xmlns:r="http://schemas.openxmlformats.org/officeDocument/2006/relationships" name="3470 W 43Rd Avenue" sheetId="10" state="visible" r:id="rId10"/>
    <sheet xmlns:r="http://schemas.openxmlformats.org/officeDocument/2006/relationships" name="3108 W 31St Avenue" sheetId="11" state="visible" r:id="rId11"/>
    <sheet xmlns:r="http://schemas.openxmlformats.org/officeDocument/2006/relationships" name="3439 W 26Th Avenue" sheetId="12" state="visible" r:id="rId12"/>
    <sheet xmlns:r="http://schemas.openxmlformats.org/officeDocument/2006/relationships" name="3868 W 23Rd Avenue" sheetId="13" state="visible" r:id="rId13"/>
    <sheet xmlns:r="http://schemas.openxmlformats.org/officeDocument/2006/relationships" name="2786 W 29Th Avenue" sheetId="14" state="visible" r:id="rId14"/>
    <sheet xmlns:r="http://schemas.openxmlformats.org/officeDocument/2006/relationships" name="6261 Adera Street" sheetId="15" state="visible" r:id="rId15"/>
    <sheet xmlns:r="http://schemas.openxmlformats.org/officeDocument/2006/relationships" name="1649 W 29Th Avenue" sheetId="16" state="visible" r:id="rId16"/>
    <sheet xmlns:r="http://schemas.openxmlformats.org/officeDocument/2006/relationships" name="4885 Valley Drive" sheetId="17" state="visible" r:id="rId17"/>
    <sheet xmlns:r="http://schemas.openxmlformats.org/officeDocument/2006/relationships" name="2936 W 41St Avenue" sheetId="18" state="visible" r:id="rId18"/>
    <sheet xmlns:r="http://schemas.openxmlformats.org/officeDocument/2006/relationships" name="6519 Cypress Street" sheetId="19" state="visible" r:id="rId19"/>
    <sheet xmlns:r="http://schemas.openxmlformats.org/officeDocument/2006/relationships" name="3538 W 30Th Avenue" sheetId="20" state="visible" r:id="rId20"/>
    <sheet xmlns:r="http://schemas.openxmlformats.org/officeDocument/2006/relationships" name="5755 Angus Drive" sheetId="21" state="visible" r:id="rId21"/>
    <sheet xmlns:r="http://schemas.openxmlformats.org/officeDocument/2006/relationships" name="1628 Nanton Avenue" sheetId="22" state="visible" r:id="rId22"/>
    <sheet xmlns:r="http://schemas.openxmlformats.org/officeDocument/2006/relationships" name="2025 Sw Marine Drive" sheetId="23" state="visible" r:id="rId23"/>
    <sheet xmlns:r="http://schemas.openxmlformats.org/officeDocument/2006/relationships" name="1529 W 66Th Avenue" sheetId="24" state="visible" r:id="rId24"/>
    <sheet xmlns:r="http://schemas.openxmlformats.org/officeDocument/2006/relationships" name="1655 W 41St Avenue" sheetId="25" state="visible" r:id="rId25"/>
    <sheet xmlns:r="http://schemas.openxmlformats.org/officeDocument/2006/relationships" name="2180 W 48Th Avenue" sheetId="26" state="visible" r:id="rId26"/>
    <sheet xmlns:r="http://schemas.openxmlformats.org/officeDocument/2006/relationships" name="2817 Oliver Crescent" sheetId="27" state="visible" r:id="rId27"/>
    <sheet xmlns:r="http://schemas.openxmlformats.org/officeDocument/2006/relationships" name="3824 W 50Th Avenue" sheetId="28" state="visible" r:id="rId28"/>
    <sheet xmlns:r="http://schemas.openxmlformats.org/officeDocument/2006/relationships" name="6210 Larch Street" sheetId="29" state="visible" r:id="rId29"/>
    <sheet xmlns:r="http://schemas.openxmlformats.org/officeDocument/2006/relationships" name="2 Tamath Crescent" sheetId="30" state="visible" r:id="rId30"/>
    <sheet xmlns:r="http://schemas.openxmlformats.org/officeDocument/2006/relationships" name="3631 W 26Th Avenue" sheetId="31" state="visible" r:id="rId31"/>
    <sheet xmlns:r="http://schemas.openxmlformats.org/officeDocument/2006/relationships" name="3529 W 34Th Avenue" sheetId="32" state="visible" r:id="rId32"/>
    <sheet xmlns:r="http://schemas.openxmlformats.org/officeDocument/2006/relationships" name="5483 Carnarvon Street" sheetId="33" state="visible" r:id="rId33"/>
    <sheet xmlns:r="http://schemas.openxmlformats.org/officeDocument/2006/relationships" name="5212 Maple Street" sheetId="34" state="visible" r:id="rId34"/>
    <sheet xmlns:r="http://schemas.openxmlformats.org/officeDocument/2006/relationships" name="3945 W 31St Avenue" sheetId="35" state="visible" r:id="rId35"/>
    <sheet xmlns:r="http://schemas.openxmlformats.org/officeDocument/2006/relationships" name="5808 Crown Street" sheetId="36" state="visible" r:id="rId36"/>
    <sheet xmlns:r="http://schemas.openxmlformats.org/officeDocument/2006/relationships" name="3519 Mayfair Avenue" sheetId="37" state="visible" r:id="rId37"/>
    <sheet xmlns:r="http://schemas.openxmlformats.org/officeDocument/2006/relationships" name="6061 Adera Street" sheetId="38" state="visible" r:id="rId38"/>
    <sheet xmlns:r="http://schemas.openxmlformats.org/officeDocument/2006/relationships" name="5937 Holland Street" sheetId="39" state="visible" r:id="rId39"/>
    <sheet xmlns:r="http://schemas.openxmlformats.org/officeDocument/2006/relationships" name="1726 W 32Nd Avenue" sheetId="40" state="visible" r:id="rId40"/>
    <sheet xmlns:r="http://schemas.openxmlformats.org/officeDocument/2006/relationships" name="2091 W 59Th Avenue" sheetId="41" state="visible" r:id="rId41"/>
    <sheet xmlns:r="http://schemas.openxmlformats.org/officeDocument/2006/relationships" name="3075 W 36Th Avenue" sheetId="42" state="visible" r:id="rId42"/>
    <sheet xmlns:r="http://schemas.openxmlformats.org/officeDocument/2006/relationships" name="3349 W 37Th Avenue" sheetId="43" state="visible" r:id="rId43"/>
    <sheet xmlns:r="http://schemas.openxmlformats.org/officeDocument/2006/relationships" name="7112 Beechwood Street" sheetId="44" state="visible" r:id="rId44"/>
    <sheet xmlns:r="http://schemas.openxmlformats.org/officeDocument/2006/relationships" name="3596 W. 28Th Avenue" sheetId="45" state="visible" r:id="rId45"/>
    <sheet xmlns:r="http://schemas.openxmlformats.org/officeDocument/2006/relationships" name="3847 W 24Th Avenue" sheetId="46" state="visible" r:id="rId46"/>
    <sheet xmlns:r="http://schemas.openxmlformats.org/officeDocument/2006/relationships" name="1691 W 41St Avenue" sheetId="47" state="visible" r:id="rId47"/>
    <sheet xmlns:r="http://schemas.openxmlformats.org/officeDocument/2006/relationships" name="3514 W 36Th Avenue" sheetId="48" state="visible" r:id="rId48"/>
    <sheet xmlns:r="http://schemas.openxmlformats.org/officeDocument/2006/relationships" name="6479 Larch Street" sheetId="49" state="visible" r:id="rId49"/>
    <sheet xmlns:r="http://schemas.openxmlformats.org/officeDocument/2006/relationships" name="1666 W 65Th Avenue" sheetId="50" state="visible" r:id="rId50"/>
    <sheet xmlns:r="http://schemas.openxmlformats.org/officeDocument/2006/relationships" name="3255 W King Edward W Avenue" sheetId="51" state="visible" r:id="rId51"/>
    <sheet xmlns:r="http://schemas.openxmlformats.org/officeDocument/2006/relationships" name="1585 W 65Th Avenue" sheetId="52" state="visible" r:id="rId52"/>
    <sheet xmlns:r="http://schemas.openxmlformats.org/officeDocument/2006/relationships" name="3093 W 29Th Avenue" sheetId="53" state="visible" r:id="rId53"/>
    <sheet xmlns:r="http://schemas.openxmlformats.org/officeDocument/2006/relationships" name="4288 Musqueam Drive" sheetId="54" state="visible" r:id="rId54"/>
    <sheet xmlns:r="http://schemas.openxmlformats.org/officeDocument/2006/relationships" name="1833 W 35Th Avenue" sheetId="55" state="visible" r:id="rId55"/>
    <sheet xmlns:r="http://schemas.openxmlformats.org/officeDocument/2006/relationships" name="3830 W 23Rd Avenue" sheetId="56" state="visible" r:id="rId56"/>
    <sheet xmlns:r="http://schemas.openxmlformats.org/officeDocument/2006/relationships" name="3657 W 29Th Avenue" sheetId="57" state="visible" r:id="rId57"/>
    <sheet xmlns:r="http://schemas.openxmlformats.org/officeDocument/2006/relationships" name="2843 W 44Th Avenue" sheetId="58" state="visible" r:id="rId58"/>
    <sheet xmlns:r="http://schemas.openxmlformats.org/officeDocument/2006/relationships" name="4085 Puget Drive" sheetId="59" state="visible" r:id="rId59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9">
    <numFmt numFmtId="164" formatCode="0.0"/>
    <numFmt numFmtId="165" formatCode="0.000"/>
    <numFmt numFmtId="166" formatCode="0\%"/>
    <numFmt numFmtId="167" formatCode="0.00\%"/>
    <numFmt numFmtId="168" formatCode="\$#,##0;[RED]&quot;-$&quot;#,##0"/>
    <numFmt numFmtId="169" formatCode="&quot; $&quot;#,##0.00\ ;&quot;-$&quot;#,##0.00\ ;&quot; $-&quot;#\ ;@\ "/>
    <numFmt numFmtId="170" formatCode="&quot; $&quot;#,##0.00\ ;&quot; $(&quot;#,##0.00\);&quot; $-&quot;#\ ;@\ "/>
    <numFmt numFmtId="171" formatCode="[$$-409]#,##0.00;[RED]-[$$-409]#,##0.00"/>
    <numFmt numFmtId="172" formatCode="[$$-1009]#,##0.00;-[$$-1009]#,##0.00"/>
  </numFmts>
  <fonts count="17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Nova"/>
      <charset val="1"/>
      <family val="2"/>
      <color rgb="FF000000"/>
      <sz val="11"/>
    </font>
    <font>
      <name val="Arial Nova"/>
      <charset val="1"/>
      <family val="2"/>
      <b val="1"/>
      <color rgb="FF000000"/>
      <sz val="11"/>
    </font>
    <font>
      <name val="Arial Nova"/>
      <charset val="1"/>
      <family val="2"/>
      <b val="1"/>
      <color rgb="FF000000"/>
      <sz val="16"/>
    </font>
    <font>
      <name val="Arial Nova"/>
      <charset val="1"/>
      <family val="2"/>
      <b val="1"/>
      <color rgb="FF000000"/>
      <sz val="12"/>
    </font>
    <font>
      <name val="Arial Nova"/>
      <charset val="1"/>
      <family val="2"/>
      <b val="1"/>
      <color rgb="FF000000"/>
      <sz val="14"/>
    </font>
    <font>
      <name val="Arial Nova"/>
      <charset val="1"/>
      <family val="2"/>
      <i val="1"/>
      <sz val="11"/>
      <vertAlign val="superscript"/>
    </font>
    <font>
      <name val="Arial Nova"/>
      <charset val="1"/>
      <family val="2"/>
      <sz val="11"/>
      <vertAlign val="superscript"/>
    </font>
    <font>
      <name val="Arial Nova"/>
      <charset val="1"/>
      <family val="2"/>
      <color rgb="FF000000"/>
      <sz val="12"/>
    </font>
    <font>
      <name val="Arial Nova"/>
      <charset val="1"/>
      <family val="2"/>
      <color rgb="FF000000"/>
      <sz val="8"/>
    </font>
    <font>
      <name val="Calibri"/>
      <charset val="1"/>
      <family val="2"/>
      <color rgb="FF000000"/>
      <sz val="28"/>
    </font>
    <font>
      <name val="Calibri"/>
      <charset val="1"/>
      <family val="2"/>
      <b val="1"/>
      <color rgb="FF000000"/>
      <sz val="28"/>
    </font>
    <font>
      <name val="Calibri"/>
      <charset val="1"/>
      <family val="2"/>
      <color rgb="FF000000"/>
      <sz val="11"/>
    </font>
    <font>
      <name val="Arial"/>
      <sz val="10"/>
    </font>
  </fonts>
  <fills count="10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rgb="FFBDD7EE"/>
        <bgColor rgb="FF99CCFF"/>
      </patternFill>
    </fill>
    <fill>
      <patternFill patternType="solid">
        <fgColor rgb="FFE7E6E6"/>
        <bgColor rgb="FFF2F2F2"/>
      </patternFill>
    </fill>
    <fill>
      <patternFill patternType="solid">
        <fgColor rgb="FFF2F2F2"/>
        <bgColor rgb="FFE7E6E6"/>
      </patternFill>
    </fill>
    <fill>
      <patternFill patternType="solid">
        <fgColor rgb="FFFFF2CC"/>
        <bgColor rgb="FFF2F2F2"/>
      </patternFill>
    </fill>
    <fill>
      <patternFill patternType="solid">
        <fgColor rgb="0011FF00"/>
      </patternFill>
    </fill>
    <fill>
      <patternFill patternType="solid">
        <fgColor rgb="00FF0000"/>
      </patternFill>
    </fill>
  </fills>
  <borders count="6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/>
      <top style="thin"/>
      <bottom style="thin"/>
      <diagonal/>
    </border>
    <border>
      <left/>
      <right style="thin"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3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164" fontId="7" fillId="4" borderId="0" applyAlignment="1" pivotButton="0" quotePrefix="0" xfId="0">
      <alignment horizontal="left" vertical="bottom"/>
    </xf>
    <xf numFmtId="0" fontId="7" fillId="4" borderId="0" applyAlignment="1" pivotButton="0" quotePrefix="0" xfId="0">
      <alignment horizontal="general" vertical="bottom"/>
    </xf>
    <xf numFmtId="0" fontId="4" fillId="4" borderId="0" applyAlignment="1" pivotButton="0" quotePrefix="0" xfId="0">
      <alignment horizontal="general" vertical="bottom"/>
    </xf>
    <xf numFmtId="164" fontId="7" fillId="5" borderId="0" applyAlignment="1" pivotButton="0" quotePrefix="0" xfId="0">
      <alignment horizontal="left" vertical="bottom"/>
    </xf>
    <xf numFmtId="0" fontId="7" fillId="5" borderId="0" applyAlignment="1" pivotButton="0" quotePrefix="0" xfId="0">
      <alignment horizontal="left" vertical="bottom"/>
    </xf>
    <xf numFmtId="0" fontId="4" fillId="5" borderId="0" applyAlignment="1" pivotButton="0" quotePrefix="0" xfId="0">
      <alignment horizontal="general" vertical="bottom"/>
    </xf>
    <xf numFmtId="164" fontId="5" fillId="0" borderId="0" applyAlignment="1" pivotButton="0" quotePrefix="0" xfId="0">
      <alignment horizontal="left" vertical="bottom"/>
    </xf>
    <xf numFmtId="2" fontId="4" fillId="0" borderId="0" applyAlignment="1" pivotButton="0" quotePrefix="0" xfId="0">
      <alignment horizontal="general" vertical="bottom"/>
    </xf>
    <xf numFmtId="2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165" fontId="4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right" vertical="bottom"/>
    </xf>
    <xf numFmtId="1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1" fontId="4" fillId="0" borderId="0" applyAlignment="1" pivotButton="0" quotePrefix="0" xfId="0">
      <alignment horizontal="right" vertical="bottom"/>
    </xf>
    <xf numFmtId="166" fontId="4" fillId="0" borderId="0" applyAlignment="1" pivotButton="0" quotePrefix="0" xfId="0">
      <alignment horizontal="right" vertical="bottom"/>
    </xf>
    <xf numFmtId="167" fontId="4" fillId="0" borderId="0" applyAlignment="1" pivotButton="0" quotePrefix="0" xfId="0">
      <alignment horizontal="general" vertical="bottom"/>
    </xf>
    <xf numFmtId="164" fontId="8" fillId="4" borderId="0" applyAlignment="1" pivotButton="0" quotePrefix="0" xfId="0">
      <alignment horizontal="left" vertical="bottom"/>
    </xf>
    <xf numFmtId="0" fontId="8" fillId="4" borderId="0" applyAlignment="1" pivotButton="0" quotePrefix="0" xfId="0">
      <alignment horizontal="general" vertical="bottom"/>
    </xf>
    <xf numFmtId="167" fontId="4" fillId="4" borderId="0" applyAlignment="1" pivotButton="0" quotePrefix="0" xfId="0">
      <alignment horizontal="general" vertical="bottom"/>
    </xf>
    <xf numFmtId="168" fontId="4" fillId="0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1" fontId="5" fillId="0" borderId="1" applyAlignment="1" pivotButton="0" quotePrefix="0" xfId="0">
      <alignment horizontal="general" vertical="bottom"/>
    </xf>
    <xf numFmtId="169" fontId="4" fillId="0" borderId="0" applyAlignment="1" pivotButton="0" quotePrefix="0" xfId="0">
      <alignment horizontal="general" vertical="bottom"/>
    </xf>
    <xf numFmtId="0" fontId="7" fillId="6" borderId="0" applyAlignment="1" pivotButton="0" quotePrefix="0" xfId="0">
      <alignment horizontal="left" vertical="bottom"/>
    </xf>
    <xf numFmtId="0" fontId="4" fillId="6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 wrapText="1"/>
    </xf>
    <xf numFmtId="0" fontId="4" fillId="7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left" vertical="bottom"/>
    </xf>
    <xf numFmtId="169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left" vertical="bottom"/>
    </xf>
    <xf numFmtId="169" fontId="7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9" fontId="7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169" fontId="12" fillId="0" borderId="0" applyAlignment="1" pivotButton="0" quotePrefix="0" xfId="0">
      <alignment horizontal="general" vertical="bottom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13" fillId="0" borderId="0" applyAlignment="1" applyProtection="1" pivotButton="0" quotePrefix="0" xfId="0">
      <alignment horizontal="center" vertical="bottom"/>
      <protection locked="0" hidden="0"/>
    </xf>
    <xf numFmtId="0" fontId="13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14" fillId="0" borderId="3" applyAlignment="1" pivotButton="0" quotePrefix="0" xfId="0">
      <alignment horizontal="center" vertical="center"/>
    </xf>
    <xf numFmtId="0" fontId="15" fillId="0" borderId="0" applyAlignment="1" pivotButton="0" quotePrefix="0" xfId="0">
      <alignment horizontal="general" vertical="bottom"/>
    </xf>
    <xf numFmtId="167" fontId="15" fillId="0" borderId="0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0" fontId="15" fillId="0" borderId="4" applyAlignment="1" pivotButton="0" quotePrefix="0" xfId="0">
      <alignment horizontal="general" vertical="bottom"/>
    </xf>
    <xf numFmtId="17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9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164" fontId="7" fillId="4" borderId="0" applyAlignment="1" pivotButton="0" quotePrefix="0" xfId="0">
      <alignment horizontal="left" vertical="bottom"/>
    </xf>
    <xf numFmtId="0" fontId="7" fillId="4" borderId="0" applyAlignment="1" pivotButton="0" quotePrefix="0" xfId="0">
      <alignment horizontal="general" vertical="bottom"/>
    </xf>
    <xf numFmtId="0" fontId="4" fillId="4" borderId="0" applyAlignment="1" pivotButton="0" quotePrefix="0" xfId="0">
      <alignment horizontal="general" vertical="bottom"/>
    </xf>
    <xf numFmtId="164" fontId="7" fillId="5" borderId="0" applyAlignment="1" pivotButton="0" quotePrefix="0" xfId="0">
      <alignment horizontal="left" vertical="bottom"/>
    </xf>
    <xf numFmtId="0" fontId="7" fillId="5" borderId="0" applyAlignment="1" pivotButton="0" quotePrefix="0" xfId="0">
      <alignment horizontal="left" vertical="bottom"/>
    </xf>
    <xf numFmtId="0" fontId="4" fillId="5" borderId="0" applyAlignment="1" pivotButton="0" quotePrefix="0" xfId="0">
      <alignment horizontal="general" vertical="bottom"/>
    </xf>
    <xf numFmtId="164" fontId="5" fillId="0" borderId="0" applyAlignment="1" pivotButton="0" quotePrefix="0" xfId="0">
      <alignment horizontal="left" vertical="bottom"/>
    </xf>
    <xf numFmtId="2" fontId="4" fillId="0" borderId="0" applyAlignment="1" pivotButton="0" quotePrefix="0" xfId="0">
      <alignment horizontal="general" vertical="bottom"/>
    </xf>
    <xf numFmtId="2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165" fontId="4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right" vertical="bottom"/>
    </xf>
    <xf numFmtId="1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1" fontId="4" fillId="0" borderId="0" applyAlignment="1" pivotButton="0" quotePrefix="0" xfId="0">
      <alignment horizontal="right" vertical="bottom"/>
    </xf>
    <xf numFmtId="166" fontId="4" fillId="0" borderId="0" applyAlignment="1" pivotButton="0" quotePrefix="0" xfId="0">
      <alignment horizontal="right" vertical="bottom"/>
    </xf>
    <xf numFmtId="167" fontId="4" fillId="0" borderId="0" applyAlignment="1" pivotButton="0" quotePrefix="0" xfId="0">
      <alignment horizontal="general" vertical="bottom"/>
    </xf>
    <xf numFmtId="164" fontId="8" fillId="4" borderId="0" applyAlignment="1" pivotButton="0" quotePrefix="0" xfId="0">
      <alignment horizontal="left" vertical="bottom"/>
    </xf>
    <xf numFmtId="0" fontId="8" fillId="4" borderId="0" applyAlignment="1" pivotButton="0" quotePrefix="0" xfId="0">
      <alignment horizontal="general" vertical="bottom"/>
    </xf>
    <xf numFmtId="167" fontId="4" fillId="4" borderId="0" applyAlignment="1" pivotButton="0" quotePrefix="0" xfId="0">
      <alignment horizontal="general" vertical="bottom"/>
    </xf>
    <xf numFmtId="168" fontId="4" fillId="0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1" fontId="5" fillId="0" borderId="1" applyAlignment="1" pivotButton="0" quotePrefix="0" xfId="0">
      <alignment horizontal="general" vertical="bottom"/>
    </xf>
    <xf numFmtId="169" fontId="4" fillId="0" borderId="0" applyAlignment="1" pivotButton="0" quotePrefix="0" xfId="0">
      <alignment horizontal="general" vertical="bottom"/>
    </xf>
    <xf numFmtId="0" fontId="7" fillId="6" borderId="0" applyAlignment="1" pivotButton="0" quotePrefix="0" xfId="0">
      <alignment horizontal="left" vertical="bottom"/>
    </xf>
    <xf numFmtId="0" fontId="4" fillId="6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 wrapText="1"/>
    </xf>
    <xf numFmtId="0" fontId="4" fillId="7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left" vertical="bottom"/>
    </xf>
    <xf numFmtId="169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left" vertical="bottom"/>
    </xf>
    <xf numFmtId="169" fontId="7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9" fontId="7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169" fontId="12" fillId="0" borderId="0" applyAlignment="1" pivotButton="0" quotePrefix="0" xfId="0">
      <alignment horizontal="general" vertical="bottom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13" fillId="0" borderId="0" applyAlignment="1" applyProtection="1" pivotButton="0" quotePrefix="0" xfId="0">
      <alignment horizontal="center" vertical="bottom"/>
      <protection locked="0" hidden="0"/>
    </xf>
    <xf numFmtId="0" fontId="13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14" fillId="0" borderId="3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" pivotButton="0" quotePrefix="0" xfId="0"/>
    <xf numFmtId="0" fontId="0" fillId="0" borderId="3" pivotButton="0" quotePrefix="0" xfId="0"/>
    <xf numFmtId="171" fontId="0" fillId="0" borderId="0" applyAlignment="1" applyProtection="1" pivotButton="0" quotePrefix="0" xfId="0">
      <alignment horizontal="general" vertical="bottom"/>
      <protection locked="0" hidden="0"/>
    </xf>
    <xf numFmtId="0" fontId="15" fillId="0" borderId="0" applyAlignment="1" pivotButton="0" quotePrefix="0" xfId="0">
      <alignment horizontal="general" vertical="bottom"/>
    </xf>
    <xf numFmtId="167" fontId="15" fillId="0" borderId="0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0" fontId="15" fillId="0" borderId="4" applyAlignment="1" pivotButton="0" quotePrefix="0" xfId="0">
      <alignment horizontal="general" vertical="bottom"/>
    </xf>
    <xf numFmtId="17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9" fontId="0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172" fontId="0" fillId="8" borderId="0" applyAlignment="1" applyProtection="1" pivotButton="0" quotePrefix="0" xfId="0">
      <alignment horizontal="general" vertical="bottom"/>
      <protection locked="0" hidden="0"/>
    </xf>
    <xf numFmtId="172" fontId="0" fillId="9" borderId="0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styles" Target="styles.xml" Id="rId60"/><Relationship Type="http://schemas.openxmlformats.org/officeDocument/2006/relationships/theme" Target="theme/theme1.xml" Id="rId61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Arial" pitchFamily="0" charset="1"/>
        <a:ea typeface="Lucida Sans Unicode" pitchFamily="0" charset="1"/>
        <a:cs typeface="Tahoma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7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1" activeCellId="0" sqref="C11"/>
    </sheetView>
  </sheetViews>
  <sheetFormatPr baseColWidth="8" defaultColWidth="11.54296875" defaultRowHeight="36.2" zeroHeight="0" outlineLevelRow="0"/>
  <cols>
    <col width="20.27" customWidth="1" style="104" min="1" max="1"/>
    <col width="18.62" customWidth="1" style="105" min="2" max="2"/>
    <col width="15.08" customWidth="1" style="105" min="3" max="3"/>
    <col width="8.800000000000001" customWidth="1" style="106" min="4" max="4"/>
    <col width="8.720000000000001" customWidth="1" style="106" min="5" max="9"/>
    <col width="8.720000000000001" customWidth="1" style="107" min="10" max="256"/>
  </cols>
  <sheetData>
    <row r="1" ht="36.2" customHeight="1" s="59">
      <c r="A1" s="108" t="inlineStr">
        <is>
          <t xml:space="preserve">Master List </t>
        </is>
      </c>
      <c r="C1" s="109" t="n"/>
    </row>
    <row r="2" ht="36.2" customHeight="1" s="59">
      <c r="A2" s="110" t="n"/>
      <c r="B2" s="110" t="n"/>
      <c r="C2" s="111" t="n"/>
    </row>
    <row r="3" ht="36.2" customHeight="1" s="59">
      <c r="A3" s="107" t="n"/>
      <c r="B3" s="107" t="n"/>
      <c r="C3" s="107" t="n"/>
      <c r="D3" s="107" t="n"/>
      <c r="E3" s="107" t="n"/>
      <c r="F3" s="107" t="n"/>
      <c r="G3" s="107" t="n"/>
      <c r="H3" s="107" t="n"/>
      <c r="I3" s="107" t="n"/>
    </row>
    <row r="4" ht="36.2" customHeight="1" s="59">
      <c r="A4" s="107" t="inlineStr">
        <is>
          <t>ADDRESS</t>
        </is>
      </c>
      <c r="B4" s="120" t="inlineStr">
        <is>
          <t xml:space="preserve">PURCHASE PRICE </t>
        </is>
      </c>
      <c r="C4" s="120" t="inlineStr">
        <is>
          <t xml:space="preserve">PROFIT / LOSS </t>
        </is>
      </c>
      <c r="D4" s="107" t="n"/>
      <c r="E4" s="107" t="n"/>
      <c r="F4" s="107" t="n"/>
      <c r="G4" s="107" t="n"/>
      <c r="H4" s="107" t="n"/>
      <c r="I4" s="107" t="n"/>
    </row>
    <row r="5" ht="36.2" customHeight="1" s="59">
      <c r="A5" s="107" t="inlineStr">
        <is>
          <t>3841 W 27Th Avenue</t>
        </is>
      </c>
      <c r="B5" s="112" t="n">
        <v>2598000</v>
      </c>
      <c r="C5" s="121" t="n">
        <v>760654.0538799993</v>
      </c>
    </row>
    <row r="6" ht="36.2" customHeight="1" s="59">
      <c r="A6" s="107" t="inlineStr">
        <is>
          <t>3987 W King Edward Avenue</t>
        </is>
      </c>
      <c r="B6" s="112" t="n">
        <v>3498000</v>
      </c>
      <c r="C6" s="121" t="n">
        <v>584281.1861599993</v>
      </c>
    </row>
    <row r="7" ht="36.2" customHeight="1" s="59">
      <c r="A7" s="107" t="inlineStr">
        <is>
          <t>2403 W 37Th Avenue</t>
        </is>
      </c>
      <c r="B7" s="112" t="n">
        <v>2875000</v>
      </c>
      <c r="C7" s="121" t="n">
        <v>4467845.029319999</v>
      </c>
    </row>
    <row r="8" ht="36.2" customHeight="1" s="59">
      <c r="A8" s="107" t="inlineStr">
        <is>
          <t>3587 Mayfair Avenue</t>
        </is>
      </c>
      <c r="B8" s="112" t="n">
        <v>5298000</v>
      </c>
      <c r="C8" s="122" t="n">
        <v>-764547.4318799998</v>
      </c>
    </row>
    <row r="9" ht="36.2" customHeight="1" s="59">
      <c r="A9" s="107" t="inlineStr">
        <is>
          <t>4878 Paton Street</t>
        </is>
      </c>
      <c r="B9" s="112" t="n">
        <v>4199000</v>
      </c>
      <c r="C9" s="121" t="n">
        <v>1865106.122159999</v>
      </c>
    </row>
    <row r="10" ht="36.2" customHeight="1" s="59">
      <c r="A10" s="107" t="inlineStr">
        <is>
          <t>1667 W 40Th Avenue</t>
        </is>
      </c>
      <c r="B10" s="112" t="n">
        <v>8280000</v>
      </c>
      <c r="C10" s="121" t="n">
        <v>8324292.453640003</v>
      </c>
    </row>
    <row r="11" ht="36.2" customHeight="1" s="59">
      <c r="A11" s="107" t="inlineStr">
        <is>
          <t>3470 W 43Rd Avenue</t>
        </is>
      </c>
      <c r="B11" s="112" t="n">
        <v>4850000</v>
      </c>
      <c r="C11" s="121" t="n">
        <v>6784218.869839996</v>
      </c>
    </row>
    <row r="12" ht="36.2" customHeight="1" s="59">
      <c r="A12" s="107" t="inlineStr">
        <is>
          <t>3108 W 31St Avenue</t>
        </is>
      </c>
      <c r="B12" s="112" t="n">
        <v>6375000</v>
      </c>
      <c r="C12" s="122" t="n">
        <v>-807866.0974800007</v>
      </c>
    </row>
    <row r="13" ht="36.2" customHeight="1" s="59">
      <c r="A13" s="107" t="inlineStr">
        <is>
          <t>3439 W 26Th Avenue</t>
        </is>
      </c>
      <c r="B13" s="112" t="n">
        <v>4180000</v>
      </c>
      <c r="C13" s="122" t="n">
        <v>-793937.7289199994</v>
      </c>
    </row>
    <row r="14" ht="36.2" customHeight="1" s="59">
      <c r="A14" s="107" t="inlineStr">
        <is>
          <t>3868 W 23Rd Avenue</t>
        </is>
      </c>
      <c r="B14" s="112" t="n">
        <v>3988000</v>
      </c>
      <c r="C14" s="122" t="n">
        <v>-2906888.47832</v>
      </c>
    </row>
    <row r="15" ht="36.2" customHeight="1" s="59">
      <c r="A15" s="107" t="inlineStr">
        <is>
          <t>2786 W 29Th Avenue</t>
        </is>
      </c>
      <c r="B15" s="112" t="n">
        <v>4950000</v>
      </c>
      <c r="C15" s="121" t="n">
        <v>637795.4816399997</v>
      </c>
    </row>
    <row r="16" ht="36.2" customHeight="1" s="59">
      <c r="A16" s="107" t="inlineStr">
        <is>
          <t>6261 Adera Street</t>
        </is>
      </c>
      <c r="B16" s="112" t="n">
        <v>5880000</v>
      </c>
      <c r="C16" s="121" t="n">
        <v>2830274.116239998</v>
      </c>
    </row>
    <row r="17" ht="36.2" customHeight="1" s="59">
      <c r="A17" s="107" t="inlineStr">
        <is>
          <t>1649 W 29Th Avenue</t>
        </is>
      </c>
      <c r="B17" s="112" t="n">
        <v>6990000</v>
      </c>
      <c r="C17" s="121" t="n">
        <v>4112007.513800001</v>
      </c>
    </row>
    <row r="18" ht="36.2" customHeight="1" s="59">
      <c r="A18" s="107" t="inlineStr">
        <is>
          <t>4885 Valley Drive</t>
        </is>
      </c>
      <c r="B18" s="112" t="n">
        <v>1198000</v>
      </c>
      <c r="C18" s="122" t="n">
        <v>-2138992.45</v>
      </c>
    </row>
    <row r="19" ht="36.2" customHeight="1" s="59">
      <c r="A19" s="107" t="inlineStr">
        <is>
          <t>2936 W 41St Avenue</t>
        </is>
      </c>
      <c r="B19" s="112" t="n">
        <v>2440000</v>
      </c>
      <c r="C19" s="121" t="n">
        <v>1085733.74276</v>
      </c>
    </row>
    <row r="20" ht="36.2" customHeight="1" s="59">
      <c r="A20" s="107" t="inlineStr">
        <is>
          <t>6519 Cypress Street</t>
        </is>
      </c>
      <c r="B20" s="112" t="n">
        <v>3998000</v>
      </c>
      <c r="C20" s="121" t="n">
        <v>1585749.506719999</v>
      </c>
    </row>
    <row r="21" ht="36.2" customHeight="1" s="59">
      <c r="A21" s="107" t="inlineStr">
        <is>
          <t>3538 W 30Th Avenue</t>
        </is>
      </c>
      <c r="B21" s="112" t="n">
        <v>5498000</v>
      </c>
      <c r="C21" s="121" t="n">
        <v>85950.29952000105</v>
      </c>
    </row>
    <row r="22" ht="36.2" customHeight="1" s="59">
      <c r="A22" s="107" t="inlineStr">
        <is>
          <t>5755 Angus Drive</t>
        </is>
      </c>
      <c r="B22" s="112" t="n">
        <v>10880000</v>
      </c>
      <c r="C22" s="122" t="n">
        <v>-1349196.146199998</v>
      </c>
    </row>
    <row r="23" ht="36.2" customHeight="1" s="59">
      <c r="A23" s="107" t="inlineStr">
        <is>
          <t>1628 Nanton Avenue</t>
        </is>
      </c>
      <c r="B23" s="112" t="n">
        <v>5388000</v>
      </c>
      <c r="C23" s="121" t="n">
        <v>3071473.869400001</v>
      </c>
    </row>
    <row r="24" ht="36.2" customHeight="1" s="59">
      <c r="A24" s="107" t="inlineStr">
        <is>
          <t>2025 Sw Marine Drive</t>
        </is>
      </c>
      <c r="B24" s="112" t="n">
        <v>5600000</v>
      </c>
      <c r="C24" s="121" t="n">
        <v>11496254.89292</v>
      </c>
    </row>
    <row r="25" ht="36.2" customHeight="1" s="59">
      <c r="A25" s="107" t="inlineStr">
        <is>
          <t>1529 W 66Th Avenue</t>
        </is>
      </c>
      <c r="B25" s="112" t="n">
        <v>3400000</v>
      </c>
      <c r="C25" s="122" t="n">
        <v>-306944.6223199999</v>
      </c>
    </row>
    <row r="26" ht="36.2" customHeight="1" s="59">
      <c r="A26" s="107" t="inlineStr">
        <is>
          <t>1655 W 41St Avenue</t>
        </is>
      </c>
      <c r="B26" s="112" t="n">
        <v>7980000</v>
      </c>
      <c r="C26" s="121" t="n">
        <v>8214112.921799999</v>
      </c>
    </row>
    <row r="27" ht="36.2" customHeight="1" s="59">
      <c r="A27" s="107" t="inlineStr">
        <is>
          <t>2180 W 48Th Avenue</t>
        </is>
      </c>
      <c r="B27" s="112" t="n">
        <v>2820000</v>
      </c>
      <c r="C27" s="121" t="n">
        <v>569315.1144400006</v>
      </c>
    </row>
    <row r="28" ht="36.2" customHeight="1" s="59">
      <c r="A28" s="107" t="inlineStr">
        <is>
          <t>2817 Oliver Crescent</t>
        </is>
      </c>
      <c r="B28" s="112" t="n">
        <v>4988000</v>
      </c>
      <c r="C28" s="121" t="n">
        <v>1261156.766640001</v>
      </c>
    </row>
    <row r="29" ht="36.2" customHeight="1" s="59">
      <c r="A29" s="107" t="inlineStr">
        <is>
          <t>3824 W 50Th Avenue</t>
        </is>
      </c>
      <c r="B29" s="112" t="n">
        <v>2680000</v>
      </c>
      <c r="C29" s="122" t="n">
        <v>-3620992.45</v>
      </c>
    </row>
    <row r="30" ht="36.2" customHeight="1" s="59">
      <c r="A30" s="107" t="inlineStr">
        <is>
          <t>6210 Larch Street</t>
        </is>
      </c>
      <c r="B30" s="112" t="n">
        <v>4199000</v>
      </c>
      <c r="C30" s="122" t="n">
        <v>-981031.4214399999</v>
      </c>
    </row>
    <row r="31" ht="36.2" customHeight="1" s="59">
      <c r="A31" s="107" t="inlineStr">
        <is>
          <t>2 Tamath Crescent</t>
        </is>
      </c>
      <c r="B31" s="112" t="n">
        <v>880000</v>
      </c>
      <c r="C31" s="121" t="n">
        <v>10646814.80112</v>
      </c>
    </row>
    <row r="32" ht="36.2" customHeight="1" s="59">
      <c r="A32" s="107" t="inlineStr">
        <is>
          <t>3631 W 26Th Avenue</t>
        </is>
      </c>
      <c r="B32" s="112" t="n">
        <v>3268000</v>
      </c>
      <c r="C32" s="121" t="n">
        <v>2225242.15212</v>
      </c>
    </row>
    <row r="33" ht="36.2" customHeight="1" s="59">
      <c r="A33" s="107" t="inlineStr">
        <is>
          <t>3529 W 34Th Avenue</t>
        </is>
      </c>
      <c r="B33" s="112" t="n">
        <v>4950000</v>
      </c>
      <c r="C33" s="121" t="n">
        <v>636781.4779999999</v>
      </c>
    </row>
    <row r="34" ht="36.2" customHeight="1" s="59">
      <c r="A34" s="107" t="inlineStr">
        <is>
          <t>5483 Carnarvon Street</t>
        </is>
      </c>
      <c r="B34" s="112" t="n">
        <v>3798000</v>
      </c>
      <c r="C34" s="121" t="n">
        <v>1102441.568680001</v>
      </c>
    </row>
    <row r="35" ht="36.2" customHeight="1" s="59">
      <c r="A35" s="107" t="inlineStr">
        <is>
          <t>5212 Maple Street</t>
        </is>
      </c>
      <c r="B35" s="112" t="n">
        <v>4528000</v>
      </c>
      <c r="C35" s="121" t="n">
        <v>557492.2131599986</v>
      </c>
    </row>
    <row r="36" ht="36.2" customHeight="1" s="59">
      <c r="A36" s="107" t="inlineStr">
        <is>
          <t>3945 W 31St Avenue</t>
        </is>
      </c>
      <c r="B36" s="112" t="n">
        <v>3849000</v>
      </c>
      <c r="C36" s="121" t="n">
        <v>1728283.978559998</v>
      </c>
    </row>
    <row r="37" ht="36.2" customHeight="1" s="59">
      <c r="A37" s="107" t="inlineStr">
        <is>
          <t>5808 Crown Street</t>
        </is>
      </c>
      <c r="B37" s="112" t="n">
        <v>6388000</v>
      </c>
      <c r="C37" s="121" t="n">
        <v>5673837.25636</v>
      </c>
    </row>
    <row r="38" ht="36.2" customHeight="1" s="59">
      <c r="A38" s="107" t="inlineStr">
        <is>
          <t>3519 Mayfair Avenue</t>
        </is>
      </c>
      <c r="B38" s="112" t="n">
        <v>2845000</v>
      </c>
      <c r="C38" s="121" t="n">
        <v>1668303.01064</v>
      </c>
    </row>
    <row r="39" ht="36.2" customHeight="1" s="59">
      <c r="A39" s="107" t="inlineStr">
        <is>
          <t>6061 Adera Street</t>
        </is>
      </c>
      <c r="B39" s="112" t="n">
        <v>5298000</v>
      </c>
      <c r="C39" s="121" t="n">
        <v>3457763.725079998</v>
      </c>
    </row>
    <row r="40" ht="36.2" customHeight="1" s="59">
      <c r="A40" s="107" t="inlineStr">
        <is>
          <t>5937 Holland Street</t>
        </is>
      </c>
      <c r="B40" s="112" t="n">
        <v>2298000</v>
      </c>
      <c r="C40" s="121" t="n">
        <v>883374.0907600007</v>
      </c>
    </row>
    <row r="41" ht="36.2" customHeight="1" s="59">
      <c r="A41" s="107" t="inlineStr">
        <is>
          <t>1726 W 32Nd Avenue</t>
        </is>
      </c>
      <c r="B41" s="112" t="n">
        <v>6990000</v>
      </c>
      <c r="C41" s="121" t="n">
        <v>3414694.27796</v>
      </c>
    </row>
    <row r="42" ht="36.2" customHeight="1" s="59">
      <c r="A42" s="107" t="inlineStr">
        <is>
          <t>2091 W 59Th Avenue</t>
        </is>
      </c>
      <c r="B42" s="112" t="n">
        <v>2550000</v>
      </c>
      <c r="C42" s="121" t="n">
        <v>2035467.94296</v>
      </c>
    </row>
    <row r="43" ht="36.2" customHeight="1" s="59">
      <c r="A43" s="107" t="inlineStr">
        <is>
          <t>3075 W 36Th Avenue</t>
        </is>
      </c>
      <c r="B43" s="112" t="n">
        <v>3880000</v>
      </c>
      <c r="C43" s="121" t="n">
        <v>1709361.66548</v>
      </c>
    </row>
    <row r="44" ht="36.2" customHeight="1" s="59">
      <c r="A44" s="107" t="inlineStr">
        <is>
          <t>3349 W 37Th Avenue</t>
        </is>
      </c>
      <c r="B44" s="112" t="n">
        <v>6580000</v>
      </c>
      <c r="C44" s="122" t="n">
        <v>-1024793.189799999</v>
      </c>
    </row>
    <row r="45" ht="36.2" customHeight="1" s="59">
      <c r="A45" s="107" t="inlineStr">
        <is>
          <t>7112 Beechwood Street</t>
        </is>
      </c>
      <c r="B45" s="112" t="n">
        <v>5980000</v>
      </c>
      <c r="C45" s="121" t="n">
        <v>4636028.69996</v>
      </c>
    </row>
    <row r="46" ht="36.2" customHeight="1" s="59">
      <c r="A46" s="107" t="inlineStr">
        <is>
          <t>3596 W. 28Th Avenue</t>
        </is>
      </c>
      <c r="B46" s="112" t="n">
        <v>1998000</v>
      </c>
      <c r="C46" s="122" t="n">
        <v>-2938992.45</v>
      </c>
    </row>
    <row r="47" ht="36.2" customHeight="1" s="59">
      <c r="A47" s="107" t="inlineStr">
        <is>
          <t>3847 W 24Th Avenue</t>
        </is>
      </c>
      <c r="B47" s="112" t="n">
        <v>3900000</v>
      </c>
      <c r="C47" s="122" t="n">
        <v>-796724.2688</v>
      </c>
    </row>
    <row r="48" ht="36.2" customHeight="1" s="59">
      <c r="A48" s="107" t="inlineStr">
        <is>
          <t>1691 W 41St Avenue</t>
        </is>
      </c>
      <c r="B48" s="112" t="n">
        <v>7999800</v>
      </c>
      <c r="C48" s="121" t="n">
        <v>8414170.998159997</v>
      </c>
    </row>
    <row r="49" ht="36.2" customHeight="1" s="59">
      <c r="A49" s="107" t="inlineStr">
        <is>
          <t>3514 W 36Th Avenue</t>
        </is>
      </c>
      <c r="B49" s="112" t="n">
        <v>3700000</v>
      </c>
      <c r="C49" s="121" t="n">
        <v>4642562.261600002</v>
      </c>
    </row>
    <row r="50" ht="36.2" customHeight="1" s="59">
      <c r="A50" s="107" t="inlineStr">
        <is>
          <t>6479 Larch Street</t>
        </is>
      </c>
      <c r="B50" s="112" t="n">
        <v>4388000</v>
      </c>
      <c r="C50" s="121" t="n">
        <v>109972.4803600002</v>
      </c>
    </row>
    <row r="51" ht="36.2" customHeight="1" s="59">
      <c r="A51" s="107" t="inlineStr">
        <is>
          <t>1666 W 65Th Avenue</t>
        </is>
      </c>
      <c r="B51" s="112" t="n">
        <v>2199000</v>
      </c>
      <c r="C51" s="121" t="n">
        <v>728300.9212800006</v>
      </c>
    </row>
    <row r="52" ht="36.2" customHeight="1" s="59">
      <c r="A52" s="107" t="inlineStr">
        <is>
          <t>3255 W King Edward W Avenue</t>
        </is>
      </c>
      <c r="B52" s="112" t="n">
        <v>1880000</v>
      </c>
      <c r="C52" s="122" t="n">
        <v>-2820992.45</v>
      </c>
    </row>
    <row r="53" ht="36.2" customHeight="1" s="59">
      <c r="A53" s="107" t="inlineStr">
        <is>
          <t>1585 W 65Th Avenue</t>
        </is>
      </c>
      <c r="B53" s="112" t="n">
        <v>2088000</v>
      </c>
      <c r="C53" s="121" t="n">
        <v>823368.0125999998</v>
      </c>
    </row>
    <row r="54" ht="36.2" customHeight="1" s="59">
      <c r="A54" s="107" t="inlineStr">
        <is>
          <t>3093 W 29Th Avenue</t>
        </is>
      </c>
      <c r="B54" s="112" t="n">
        <v>3088888</v>
      </c>
      <c r="C54" s="121" t="n">
        <v>281371.87772</v>
      </c>
    </row>
    <row r="55" ht="36.2" customHeight="1" s="59">
      <c r="A55" s="107" t="inlineStr">
        <is>
          <t>4288 Musqueam Drive</t>
        </is>
      </c>
      <c r="B55" s="112" t="n">
        <v>1738000</v>
      </c>
      <c r="C55" s="121" t="n">
        <v>6772565.597360001</v>
      </c>
    </row>
    <row r="56" ht="36.2" customHeight="1" s="59">
      <c r="A56" s="107" t="inlineStr">
        <is>
          <t>1833 W 35Th Avenue</t>
        </is>
      </c>
      <c r="B56" s="112" t="n">
        <v>4980000</v>
      </c>
      <c r="C56" s="121" t="n">
        <v>668997.1270800007</v>
      </c>
    </row>
    <row r="57" ht="36.2" customHeight="1" s="59">
      <c r="A57" s="107" t="inlineStr">
        <is>
          <t>3830 W 23Rd Avenue</t>
        </is>
      </c>
      <c r="B57" s="112" t="n">
        <v>2618000</v>
      </c>
      <c r="C57" s="121" t="n">
        <v>487002.5492800006</v>
      </c>
    </row>
    <row r="58" ht="36.2" customHeight="1" s="59">
      <c r="A58" s="107" t="inlineStr">
        <is>
          <t>3657 W 29Th Avenue</t>
        </is>
      </c>
      <c r="B58" s="112" t="n">
        <v>5998888</v>
      </c>
      <c r="C58" s="121" t="n">
        <v>790521.8743200011</v>
      </c>
    </row>
    <row r="59" ht="36.2" customHeight="1" s="59">
      <c r="A59" s="107" t="inlineStr">
        <is>
          <t>2843 W 44Th Avenue</t>
        </is>
      </c>
      <c r="B59" s="112" t="n">
        <v>5990000</v>
      </c>
      <c r="C59" s="121" t="n">
        <v>1007632.007919999</v>
      </c>
    </row>
    <row r="60" ht="36.2" customHeight="1" s="59">
      <c r="A60" s="107" t="inlineStr">
        <is>
          <t>4085 Puget Drive</t>
        </is>
      </c>
      <c r="B60" s="112" t="n">
        <v>6288000</v>
      </c>
      <c r="C60" s="122" t="n">
        <v>-386797.0764799992</v>
      </c>
    </row>
    <row r="61" ht="36.2" customHeight="1" s="59">
      <c r="B61" s="104" t="n"/>
      <c r="C61" s="104" t="n"/>
    </row>
    <row r="62" ht="36.2" customHeight="1" s="59">
      <c r="B62" s="104" t="n"/>
      <c r="C62" s="104" t="n"/>
    </row>
    <row r="63" ht="36.2" customHeight="1" s="59">
      <c r="B63" s="104" t="n"/>
      <c r="C63" s="104" t="n"/>
    </row>
    <row r="64" ht="36.2" customHeight="1" s="59">
      <c r="B64" s="104" t="n"/>
      <c r="C64" s="104" t="n"/>
    </row>
    <row r="65" ht="36.2" customHeight="1" s="59">
      <c r="B65" s="104" t="n"/>
      <c r="C65" s="104" t="n"/>
    </row>
    <row r="66" ht="36.2" customHeight="1" s="59">
      <c r="B66" s="104" t="n"/>
      <c r="C66" s="104" t="n"/>
    </row>
    <row r="67" ht="36.2" customHeight="1" s="59">
      <c r="B67" s="104" t="n"/>
      <c r="C67" s="104" t="n"/>
    </row>
    <row r="68" ht="36.2" customHeight="1" s="59">
      <c r="B68" s="104" t="n"/>
      <c r="C68" s="104" t="n"/>
    </row>
    <row r="69" ht="36.2" customHeight="1" s="59">
      <c r="B69" s="104" t="n"/>
      <c r="C69" s="104" t="n"/>
    </row>
    <row r="70" ht="36.2" customHeight="1" s="59">
      <c r="B70" s="104" t="n"/>
      <c r="C70" s="104" t="n"/>
    </row>
    <row r="71" ht="36.2" customHeight="1" s="59">
      <c r="B71" s="104" t="n"/>
      <c r="C71" s="104" t="n"/>
    </row>
    <row r="72" ht="36.2" customHeight="1" s="59">
      <c r="B72" s="104" t="n"/>
      <c r="C72" s="104" t="n"/>
    </row>
    <row r="73" ht="36.2" customHeight="1" s="59">
      <c r="B73" s="104" t="n"/>
      <c r="C73" s="104" t="n"/>
    </row>
    <row r="74" ht="36.2" customHeight="1" s="59">
      <c r="B74" s="104" t="n"/>
      <c r="C74" s="104" t="n"/>
    </row>
    <row r="75" ht="36.2" customHeight="1" s="59">
      <c r="B75" s="104" t="n"/>
      <c r="C75" s="104" t="n"/>
    </row>
  </sheetData>
  <mergeCells count="1">
    <mergeCell ref="A1:C2"/>
  </mergeCells>
  <hyperlinks>
    <hyperlink ref="A5" location="3841 W 27Th Avenue!A1" display="3841 W 27Th Avenue"/>
    <hyperlink ref="A6" location="3987 W King Edward Avenue!A1" display="3987 W King Edward Avenue"/>
    <hyperlink ref="A7" location="2403 W 37Th Avenue!A1" display="2403 W 37Th Avenue"/>
    <hyperlink ref="A8" location="3587 Mayfair Avenue!A1" display="3587 Mayfair Avenue"/>
    <hyperlink ref="A9" location="4878 Paton Street!A1" display="4878 Paton Street"/>
    <hyperlink ref="A10" location="1667 W 40Th Avenue!A1" display="1667 W 40Th Avenue"/>
    <hyperlink ref="A11" location="3470 W 43Rd Avenue!A1" display="3470 W 43Rd Avenue"/>
    <hyperlink ref="A12" location="3108 W 31St Avenue!A1" display="3108 W 31St Avenue"/>
    <hyperlink ref="A13" location="3439 W 26Th Avenue!A1" display="3439 W 26Th Avenue"/>
    <hyperlink ref="A14" location="3868 W 23Rd Avenue!A1" display="3868 W 23Rd Avenue"/>
    <hyperlink ref="A15" location="2786 W 29Th Avenue!A1" display="2786 W 29Th Avenue"/>
    <hyperlink ref="A16" location="6261 Adera Street!A1" display="6261 Adera Street"/>
    <hyperlink ref="A17" location="1649 W 29Th Avenue!A1" display="1649 W 29Th Avenue"/>
    <hyperlink ref="A18" location="4885 Valley Drive!A1" display="4885 Valley Drive"/>
    <hyperlink ref="A19" location="2936 W 41St Avenue!A1" display="2936 W 41St Avenue"/>
    <hyperlink ref="A20" location="6519 Cypress Street!A1" display="6519 Cypress Street"/>
    <hyperlink ref="A21" location="3538 W 30Th Avenue!A1" display="3538 W 30Th Avenue"/>
    <hyperlink ref="A22" location="5755 Angus Drive!A1" display="5755 Angus Drive"/>
    <hyperlink ref="A23" location="1628 Nanton Avenue!A1" display="1628 Nanton Avenue"/>
    <hyperlink ref="A24" location="2025 Sw Marine Drive!A1" display="2025 Sw Marine Drive"/>
    <hyperlink ref="A25" location="1529 W 66Th Avenue!A1" display="1529 W 66Th Avenue"/>
    <hyperlink ref="A26" location="1655 W 41St Avenue!A1" display="1655 W 41St Avenue"/>
    <hyperlink ref="A27" location="2180 W 48Th Avenue!A1" display="2180 W 48Th Avenue"/>
    <hyperlink ref="A28" location="2817 Oliver Crescent!A1" display="2817 Oliver Crescent"/>
    <hyperlink ref="A29" location="3824 W 50Th Avenue!A1" display="3824 W 50Th Avenue"/>
    <hyperlink ref="A30" location="6210 Larch Street!A1" display="6210 Larch Street"/>
    <hyperlink ref="A31" location="2 Tamath Crescent!A1" display="2 Tamath Crescent"/>
    <hyperlink ref="A32" location="3631 W 26Th Avenue!A1" display="3631 W 26Th Avenue"/>
    <hyperlink ref="A33" location="3529 W 34Th Avenue!A1" display="3529 W 34Th Avenue"/>
    <hyperlink ref="A34" location="5483 Carnarvon Street!A1" display="5483 Carnarvon Street"/>
    <hyperlink ref="A35" location="5212 Maple Street!A1" display="5212 Maple Street"/>
    <hyperlink ref="A36" location="3945 W 31St Avenue!A1" display="3945 W 31St Avenue"/>
    <hyperlink ref="A37" location="5808 Crown Street!A1" display="5808 Crown Street"/>
    <hyperlink ref="A38" location="3519 Mayfair Avenue!A1" display="3519 Mayfair Avenue"/>
    <hyperlink ref="A39" location="6061 Adera Street!A1" display="6061 Adera Street"/>
    <hyperlink ref="A40" location="5937 Holland Street!A1" display="5937 Holland Street"/>
    <hyperlink ref="A41" location="1726 W 32Nd Avenue!A1" display="1726 W 32Nd Avenue"/>
    <hyperlink ref="A42" location="2091 W 59Th Avenue!A1" display="2091 W 59Th Avenue"/>
    <hyperlink ref="A43" location="3075 W 36Th Avenue!A1" display="3075 W 36Th Avenue"/>
    <hyperlink ref="A44" location="3349 W 37Th Avenue!A1" display="3349 W 37Th Avenue"/>
    <hyperlink ref="A45" location="7112 Beechwood Street!A1" display="7112 Beechwood Street"/>
    <hyperlink ref="A46" location="3596 W. 28Th Avenue!A1" display="3596 W. 28Th Avenue"/>
    <hyperlink ref="A47" location="3847 W 24Th Avenue!A1" display="3847 W 24Th Avenue"/>
    <hyperlink ref="A48" location="1691 W 41St Avenue!A1" display="1691 W 41St Avenue"/>
    <hyperlink ref="A49" location="3514 W 36Th Avenue!A1" display="3514 W 36Th Avenue"/>
    <hyperlink ref="A50" location="6479 Larch Street!A1" display="6479 Larch Street"/>
    <hyperlink ref="A51" location="1666 W 65Th Avenue!A1" display="1666 W 65Th Avenue"/>
    <hyperlink ref="A52" location="3255 W King Edward W Avenue!A1" display="3255 W King Edward W Avenue"/>
    <hyperlink ref="A53" location="1585 W 65Th Avenue!A1" display="1585 W 65Th Avenue"/>
    <hyperlink ref="A54" location="3093 W 29Th Avenue!A1" display="3093 W 29Th Avenue"/>
    <hyperlink ref="A55" location="4288 Musqueam Drive!A1" display="4288 Musqueam Drive"/>
    <hyperlink ref="A56" location="1833 W 35Th Avenue!A1" display="1833 W 35Th Avenue"/>
    <hyperlink ref="A57" location="3830 W 23Rd Avenue!A1" display="3830 W 23Rd Avenue"/>
    <hyperlink ref="A58" location="3657 W 29Th Avenue!A1" display="3657 W 29Th Avenue"/>
    <hyperlink ref="A59" location="2843 W 44Th Avenue!A1" display="2843 W 44Th Avenue"/>
    <hyperlink ref="A60" location="4085 Puget Drive!A1" display="4085 Puget Drive"/>
  </hyperlinks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3470 W 43Rd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12525.56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4850000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3108 W 31St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6482.43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6375000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3439 W 26Th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4309.97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4180000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3868 W 23Rd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2014.12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3988000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2786 W 29Th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6503.01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4950000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6261 Adera Street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9613.16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5880000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1649 W 29Th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11995.45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6990000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4885 Valley Drive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0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1198000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2936 W 41St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4449.09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2440000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19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6519 Cypress Street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6498.98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3998000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90"/>
  <sheetViews>
    <sheetView showFormulas="0" showGridLines="1" showRowColHeaders="1" showZeros="1" rightToLeft="0" tabSelected="0" showOutlineSymbols="1" defaultGridColor="1" view="normal" topLeftCell="A10" colorId="64" zoomScale="100" zoomScaleNormal="100" zoomScalePageLayoutView="100" workbookViewId="0">
      <selection pane="topLeft" activeCell="A1" activeCellId="0" sqref="A1"/>
    </sheetView>
  </sheetViews>
  <sheetFormatPr baseColWidth="8" defaultColWidth="11.54296875" defaultRowHeight="15.4" zeroHeight="0" outlineLevelRow="0"/>
  <cols>
    <col width="55.23" customWidth="1" style="107" min="1" max="1"/>
    <col width="17.43" customWidth="1" style="107" min="2" max="2"/>
    <col width="18.89" customWidth="1" style="107" min="3" max="3"/>
    <col width="14.98" customWidth="1" style="107" min="4" max="4"/>
    <col width="8.720000000000001" customWidth="1" style="107" min="5" max="6"/>
    <col width="12.3" customWidth="1" style="107" min="7" max="7"/>
    <col width="8.720000000000001" customWidth="1" style="107" min="8" max="10"/>
    <col width="29.06" customWidth="1" style="107" min="11" max="11"/>
    <col width="13.97" customWidth="1" style="113" min="12" max="12"/>
    <col width="15.98" customWidth="1" style="107" min="13" max="13"/>
    <col width="8.720000000000001" customWidth="1" style="107" min="14" max="256"/>
  </cols>
  <sheetData>
    <row r="1" ht="15.4" customHeight="1" s="59">
      <c r="A1" s="107" t="inlineStr">
        <is>
          <t>Private Lending Build Financing</t>
        </is>
      </c>
    </row>
    <row r="3" ht="15.4" customHeight="1" s="59">
      <c r="A3" s="107" t="inlineStr">
        <is>
          <t xml:space="preserve">Credit Line based on rate of Prime + 2.75% </t>
        </is>
      </c>
    </row>
    <row r="4" ht="15.4" customHeight="1" s="59">
      <c r="A4" s="107" t="inlineStr">
        <is>
          <t>Lender Fee would be 1.25% of the total loan amount requested</t>
        </is>
      </c>
    </row>
    <row r="5" ht="15.4" customHeight="1" s="59">
      <c r="A5" s="107" t="inlineStr">
        <is>
          <t>Broker Fee would be 0.75% of the total loan amount requested</t>
        </is>
      </c>
    </row>
    <row r="6" ht="15.4" customHeight="1" s="59">
      <c r="A6" s="107" t="inlineStr">
        <is>
          <t>Please see below for varying rate reduction scenarios</t>
        </is>
      </c>
      <c r="K6" s="107" t="inlineStr">
        <is>
          <t xml:space="preserve">Prime </t>
        </is>
      </c>
      <c r="L6" s="114" t="n">
        <v>0.06950000000000001</v>
      </c>
    </row>
    <row r="7" ht="15.4" customHeight="1" s="59">
      <c r="K7" s="107" t="inlineStr">
        <is>
          <t>Interest rate Prime + 3</t>
        </is>
      </c>
      <c r="L7" s="114" t="n">
        <v>0.09950000000000001</v>
      </c>
    </row>
    <row r="8" ht="15.4" customHeight="1" s="59">
      <c r="A8" s="107" t="inlineStr">
        <is>
          <t>$1,800,000 Credit Line Request for Build</t>
        </is>
      </c>
      <c r="D8" s="107" t="inlineStr">
        <is>
          <t>Fee Expense</t>
        </is>
      </c>
      <c r="K8" s="115" t="n"/>
      <c r="L8" s="116" t="n"/>
      <c r="M8" s="115" t="n"/>
    </row>
    <row r="9" ht="15.4" customHeight="1" s="59">
      <c r="A9" s="107" t="inlineStr">
        <is>
          <t>Lender Fee - $22,500</t>
        </is>
      </c>
      <c r="D9" s="113" t="n">
        <v>22500</v>
      </c>
      <c r="G9" s="117">
        <f>SUM(D14:D25)+36000</f>
        <v/>
      </c>
    </row>
    <row r="10" ht="15.4" customHeight="1" s="59">
      <c r="A10" s="107" t="inlineStr">
        <is>
          <t>Broker Fee - $13,500</t>
        </is>
      </c>
      <c r="D10" s="113" t="n">
        <v>13500</v>
      </c>
    </row>
    <row r="12" ht="15.4" customHeight="1" s="59">
      <c r="A12" s="107" t="inlineStr">
        <is>
          <t>Today Prime rate is 6.95%</t>
        </is>
      </c>
    </row>
    <row r="13" ht="15.4" customHeight="1" s="59">
      <c r="A13" s="107" t="inlineStr">
        <is>
          <t>Draw Schedule 12 month build, equal draws monthly</t>
        </is>
      </c>
      <c r="B13" s="107" t="inlineStr">
        <is>
          <t>Timeline (month)</t>
        </is>
      </c>
      <c r="C13" s="107" t="inlineStr">
        <is>
          <t>Interest Rate (Today)</t>
        </is>
      </c>
      <c r="D13" s="107" t="inlineStr">
        <is>
          <t>Interest Expense</t>
        </is>
      </c>
      <c r="K13" s="107" t="inlineStr">
        <is>
          <t xml:space="preserve">Puchase Price </t>
        </is>
      </c>
      <c r="M13" s="113" t="n">
        <v>2200000</v>
      </c>
    </row>
    <row r="14" ht="23.85" customHeight="1" s="59">
      <c r="A14" s="113" t="n">
        <v>150000</v>
      </c>
      <c r="B14" s="107" t="n">
        <v>1</v>
      </c>
      <c r="C14" s="114" t="n">
        <v>0.097</v>
      </c>
      <c r="D14" s="117">
        <f>(C14*A14)/12</f>
        <v/>
      </c>
      <c r="K14" s="118" t="inlineStr">
        <is>
          <t xml:space="preserve">35% Down Payment
Hard Cash </t>
        </is>
      </c>
      <c r="L14" s="113">
        <f>M13*0.35</f>
        <v/>
      </c>
    </row>
    <row r="15" ht="15.4" customHeight="1" s="59">
      <c r="A15" s="113" t="n">
        <v>300000</v>
      </c>
      <c r="B15" s="107" t="n">
        <v>2</v>
      </c>
      <c r="C15" s="114" t="n">
        <v>0.097</v>
      </c>
      <c r="D15" s="117">
        <f>(C15*A15)/12</f>
        <v/>
      </c>
      <c r="K15" s="107" t="inlineStr">
        <is>
          <t xml:space="preserve">Remaining - Line of credit </t>
        </is>
      </c>
      <c r="M15" s="113">
        <f>M13-L14</f>
        <v/>
      </c>
    </row>
    <row r="16" ht="15.4" customHeight="1" s="59">
      <c r="A16" s="113" t="n">
        <v>450000</v>
      </c>
      <c r="B16" s="107" t="n">
        <v>3</v>
      </c>
      <c r="C16" s="114" t="n">
        <v>0.097</v>
      </c>
      <c r="D16" s="117">
        <f>(C16*A16)/12</f>
        <v/>
      </c>
      <c r="K16" s="115" t="n"/>
      <c r="L16" s="116" t="n"/>
      <c r="M16" s="115" t="n"/>
    </row>
    <row r="17" ht="15.4" customHeight="1" s="59">
      <c r="A17" s="113" t="n">
        <v>600000</v>
      </c>
      <c r="B17" s="107" t="n">
        <v>4</v>
      </c>
      <c r="C17" s="114" t="n">
        <v>0.097</v>
      </c>
      <c r="D17" s="117">
        <f>(C17*A17)/12</f>
        <v/>
      </c>
    </row>
    <row r="18" ht="15.4" customHeight="1" s="59">
      <c r="A18" s="113" t="n">
        <v>750000</v>
      </c>
      <c r="B18" s="107" t="n">
        <v>5</v>
      </c>
      <c r="C18" s="114" t="n">
        <v>0.097</v>
      </c>
      <c r="D18" s="117">
        <f>(C18*A18)/12</f>
        <v/>
      </c>
    </row>
    <row r="19" ht="15.4" customHeight="1" s="59">
      <c r="A19" s="113" t="n">
        <v>900000</v>
      </c>
      <c r="B19" s="107" t="n">
        <v>6</v>
      </c>
      <c r="C19" s="114" t="n">
        <v>0.097</v>
      </c>
      <c r="D19" s="117">
        <f>(C19*A19)/12</f>
        <v/>
      </c>
      <c r="K19" s="115" t="n"/>
      <c r="L19" s="116" t="n"/>
      <c r="M19" s="115" t="n"/>
    </row>
    <row r="20" ht="23.85" customHeight="1" s="59">
      <c r="A20" s="113" t="n">
        <v>1050000</v>
      </c>
      <c r="B20" s="107" t="n">
        <v>7</v>
      </c>
      <c r="C20" s="114" t="n">
        <v>0.097</v>
      </c>
      <c r="D20" s="117">
        <f>(C20*A20)/12</f>
        <v/>
      </c>
      <c r="K20" s="118" t="inlineStr">
        <is>
          <t>24 months Payment
10% Interest to Hard Cash Lender</t>
        </is>
      </c>
      <c r="L20" s="113">
        <f>(L14*0.1)*2</f>
        <v/>
      </c>
    </row>
    <row r="21" ht="15.4" customHeight="1" s="59">
      <c r="A21" s="113" t="n">
        <v>1200000</v>
      </c>
      <c r="B21" s="107" t="n">
        <v>8</v>
      </c>
      <c r="C21" s="114" t="n">
        <v>0.097</v>
      </c>
      <c r="D21" s="117">
        <f>(C21*A21)/12</f>
        <v/>
      </c>
      <c r="K21" s="107" t="inlineStr">
        <is>
          <t>Payment to Hard Cash Lender 10%</t>
        </is>
      </c>
    </row>
    <row r="22" ht="15.4" customHeight="1" s="59">
      <c r="A22" s="113" t="n">
        <v>1350000</v>
      </c>
      <c r="B22" s="107" t="n">
        <v>9</v>
      </c>
      <c r="C22" s="114" t="n">
        <v>0.097</v>
      </c>
      <c r="D22" s="117">
        <f>(C22*A22)/12</f>
        <v/>
      </c>
    </row>
    <row r="23" ht="15.4" customHeight="1" s="59">
      <c r="A23" s="113" t="n">
        <v>1500000</v>
      </c>
      <c r="B23" s="107" t="n">
        <v>10</v>
      </c>
      <c r="C23" s="114" t="n">
        <v>0.097</v>
      </c>
      <c r="D23" s="117">
        <f>(C23*A23)/12</f>
        <v/>
      </c>
    </row>
    <row r="24" ht="15.4" customHeight="1" s="59">
      <c r="A24" s="113" t="n">
        <v>1650000</v>
      </c>
      <c r="B24" s="107" t="n">
        <v>11</v>
      </c>
      <c r="C24" s="114" t="n">
        <v>0.097</v>
      </c>
      <c r="D24" s="117">
        <f>(C24*A24)/12</f>
        <v/>
      </c>
      <c r="K24" s="107" t="inlineStr">
        <is>
          <t>24 Months Payments To Line of Credit</t>
        </is>
      </c>
      <c r="L24" s="113">
        <f>(M15*L7)*2</f>
        <v/>
      </c>
    </row>
    <row r="25" ht="15.4" customHeight="1" s="59">
      <c r="A25" s="113" t="n">
        <v>1800000</v>
      </c>
      <c r="B25" s="107" t="n">
        <v>12</v>
      </c>
      <c r="C25" s="114" t="n">
        <v>0.097</v>
      </c>
      <c r="D25" s="117">
        <f>(C25*A25)/12</f>
        <v/>
      </c>
    </row>
    <row r="26" ht="15.4" customHeight="1" s="59">
      <c r="A26" s="107" t="inlineStr">
        <is>
          <t>TOTAL EXPENSE</t>
        </is>
      </c>
      <c r="D26" s="117">
        <f>SUM(D14:D25)+SUM(D9:D10)</f>
        <v/>
      </c>
      <c r="E26" s="107" t="inlineStr">
        <is>
          <t>*Including Lender/Broker fees</t>
        </is>
      </c>
    </row>
    <row r="27" ht="15.4" customHeight="1" s="59">
      <c r="K27" s="107" t="inlineStr">
        <is>
          <t xml:space="preserve">TOTAl Interest on Land </t>
        </is>
      </c>
      <c r="L27" s="113">
        <f>SUM(L20:L24)</f>
        <v/>
      </c>
    </row>
    <row r="28" ht="15.4" customHeight="1" s="59">
      <c r="A28" s="107" t="inlineStr">
        <is>
          <t>Prime Rate with (0.25%) reduction from present = 6.70%Prime</t>
        </is>
      </c>
    </row>
    <row r="29" ht="15.4" customHeight="1" s="59">
      <c r="A29" s="107" t="inlineStr">
        <is>
          <t>Draw Schedule 12 month build, equal draws monthly</t>
        </is>
      </c>
      <c r="B29" s="107" t="inlineStr">
        <is>
          <t>Timeline (month)</t>
        </is>
      </c>
      <c r="C29" s="107" t="inlineStr">
        <is>
          <t>Interest Rate (0.25%)</t>
        </is>
      </c>
      <c r="D29" s="107" t="inlineStr">
        <is>
          <t>Interest Expense</t>
        </is>
      </c>
    </row>
    <row r="30" ht="15.4" customHeight="1" s="59">
      <c r="A30" s="113" t="n">
        <v>150000</v>
      </c>
      <c r="B30" s="107" t="n">
        <v>1</v>
      </c>
      <c r="C30" s="114" t="n">
        <v>0.0945</v>
      </c>
      <c r="D30" s="117">
        <f>(C30*A30)/12</f>
        <v/>
      </c>
    </row>
    <row r="31" ht="15.4" customHeight="1" s="59">
      <c r="A31" s="113" t="n">
        <v>300000</v>
      </c>
      <c r="B31" s="107" t="n">
        <v>2</v>
      </c>
      <c r="C31" s="114" t="n">
        <v>0.0945</v>
      </c>
      <c r="D31" s="117">
        <f>(C31*A31)/12</f>
        <v/>
      </c>
    </row>
    <row r="32" ht="15.4" customHeight="1" s="59">
      <c r="A32" s="113" t="n">
        <v>450000</v>
      </c>
      <c r="B32" s="107" t="n">
        <v>3</v>
      </c>
      <c r="C32" s="114" t="n">
        <v>0.0945</v>
      </c>
      <c r="D32" s="117">
        <f>(C32*A32)/12</f>
        <v/>
      </c>
    </row>
    <row r="33" ht="15.4" customHeight="1" s="59">
      <c r="A33" s="113" t="n">
        <v>600000</v>
      </c>
      <c r="B33" s="107" t="n">
        <v>4</v>
      </c>
      <c r="C33" s="114" t="n">
        <v>0.0945</v>
      </c>
      <c r="D33" s="117">
        <f>(C33*A33)/12</f>
        <v/>
      </c>
    </row>
    <row r="34" ht="15.4" customHeight="1" s="59">
      <c r="A34" s="113" t="n">
        <v>750000</v>
      </c>
      <c r="B34" s="107" t="n">
        <v>5</v>
      </c>
      <c r="C34" s="114" t="n">
        <v>0.0945</v>
      </c>
      <c r="D34" s="117">
        <f>(C34*A34)/12</f>
        <v/>
      </c>
    </row>
    <row r="35" ht="15.4" customHeight="1" s="59">
      <c r="A35" s="113" t="n">
        <v>900000</v>
      </c>
      <c r="B35" s="107" t="n">
        <v>6</v>
      </c>
      <c r="C35" s="114" t="n">
        <v>0.0945</v>
      </c>
      <c r="D35" s="117">
        <f>(C35*A35)/12</f>
        <v/>
      </c>
    </row>
    <row r="36" ht="15.4" customHeight="1" s="59">
      <c r="A36" s="113" t="n">
        <v>1050000</v>
      </c>
      <c r="B36" s="107" t="n">
        <v>7</v>
      </c>
      <c r="C36" s="114" t="n">
        <v>0.0945</v>
      </c>
      <c r="D36" s="117">
        <f>(C36*A36)/12</f>
        <v/>
      </c>
    </row>
    <row r="37" ht="15.4" customHeight="1" s="59">
      <c r="A37" s="113" t="n">
        <v>1200000</v>
      </c>
      <c r="B37" s="107" t="n">
        <v>8</v>
      </c>
      <c r="C37" s="114" t="n">
        <v>0.0945</v>
      </c>
      <c r="D37" s="117">
        <f>(C37*A37)/12</f>
        <v/>
      </c>
      <c r="K37" s="107" t="inlineStr">
        <is>
          <t xml:space="preserve">Monthly Payment </t>
        </is>
      </c>
      <c r="L37" s="113">
        <f>L24/24</f>
        <v/>
      </c>
    </row>
    <row r="38" ht="15.4" customHeight="1" s="59">
      <c r="A38" s="113" t="n">
        <v>1350000</v>
      </c>
      <c r="B38" s="107" t="n">
        <v>9</v>
      </c>
      <c r="C38" s="114" t="n">
        <v>0.0945</v>
      </c>
      <c r="D38" s="117">
        <f>(C38*A38)/12</f>
        <v/>
      </c>
    </row>
    <row r="39" ht="23.85" customHeight="1" s="59">
      <c r="A39" s="113" t="n">
        <v>1500000</v>
      </c>
      <c r="B39" s="107" t="n">
        <v>10</v>
      </c>
      <c r="C39" s="114" t="n">
        <v>0.0945</v>
      </c>
      <c r="D39" s="117">
        <f>(C39*A39)/12</f>
        <v/>
      </c>
      <c r="K39" s="118" t="inlineStr">
        <is>
          <t>Total Amount Needed by Hard Cash Lender</t>
        </is>
      </c>
      <c r="M39" s="119">
        <f>L14+L24</f>
        <v/>
      </c>
    </row>
    <row r="40" ht="15.4" customHeight="1" s="59">
      <c r="A40" s="113" t="n">
        <v>1650000</v>
      </c>
      <c r="B40" s="107" t="n">
        <v>11</v>
      </c>
      <c r="C40" s="114" t="n">
        <v>0.0945</v>
      </c>
      <c r="D40" s="117">
        <f>(C40*A40)/12</f>
        <v/>
      </c>
    </row>
    <row r="41" ht="15.4" customHeight="1" s="59">
      <c r="A41" s="113" t="n">
        <v>1800000</v>
      </c>
      <c r="B41" s="107" t="n">
        <v>12</v>
      </c>
      <c r="C41" s="114" t="n">
        <v>0.0945</v>
      </c>
      <c r="D41" s="117">
        <f>(C41*A41)/12</f>
        <v/>
      </c>
    </row>
    <row r="42" ht="15.4" customHeight="1" s="59">
      <c r="A42" s="107" t="inlineStr">
        <is>
          <t>TOTAL EXPENSE</t>
        </is>
      </c>
      <c r="D42" s="117">
        <f>SUM(D30:D41)+SUM(D9:D10)</f>
        <v/>
      </c>
      <c r="E42" s="107" t="inlineStr">
        <is>
          <t>*Including Lender/Broker fees</t>
        </is>
      </c>
    </row>
    <row r="44" ht="15.4" customHeight="1" s="59">
      <c r="A44" s="107" t="inlineStr">
        <is>
          <t>Prime Rate with (0.50%) reduction from present = 6.45%Prime</t>
        </is>
      </c>
    </row>
    <row r="45" ht="15.4" customHeight="1" s="59">
      <c r="A45" s="107" t="inlineStr">
        <is>
          <t>Draw Schedule 12 month build, equal draws monthly</t>
        </is>
      </c>
      <c r="B45" s="107" t="inlineStr">
        <is>
          <t>Timeline (month)</t>
        </is>
      </c>
      <c r="C45" s="107" t="inlineStr">
        <is>
          <t>Interest Rate (0.50%)</t>
        </is>
      </c>
      <c r="D45" s="107" t="inlineStr">
        <is>
          <t>Interest Expense</t>
        </is>
      </c>
    </row>
    <row r="46" ht="15.4" customHeight="1" s="59">
      <c r="A46" s="113" t="n">
        <v>150000</v>
      </c>
      <c r="B46" s="107" t="n">
        <v>1</v>
      </c>
      <c r="C46" s="114" t="n">
        <v>0.092</v>
      </c>
      <c r="D46" s="117">
        <f>(C46*A46)/12</f>
        <v/>
      </c>
    </row>
    <row r="47" ht="15.4" customHeight="1" s="59">
      <c r="A47" s="113" t="n">
        <v>300000</v>
      </c>
      <c r="B47" s="107" t="n">
        <v>2</v>
      </c>
      <c r="C47" s="114" t="n">
        <v>0.092</v>
      </c>
      <c r="D47" s="117">
        <f>(C47*A47)/12</f>
        <v/>
      </c>
    </row>
    <row r="48" ht="15.4" customHeight="1" s="59">
      <c r="A48" s="113" t="n">
        <v>450000</v>
      </c>
      <c r="B48" s="107" t="n">
        <v>3</v>
      </c>
      <c r="C48" s="114" t="n">
        <v>0.092</v>
      </c>
      <c r="D48" s="117">
        <f>(C48*A48)/12</f>
        <v/>
      </c>
    </row>
    <row r="49" ht="15.4" customHeight="1" s="59">
      <c r="A49" s="113" t="n">
        <v>600000</v>
      </c>
      <c r="B49" s="107" t="n">
        <v>4</v>
      </c>
      <c r="C49" s="114" t="n">
        <v>0.092</v>
      </c>
      <c r="D49" s="117">
        <f>(C49*A49)/12</f>
        <v/>
      </c>
    </row>
    <row r="50" ht="15.4" customHeight="1" s="59">
      <c r="A50" s="113" t="n">
        <v>750000</v>
      </c>
      <c r="B50" s="107" t="n">
        <v>5</v>
      </c>
      <c r="C50" s="114" t="n">
        <v>0.092</v>
      </c>
      <c r="D50" s="117">
        <f>(C50*A50)/12</f>
        <v/>
      </c>
    </row>
    <row r="51" ht="15.4" customHeight="1" s="59">
      <c r="A51" s="113" t="n">
        <v>900000</v>
      </c>
      <c r="B51" s="107" t="n">
        <v>6</v>
      </c>
      <c r="C51" s="114" t="n">
        <v>0.092</v>
      </c>
      <c r="D51" s="117">
        <f>(C51*A51)/12</f>
        <v/>
      </c>
    </row>
    <row r="52" ht="15.4" customHeight="1" s="59">
      <c r="A52" s="113" t="n">
        <v>1050000</v>
      </c>
      <c r="B52" s="107" t="n">
        <v>7</v>
      </c>
      <c r="C52" s="114" t="n">
        <v>0.092</v>
      </c>
      <c r="D52" s="117">
        <f>(C52*A52)/12</f>
        <v/>
      </c>
    </row>
    <row r="53" ht="15.4" customHeight="1" s="59">
      <c r="A53" s="113" t="n">
        <v>1200000</v>
      </c>
      <c r="B53" s="107" t="n">
        <v>8</v>
      </c>
      <c r="C53" s="114" t="n">
        <v>0.092</v>
      </c>
      <c r="D53" s="117">
        <f>(C53*A53)/12</f>
        <v/>
      </c>
    </row>
    <row r="54" ht="15.4" customHeight="1" s="59">
      <c r="A54" s="113" t="n">
        <v>1350000</v>
      </c>
      <c r="B54" s="107" t="n">
        <v>9</v>
      </c>
      <c r="C54" s="114" t="n">
        <v>0.092</v>
      </c>
      <c r="D54" s="117">
        <f>(C54*A54)/12</f>
        <v/>
      </c>
    </row>
    <row r="55" ht="15.4" customHeight="1" s="59">
      <c r="A55" s="113" t="n">
        <v>1500000</v>
      </c>
      <c r="B55" s="107" t="n">
        <v>10</v>
      </c>
      <c r="C55" s="114" t="n">
        <v>0.092</v>
      </c>
      <c r="D55" s="117">
        <f>(C55*A55)/12</f>
        <v/>
      </c>
    </row>
    <row r="56" ht="15.4" customHeight="1" s="59">
      <c r="A56" s="113" t="n">
        <v>1650000</v>
      </c>
      <c r="B56" s="107" t="n">
        <v>11</v>
      </c>
      <c r="C56" s="114" t="n">
        <v>0.092</v>
      </c>
      <c r="D56" s="117">
        <f>(C56*A56)/12</f>
        <v/>
      </c>
    </row>
    <row r="57" ht="15.4" customHeight="1" s="59">
      <c r="A57" s="113" t="n">
        <v>1800000</v>
      </c>
      <c r="B57" s="107" t="n">
        <v>12</v>
      </c>
      <c r="C57" s="114" t="n">
        <v>0.092</v>
      </c>
      <c r="D57" s="117">
        <f>(C57*A57)/12</f>
        <v/>
      </c>
    </row>
    <row r="58" ht="15.4" customHeight="1" s="59">
      <c r="A58" s="107" t="inlineStr">
        <is>
          <t>TOTAL EXPENSE</t>
        </is>
      </c>
      <c r="D58" s="117">
        <f>SUM(D46:D57)+SUM(D9:D10)</f>
        <v/>
      </c>
      <c r="E58" s="107" t="inlineStr">
        <is>
          <t>*Including Lender/Broker fees</t>
        </is>
      </c>
    </row>
    <row r="60" ht="15.4" customHeight="1" s="59">
      <c r="A60" s="107" t="inlineStr">
        <is>
          <t>Prime Rate with (0.75%) reduction from present = 6.20%Prime</t>
        </is>
      </c>
    </row>
    <row r="61" ht="15.4" customHeight="1" s="59">
      <c r="A61" s="107" t="inlineStr">
        <is>
          <t>Draw Schedule 12 month build, equal draws monthly</t>
        </is>
      </c>
      <c r="B61" s="107" t="inlineStr">
        <is>
          <t>Timeline (month)</t>
        </is>
      </c>
      <c r="C61" s="107" t="inlineStr">
        <is>
          <t>Interest Rate (0.75%)</t>
        </is>
      </c>
      <c r="D61" s="107" t="inlineStr">
        <is>
          <t>Interest Expense</t>
        </is>
      </c>
    </row>
    <row r="62" ht="15.4" customHeight="1" s="59">
      <c r="A62" s="113" t="n">
        <v>150000</v>
      </c>
      <c r="B62" s="107" t="n">
        <v>1</v>
      </c>
      <c r="C62" s="114" t="n">
        <v>0.0895</v>
      </c>
      <c r="D62" s="117">
        <f>(C62*A62)/12</f>
        <v/>
      </c>
    </row>
    <row r="63" ht="15.4" customHeight="1" s="59">
      <c r="A63" s="113" t="n">
        <v>300000</v>
      </c>
      <c r="B63" s="107" t="n">
        <v>2</v>
      </c>
      <c r="C63" s="114" t="n">
        <v>0.0895</v>
      </c>
      <c r="D63" s="117">
        <f>(C63*A63)/12</f>
        <v/>
      </c>
    </row>
    <row r="64" ht="15.4" customHeight="1" s="59">
      <c r="A64" s="113" t="n">
        <v>450000</v>
      </c>
      <c r="B64" s="107" t="n">
        <v>3</v>
      </c>
      <c r="C64" s="114" t="n">
        <v>0.0895</v>
      </c>
      <c r="D64" s="117">
        <f>(C64*A64)/12</f>
        <v/>
      </c>
    </row>
    <row r="65" ht="15.4" customHeight="1" s="59">
      <c r="A65" s="113" t="n">
        <v>600000</v>
      </c>
      <c r="B65" s="107" t="n">
        <v>4</v>
      </c>
      <c r="C65" s="114" t="n">
        <v>0.0895</v>
      </c>
      <c r="D65" s="117">
        <f>(C65*A65)/12</f>
        <v/>
      </c>
    </row>
    <row r="66" ht="15.4" customHeight="1" s="59">
      <c r="A66" s="113" t="n">
        <v>750000</v>
      </c>
      <c r="B66" s="107" t="n">
        <v>5</v>
      </c>
      <c r="C66" s="114" t="n">
        <v>0.0895</v>
      </c>
      <c r="D66" s="117">
        <f>(C66*A66)/12</f>
        <v/>
      </c>
    </row>
    <row r="67" ht="15.4" customHeight="1" s="59">
      <c r="A67" s="113" t="n">
        <v>900000</v>
      </c>
      <c r="B67" s="107" t="n">
        <v>6</v>
      </c>
      <c r="C67" s="114" t="n">
        <v>0.0895</v>
      </c>
      <c r="D67" s="117">
        <f>(C67*A67)/12</f>
        <v/>
      </c>
    </row>
    <row r="68" ht="15.4" customHeight="1" s="59">
      <c r="A68" s="113" t="n">
        <v>1050000</v>
      </c>
      <c r="B68" s="107" t="n">
        <v>7</v>
      </c>
      <c r="C68" s="114" t="n">
        <v>0.0895</v>
      </c>
      <c r="D68" s="117">
        <f>(C68*A68)/12</f>
        <v/>
      </c>
    </row>
    <row r="69" ht="15.4" customHeight="1" s="59">
      <c r="A69" s="113" t="n">
        <v>1200000</v>
      </c>
      <c r="B69" s="107" t="n">
        <v>8</v>
      </c>
      <c r="C69" s="114" t="n">
        <v>0.0895</v>
      </c>
      <c r="D69" s="117">
        <f>(C69*A69)/12</f>
        <v/>
      </c>
    </row>
    <row r="70" ht="15.4" customHeight="1" s="59">
      <c r="A70" s="113" t="n">
        <v>1350000</v>
      </c>
      <c r="B70" s="107" t="n">
        <v>9</v>
      </c>
      <c r="C70" s="114" t="n">
        <v>0.0895</v>
      </c>
      <c r="D70" s="117">
        <f>(C70*A70)/12</f>
        <v/>
      </c>
    </row>
    <row r="71" ht="15.4" customHeight="1" s="59">
      <c r="A71" s="113" t="n">
        <v>1500000</v>
      </c>
      <c r="B71" s="107" t="n">
        <v>10</v>
      </c>
      <c r="C71" s="114" t="n">
        <v>0.0895</v>
      </c>
      <c r="D71" s="117">
        <f>(C71*A71)/12</f>
        <v/>
      </c>
    </row>
    <row r="72" ht="15.4" customHeight="1" s="59">
      <c r="A72" s="113" t="n">
        <v>1650000</v>
      </c>
      <c r="B72" s="107" t="n">
        <v>11</v>
      </c>
      <c r="C72" s="114" t="n">
        <v>0.0895</v>
      </c>
      <c r="D72" s="117">
        <f>(C72*A72)/12</f>
        <v/>
      </c>
    </row>
    <row r="73" ht="15.4" customHeight="1" s="59">
      <c r="A73" s="113" t="n">
        <v>1800000</v>
      </c>
      <c r="B73" s="107" t="n">
        <v>12</v>
      </c>
      <c r="C73" s="114" t="n">
        <v>0.0895</v>
      </c>
      <c r="D73" s="117">
        <f>(C73*A73)/12</f>
        <v/>
      </c>
    </row>
    <row r="74" ht="15.4" customHeight="1" s="59">
      <c r="A74" s="107" t="inlineStr">
        <is>
          <t>TOTAL EXPENSE</t>
        </is>
      </c>
      <c r="D74" s="117">
        <f>SUM(D62:D73)+SUM(D9:D10)</f>
        <v/>
      </c>
      <c r="E74" s="107" t="inlineStr">
        <is>
          <t>*Including Lender/Broker fees</t>
        </is>
      </c>
    </row>
    <row r="76" ht="15.4" customHeight="1" s="59">
      <c r="A76" s="107" t="inlineStr">
        <is>
          <t>Prime Rate with (1.00%) reduction from present = 5.95%Prime</t>
        </is>
      </c>
    </row>
    <row r="77" ht="15.4" customHeight="1" s="59">
      <c r="A77" s="107" t="inlineStr">
        <is>
          <t>Draw Schedule 12 month build, equal draws monthly</t>
        </is>
      </c>
      <c r="B77" s="107" t="inlineStr">
        <is>
          <t>Timeline (month)</t>
        </is>
      </c>
      <c r="C77" s="107" t="inlineStr">
        <is>
          <t>Interest Rate (1.00%)</t>
        </is>
      </c>
      <c r="D77" s="107" t="inlineStr">
        <is>
          <t>Interest Expense</t>
        </is>
      </c>
    </row>
    <row r="78" ht="15.4" customHeight="1" s="59">
      <c r="A78" s="113" t="n">
        <v>150000</v>
      </c>
      <c r="B78" s="107" t="n">
        <v>1</v>
      </c>
      <c r="C78" s="114" t="n">
        <v>0.08699999999999999</v>
      </c>
      <c r="D78" s="117">
        <f>(C78*A78)/12</f>
        <v/>
      </c>
    </row>
    <row r="79" ht="15.4" customHeight="1" s="59">
      <c r="A79" s="113" t="n">
        <v>300000</v>
      </c>
      <c r="B79" s="107" t="n">
        <v>2</v>
      </c>
      <c r="C79" s="114" t="n">
        <v>0.08699999999999999</v>
      </c>
      <c r="D79" s="117">
        <f>(C79*A79)/12</f>
        <v/>
      </c>
    </row>
    <row r="80" ht="15.4" customHeight="1" s="59">
      <c r="A80" s="113" t="n">
        <v>450000</v>
      </c>
      <c r="B80" s="107" t="n">
        <v>3</v>
      </c>
      <c r="C80" s="114" t="n">
        <v>0.08699999999999999</v>
      </c>
      <c r="D80" s="117">
        <f>(C80*A80)/12</f>
        <v/>
      </c>
    </row>
    <row r="81" ht="15.4" customHeight="1" s="59">
      <c r="A81" s="113" t="n">
        <v>600000</v>
      </c>
      <c r="B81" s="107" t="n">
        <v>4</v>
      </c>
      <c r="C81" s="114" t="n">
        <v>0.08699999999999999</v>
      </c>
      <c r="D81" s="117">
        <f>(C81*A81)/12</f>
        <v/>
      </c>
    </row>
    <row r="82" ht="15.4" customHeight="1" s="59">
      <c r="A82" s="113" t="n">
        <v>750000</v>
      </c>
      <c r="B82" s="107" t="n">
        <v>5</v>
      </c>
      <c r="C82" s="114" t="n">
        <v>0.08699999999999999</v>
      </c>
      <c r="D82" s="117">
        <f>(C82*A82)/12</f>
        <v/>
      </c>
    </row>
    <row r="83" ht="15.4" customHeight="1" s="59">
      <c r="A83" s="113" t="n">
        <v>900000</v>
      </c>
      <c r="B83" s="107" t="n">
        <v>6</v>
      </c>
      <c r="C83" s="114" t="n">
        <v>0.08699999999999999</v>
      </c>
      <c r="D83" s="117">
        <f>(C83*A83)/12</f>
        <v/>
      </c>
    </row>
    <row r="84" ht="15.4" customHeight="1" s="59">
      <c r="A84" s="113" t="n">
        <v>1050000</v>
      </c>
      <c r="B84" s="107" t="n">
        <v>7</v>
      </c>
      <c r="C84" s="114" t="n">
        <v>0.08699999999999999</v>
      </c>
      <c r="D84" s="117">
        <f>(C84*A84)/12</f>
        <v/>
      </c>
    </row>
    <row r="85" ht="15.4" customHeight="1" s="59">
      <c r="A85" s="113" t="n">
        <v>1200000</v>
      </c>
      <c r="B85" s="107" t="n">
        <v>8</v>
      </c>
      <c r="C85" s="114" t="n">
        <v>0.08699999999999999</v>
      </c>
      <c r="D85" s="117">
        <f>(C85*A85)/12</f>
        <v/>
      </c>
    </row>
    <row r="86" ht="15.4" customHeight="1" s="59">
      <c r="A86" s="113" t="n">
        <v>1350000</v>
      </c>
      <c r="B86" s="107" t="n">
        <v>9</v>
      </c>
      <c r="C86" s="114" t="n">
        <v>0.08699999999999999</v>
      </c>
      <c r="D86" s="117">
        <f>(C86*A86)/12</f>
        <v/>
      </c>
    </row>
    <row r="87" ht="15.4" customHeight="1" s="59">
      <c r="A87" s="113" t="n">
        <v>1500000</v>
      </c>
      <c r="B87" s="107" t="n">
        <v>10</v>
      </c>
      <c r="C87" s="114" t="n">
        <v>0.08699999999999999</v>
      </c>
      <c r="D87" s="117">
        <f>(C87*A87)/12</f>
        <v/>
      </c>
    </row>
    <row r="88" ht="15.4" customHeight="1" s="59">
      <c r="A88" s="113" t="n">
        <v>1650000</v>
      </c>
      <c r="B88" s="107" t="n">
        <v>11</v>
      </c>
      <c r="C88" s="114" t="n">
        <v>0.08699999999999999</v>
      </c>
      <c r="D88" s="117">
        <f>(C88*A88)/12</f>
        <v/>
      </c>
    </row>
    <row r="89" ht="15.4" customHeight="1" s="59">
      <c r="A89" s="113" t="n">
        <v>1800000</v>
      </c>
      <c r="B89" s="107" t="n">
        <v>12</v>
      </c>
      <c r="C89" s="114" t="n">
        <v>0.08699999999999999</v>
      </c>
      <c r="D89" s="117">
        <f>(C89*A89)/12</f>
        <v/>
      </c>
    </row>
    <row r="90" ht="15.4" customHeight="1" s="59">
      <c r="A90" s="107" t="inlineStr">
        <is>
          <t>TOTAL EXPENSE</t>
        </is>
      </c>
      <c r="D90" s="117">
        <f>SUM(D78:D89)+SUM(D9:D10)</f>
        <v/>
      </c>
      <c r="E90" s="107" t="inlineStr">
        <is>
          <t>*Including Lender/Broker fees</t>
        </is>
      </c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20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3538 W 30Th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6499.18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5498000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21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5755 Angus Drive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10430.45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10880000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22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1628 Nanton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9363.35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5388000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23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2025 Sw Marine Drive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17966.03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5600000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24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1529 W 66Th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4018.12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3400000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25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1655 W 41St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17067.45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7980000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26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2180 W 48Th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4313.21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2820000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27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2817 Oliver Crescent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7161.76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4988000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28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3824 W 50Th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0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2680000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29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6210 Larch Street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4142.54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4199000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4296875" defaultRowHeight="13.45" zeroHeight="0" outlineLevelRow="0"/>
  <cols>
    <col width="8.720000000000001" customWidth="1" style="107" min="1" max="256"/>
  </cols>
  <sheetData/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30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2 Tamath Crescent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12418.58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880000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31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3631 W 26Th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6408.83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3268000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32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3529 W 34Th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6502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4950000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33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5483 Carnarvon Street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5818.37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3798000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34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5212 Maple Street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6002.69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4528000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35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3945 W 31St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6492.54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3849000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36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5808 Crown Street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12951.49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6388000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37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3519 Mayfair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5432.76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2845000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38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6061 Adera Street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9658.469999999999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5298000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39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5937 Holland Street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4106.09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2298000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3841 W 27Th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4282.67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2598000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40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1726 W 32Nd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11300.89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6990000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41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2091 W 59Th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5504.64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2550000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42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3075 W 36Th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6504.57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3880000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43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3349 W 37Th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6470.55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6580000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44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7112 Beechwood Street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11511.39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5980000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45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3596 W. 28Th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0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1998000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46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3847 W 24Th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4028.3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3900000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47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1691 W 41St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17286.44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7999800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48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3514 W 36Th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9246.9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3700000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49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6479 Larch Street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5417.49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4388000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3987 W King Edward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5003.44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3498000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50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1666 W 65Th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3853.02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2199000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51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3255 W King Edward W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0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1880000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52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1585 W 65Th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3837.15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2088000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53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3093 W 29Th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4294.23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3088888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54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4288 Musqueam Drive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9414.24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1738000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55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1833 W 35Th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6563.97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4980000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56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3830 W 23Rd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4030.02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2618000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57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3657 W 29Th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7699.88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5998888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58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2843 W 44Th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7907.28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5990000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59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4085 Puget Drive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6815.18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6288000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2403 W 37Th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8251.129999999999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2875000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3587 Mayfair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5452.83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5298000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4878 Paton Street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6977.44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4199000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101"/>
  <sheetViews>
    <sheetView workbookViewId="0">
      <selection activeCell="A1" sqref="A1"/>
    </sheetView>
  </sheetViews>
  <sheetFormatPr baseColWidth="8" defaultColWidth="11.54296875" defaultRowHeight="14.6" zeroHeight="0" outlineLevelRow="0"/>
  <cols>
    <col width="12.3" customWidth="1" style="58" min="1" max="1"/>
    <col width="35.32" customWidth="1" style="58" min="2" max="2"/>
    <col width="6.7" customWidth="1" style="58" min="3" max="3"/>
    <col width="15.54" customWidth="1" style="58" min="4" max="4"/>
    <col width="5.03" customWidth="1" style="58" min="5" max="5"/>
    <col width="15.42" customWidth="1" style="58" min="6" max="6"/>
    <col width="21.58" customWidth="1" style="58" min="7" max="7"/>
    <col width="8.949999999999999" customWidth="1" style="58" min="8" max="11"/>
    <col width="13.64" customWidth="1" style="58" min="12" max="12"/>
    <col width="8.949999999999999" customWidth="1" style="58" min="13" max="256"/>
  </cols>
  <sheetData>
    <row r="1" ht="19.7" customHeight="1" s="59">
      <c r="A1" s="60" t="n"/>
      <c r="B1" s="61" t="inlineStr">
        <is>
          <t>1667 W 40Th Avenue</t>
        </is>
      </c>
    </row>
    <row r="2" ht="14.6" customHeight="1" s="59">
      <c r="A2" s="60" t="n"/>
      <c r="B2" s="62" t="inlineStr">
        <is>
          <t>AREA OF THE CITY IF YOU CAN PULL THE INFO</t>
        </is>
      </c>
    </row>
    <row r="3" ht="15" customHeight="1" s="59">
      <c r="A3" s="63" t="n">
        <v>1</v>
      </c>
      <c r="B3" s="64" t="inlineStr">
        <is>
          <t>Underlying Assumptions</t>
        </is>
      </c>
      <c r="C3" s="64" t="n"/>
      <c r="D3" s="64" t="n"/>
      <c r="E3" s="64" t="n"/>
      <c r="F3" s="65" t="n"/>
      <c r="G3" s="65" t="n"/>
    </row>
    <row r="4" ht="15" customHeight="1" s="59">
      <c r="A4" s="66" t="n">
        <v>1.1</v>
      </c>
      <c r="B4" s="67" t="inlineStr">
        <is>
          <t>Project Data</t>
        </is>
      </c>
      <c r="C4" s="67" t="n"/>
      <c r="D4" s="67" t="n"/>
      <c r="E4" s="67" t="n"/>
      <c r="F4" s="68" t="n"/>
      <c r="G4" s="68" t="n"/>
    </row>
    <row r="5" ht="14.6" customHeight="1" s="59">
      <c r="A5" s="69" t="n"/>
      <c r="D5" s="70" t="n"/>
    </row>
    <row r="6" ht="14.6" customHeight="1" s="59">
      <c r="A6" s="69" t="n"/>
      <c r="B6" s="58" t="inlineStr">
        <is>
          <t xml:space="preserve">Zoning </t>
        </is>
      </c>
      <c r="D6" s="71" t="inlineStr">
        <is>
          <t>R1-1</t>
        </is>
      </c>
    </row>
    <row r="7" ht="14.6" customHeight="1" s="59">
      <c r="A7" s="69" t="n"/>
      <c r="B7" s="58" t="inlineStr">
        <is>
          <t xml:space="preserve">Lot Size </t>
        </is>
      </c>
      <c r="D7" s="72" t="n">
        <v>17476.01</v>
      </c>
      <c r="E7" s="58" t="inlineStr">
        <is>
          <t>Sq.Ft</t>
        </is>
      </c>
    </row>
    <row r="8" ht="14.6" customHeight="1" s="59">
      <c r="A8" s="69" t="n"/>
      <c r="B8" s="58" t="inlineStr">
        <is>
          <t>Floor Space Ratio:</t>
        </is>
      </c>
      <c r="D8" s="73" t="n">
        <v>0.898</v>
      </c>
      <c r="E8" s="58" t="inlineStr">
        <is>
          <t>FSR</t>
        </is>
      </c>
    </row>
    <row r="9" ht="14.6" customHeight="1" s="59">
      <c r="A9" s="69" t="n"/>
      <c r="B9" s="58" t="inlineStr">
        <is>
          <t>Building Sq.ft</t>
        </is>
      </c>
      <c r="D9" s="70">
        <f>D7*D8</f>
        <v/>
      </c>
      <c r="E9" s="58" t="inlineStr">
        <is>
          <t>Sq.Ft</t>
        </is>
      </c>
    </row>
    <row r="10" ht="14.6" customHeight="1" s="59">
      <c r="A10" s="69" t="n"/>
      <c r="B10" s="58" t="inlineStr">
        <is>
          <t>Number of Units</t>
        </is>
      </c>
      <c r="D10" s="58" t="n">
        <v>2</v>
      </c>
    </row>
    <row r="11" ht="14.6" customHeight="1" s="59">
      <c r="A11" s="69" t="n"/>
      <c r="B11" s="58" t="inlineStr">
        <is>
          <t>Unit Type</t>
        </is>
      </c>
      <c r="D11" s="74" t="inlineStr">
        <is>
          <t xml:space="preserve">Duplex </t>
        </is>
      </c>
    </row>
    <row r="12" ht="14.6" customHeight="1" s="59">
      <c r="A12" s="69" t="n"/>
      <c r="B12" s="58" t="inlineStr">
        <is>
          <t>Number of Buildings</t>
        </is>
      </c>
      <c r="D12" s="58" t="n">
        <v>1</v>
      </c>
    </row>
    <row r="13" ht="14.6" customHeight="1" s="59">
      <c r="A13" s="69" t="n"/>
      <c r="B13" s="58" t="inlineStr">
        <is>
          <t>Build Price per Sq.ft</t>
        </is>
      </c>
      <c r="D13" s="58" t="n">
        <v>400</v>
      </c>
    </row>
    <row r="14" ht="14.6" customHeight="1" s="59">
      <c r="A14" s="69" t="n"/>
      <c r="B14" s="58" t="inlineStr">
        <is>
          <t>Development Cost per Sq.ft</t>
        </is>
      </c>
      <c r="D14" s="75">
        <f>G82/D9</f>
        <v/>
      </c>
    </row>
    <row r="15" ht="14.6" customHeight="1" s="59">
      <c r="A15" s="69" t="n"/>
      <c r="B15" s="58" t="inlineStr">
        <is>
          <t>Sale Price per Sq.ft</t>
        </is>
      </c>
      <c r="D15" s="58" t="n">
        <v>1600</v>
      </c>
    </row>
    <row r="16" ht="14.6" customHeight="1" s="59">
      <c r="A16" s="69" t="n"/>
    </row>
    <row r="17" ht="15" customHeight="1" s="59">
      <c r="A17" s="67" t="n">
        <v>1.2</v>
      </c>
      <c r="B17" s="67" t="inlineStr">
        <is>
          <t>Development Characteristics</t>
        </is>
      </c>
      <c r="C17" s="67" t="n"/>
      <c r="D17" s="67" t="n"/>
      <c r="E17" s="67" t="n"/>
      <c r="F17" s="68" t="n"/>
      <c r="G17" s="68" t="n"/>
    </row>
    <row r="18" ht="15" customHeight="1" s="59">
      <c r="A18" s="67" t="n">
        <v>1.3</v>
      </c>
      <c r="B18" s="67" t="inlineStr">
        <is>
          <t>Market Assumptions</t>
        </is>
      </c>
      <c r="C18" s="67" t="n"/>
      <c r="D18" s="67" t="n"/>
      <c r="E18" s="67" t="n"/>
      <c r="F18" s="68" t="n"/>
      <c r="G18" s="68" t="n"/>
    </row>
    <row r="19" ht="14.6" customHeight="1" s="59">
      <c r="A19" s="60" t="n"/>
      <c r="B19" s="58" t="inlineStr">
        <is>
          <t>Selling Period, Months</t>
        </is>
      </c>
      <c r="D19" s="74" t="n">
        <v>4</v>
      </c>
      <c r="E19" s="58" t="inlineStr">
        <is>
          <t>Months</t>
        </is>
      </c>
    </row>
    <row r="20" ht="14.6" customHeight="1" s="59">
      <c r="A20" s="60" t="n"/>
    </row>
    <row r="21" ht="15" customHeight="1" s="59">
      <c r="A21" s="67" t="n">
        <v>1.4</v>
      </c>
      <c r="B21" s="67" t="inlineStr">
        <is>
          <t>Construction Cost Assumptions</t>
        </is>
      </c>
      <c r="C21" s="67" t="n"/>
      <c r="D21" s="67" t="n"/>
      <c r="E21" s="67" t="n"/>
      <c r="F21" s="68" t="n"/>
      <c r="G21" s="68" t="n"/>
    </row>
    <row r="22" ht="14.6" customHeight="1" s="59">
      <c r="A22" s="60" t="n"/>
      <c r="B22" s="58" t="inlineStr">
        <is>
          <t>Off-site Costs</t>
        </is>
      </c>
      <c r="D22" s="58" t="n">
        <v>3500</v>
      </c>
    </row>
    <row r="23" ht="14.6" customHeight="1" s="59">
      <c r="A23" s="60" t="n"/>
      <c r="B23" s="58" t="inlineStr">
        <is>
          <t>On-site costs (Demolition, Site Prep)</t>
        </is>
      </c>
    </row>
    <row r="24" ht="14.6" customHeight="1" s="59">
      <c r="A24" s="60" t="n"/>
      <c r="B24" s="58" t="inlineStr">
        <is>
          <t>Parking Stalls Required</t>
        </is>
      </c>
      <c r="D24" s="76" t="n">
        <v>2</v>
      </c>
    </row>
    <row r="25" ht="14.6" customHeight="1" s="59">
      <c r="A25" s="60" t="n"/>
      <c r="B25" s="58" t="inlineStr">
        <is>
          <t xml:space="preserve">Planning Time </t>
        </is>
      </c>
      <c r="D25" s="74" t="n">
        <v>8</v>
      </c>
      <c r="E25" s="58" t="inlineStr">
        <is>
          <t>Months</t>
        </is>
      </c>
    </row>
    <row r="26" ht="14.6" customHeight="1" s="59">
      <c r="A26" s="60" t="n"/>
      <c r="B26" s="58" t="inlineStr">
        <is>
          <t>Construction Time</t>
        </is>
      </c>
      <c r="D26" s="77" t="n">
        <v>12</v>
      </c>
      <c r="E26" s="58" t="inlineStr">
        <is>
          <t>Months</t>
        </is>
      </c>
    </row>
    <row r="27" ht="14.6" customHeight="1" s="59">
      <c r="A27" s="60" t="n"/>
      <c r="B27" s="58" t="inlineStr">
        <is>
          <t>Hard Building Cost Per Sq.ft</t>
        </is>
      </c>
      <c r="D27" s="74" t="n">
        <v>400</v>
      </c>
    </row>
    <row r="28" ht="14.6" customHeight="1" s="59">
      <c r="A28" s="60" t="n"/>
      <c r="B28" s="58" t="inlineStr">
        <is>
          <t xml:space="preserve">Contingency </t>
        </is>
      </c>
      <c r="D28" s="78" t="n">
        <v>0.1</v>
      </c>
    </row>
    <row r="29" ht="14.6" customHeight="1" s="59">
      <c r="A29" s="60" t="n"/>
    </row>
    <row r="30" ht="15" customHeight="1" s="59">
      <c r="A30" s="67" t="n">
        <v>1.5</v>
      </c>
      <c r="B30" s="67" t="inlineStr">
        <is>
          <t>Financing Assumptions</t>
        </is>
      </c>
      <c r="C30" s="67" t="n"/>
      <c r="D30" s="67" t="n"/>
      <c r="E30" s="67" t="n"/>
      <c r="F30" s="68" t="n"/>
      <c r="G30" s="68" t="n"/>
    </row>
    <row r="31" ht="14.6" customHeight="1" s="59">
      <c r="A31" s="60" t="n"/>
      <c r="B31" s="58" t="inlineStr">
        <is>
          <t xml:space="preserve">Land Loan Interest Rate </t>
        </is>
      </c>
      <c r="D31" s="79" t="n">
        <v>0.09950000000000001</v>
      </c>
    </row>
    <row r="32" ht="14.6" customHeight="1" s="59">
      <c r="A32" s="60" t="n"/>
      <c r="B32" s="58" t="inlineStr">
        <is>
          <t>Construction Loan</t>
        </is>
      </c>
      <c r="D32" s="79" t="n">
        <v>0.097</v>
      </c>
    </row>
    <row r="33" ht="14.6" customHeight="1" s="59">
      <c r="A33" s="60" t="n"/>
      <c r="F33" s="79" t="n"/>
    </row>
    <row r="34" ht="14.6" customHeight="1" s="59">
      <c r="A34" s="60" t="n"/>
      <c r="F34" s="79" t="n"/>
    </row>
    <row r="35" ht="14.6" customHeight="1" s="59">
      <c r="A35" s="60" t="n"/>
      <c r="F35" s="79" t="n"/>
    </row>
    <row r="36" ht="17.35" customHeight="1" s="59">
      <c r="A36" s="80" t="n">
        <v>2</v>
      </c>
      <c r="B36" s="81" t="inlineStr">
        <is>
          <t>Project Value and Costs</t>
        </is>
      </c>
      <c r="C36" s="81" t="n"/>
      <c r="D36" s="81" t="n"/>
      <c r="E36" s="81" t="n"/>
      <c r="F36" s="82" t="n"/>
      <c r="G36" s="65" t="n"/>
    </row>
    <row r="37" ht="15" customHeight="1" s="59">
      <c r="A37" s="67" t="n">
        <v>2.1</v>
      </c>
      <c r="B37" s="67" t="inlineStr">
        <is>
          <t>Revenue</t>
        </is>
      </c>
      <c r="C37" s="67" t="n"/>
      <c r="D37" s="67" t="n"/>
      <c r="E37" s="67" t="n"/>
      <c r="F37" s="68" t="n"/>
      <c r="G37" s="68" t="n"/>
    </row>
    <row r="38" ht="14.6" customHeight="1" s="59">
      <c r="A38" s="60" t="n"/>
      <c r="B38" s="58" t="inlineStr">
        <is>
          <t>Gross sales Income</t>
        </is>
      </c>
      <c r="F38" s="75">
        <f>D15*D9</f>
        <v/>
      </c>
      <c r="G38" s="83" t="n"/>
    </row>
    <row r="39" ht="14.6" customHeight="1" s="59">
      <c r="A39" s="60" t="n"/>
      <c r="B39" s="58" t="inlineStr">
        <is>
          <t>Less Commissions 2.5%</t>
        </is>
      </c>
      <c r="F39" s="75">
        <f>F38*0.025</f>
        <v/>
      </c>
    </row>
    <row r="40" ht="14.6" customHeight="1" s="59">
      <c r="A40" s="60" t="n"/>
      <c r="B40" s="58" t="inlineStr">
        <is>
          <t>GST on Commision 5%</t>
        </is>
      </c>
      <c r="F40" s="75">
        <f>F39*0.05</f>
        <v/>
      </c>
    </row>
    <row r="41" ht="14.6" customHeight="1" s="59">
      <c r="A41" s="84" t="n"/>
      <c r="B41" s="85" t="inlineStr">
        <is>
          <t>Net Sales Income</t>
        </is>
      </c>
      <c r="C41" s="86" t="n"/>
      <c r="D41" s="86" t="n"/>
      <c r="E41" s="86" t="n"/>
      <c r="F41" s="86" t="n"/>
      <c r="G41" s="87">
        <f>F38-F39-F40</f>
        <v/>
      </c>
    </row>
    <row r="42" ht="14.6" customHeight="1" s="59">
      <c r="A42" s="60" t="n"/>
      <c r="L42" s="88" t="n"/>
    </row>
    <row r="43" ht="15" customHeight="1" s="59">
      <c r="A43" s="67" t="n">
        <v>2.2</v>
      </c>
      <c r="B43" s="67" t="inlineStr">
        <is>
          <t>Construction + Development Cost</t>
        </is>
      </c>
      <c r="C43" s="67" t="n"/>
      <c r="D43" s="67" t="n"/>
      <c r="E43" s="67" t="n"/>
      <c r="F43" s="68" t="n"/>
      <c r="G43" s="68" t="n"/>
    </row>
    <row r="44" ht="15" customHeight="1" s="59">
      <c r="A44" s="89" t="inlineStr">
        <is>
          <t>2.2.1</t>
        </is>
      </c>
      <c r="B44" s="89" t="inlineStr">
        <is>
          <t>Land</t>
        </is>
      </c>
      <c r="C44" s="89" t="n"/>
      <c r="D44" s="89" t="n"/>
      <c r="E44" s="89" t="n"/>
      <c r="F44" s="90" t="n"/>
      <c r="G44" s="90" t="n"/>
    </row>
    <row r="45" ht="14.6" customHeight="1" s="59">
      <c r="A45" s="60" t="n"/>
      <c r="B45" s="58" t="inlineStr">
        <is>
          <t>Purchase Price</t>
        </is>
      </c>
      <c r="F45" s="72" t="n">
        <v>8280000</v>
      </c>
      <c r="H45" s="58" t="inlineStr">
        <is>
          <t>Bot to Fill this information out based on MLS listing</t>
        </is>
      </c>
    </row>
    <row r="46" ht="14.6" customHeight="1" s="59">
      <c r="A46" s="60" t="n"/>
      <c r="B46" s="58" t="inlineStr">
        <is>
          <t>Property Transfer Tax</t>
        </is>
      </c>
      <c r="F46" s="58">
        <f>IF(F45&lt;=200000,F45*0.01,0)</f>
        <v/>
      </c>
    </row>
    <row r="47" ht="14.6" customHeight="1" s="59">
      <c r="A47" s="60" t="n"/>
      <c r="B47" s="91" t="inlineStr">
        <is>
          <t xml:space="preserve">Lawyer Closing Cost </t>
        </is>
      </c>
      <c r="C47" s="91" t="n"/>
      <c r="D47" s="91" t="n"/>
      <c r="E47" s="91" t="n"/>
      <c r="F47" s="58" t="n">
        <v>1500</v>
      </c>
    </row>
    <row r="48" ht="14.6" customHeight="1" s="59">
      <c r="A48" s="84" t="n"/>
      <c r="B48" s="85" t="inlineStr">
        <is>
          <t>Total Land Cost</t>
        </is>
      </c>
      <c r="C48" s="86" t="n"/>
      <c r="D48" s="86" t="n"/>
      <c r="E48" s="86" t="n"/>
      <c r="F48" s="86" t="n"/>
      <c r="G48" s="85">
        <f>SUM(F45:F47)</f>
        <v/>
      </c>
    </row>
    <row r="49" ht="14.6" customHeight="1" s="59">
      <c r="A49" s="60" t="n"/>
    </row>
    <row r="50" ht="15" customHeight="1" s="59">
      <c r="A50" s="89" t="inlineStr">
        <is>
          <t>2.2.2</t>
        </is>
      </c>
      <c r="B50" s="89" t="inlineStr">
        <is>
          <t>Construction Costs</t>
        </is>
      </c>
      <c r="C50" s="89" t="n"/>
      <c r="D50" s="89" t="n"/>
      <c r="E50" s="89" t="n"/>
      <c r="F50" s="90" t="n"/>
      <c r="G50" s="90" t="n"/>
    </row>
    <row r="51" ht="14.6" customHeight="1" s="59">
      <c r="A51" s="60" t="n"/>
      <c r="B51" s="58" t="inlineStr">
        <is>
          <t>On-site costs (Demolition, Site Prep)</t>
        </is>
      </c>
      <c r="F51" s="58" t="n">
        <v>50000</v>
      </c>
    </row>
    <row r="52" ht="14.6" customHeight="1" s="59">
      <c r="A52" s="60" t="n"/>
      <c r="B52" s="58" t="inlineStr">
        <is>
          <t>Asbestoes Abatment</t>
        </is>
      </c>
      <c r="F52" s="58" t="n">
        <v>25000</v>
      </c>
    </row>
    <row r="53" ht="14.6" customHeight="1" s="59">
      <c r="A53" s="60" t="n"/>
      <c r="B53" s="58" t="inlineStr">
        <is>
          <t>Building</t>
        </is>
      </c>
      <c r="F53" s="75">
        <f>D9*D13</f>
        <v/>
      </c>
    </row>
    <row r="54" ht="14.6" customHeight="1" s="59">
      <c r="A54" s="60" t="n"/>
      <c r="B54" s="58" t="inlineStr">
        <is>
          <t>Landscaping, Signage, Lighting</t>
        </is>
      </c>
      <c r="F54" s="58" t="n">
        <v>45000</v>
      </c>
    </row>
    <row r="55" ht="14.6" customHeight="1" s="59">
      <c r="A55" s="60" t="n"/>
      <c r="B55" s="58" t="inlineStr">
        <is>
          <t>Security</t>
        </is>
      </c>
      <c r="F55" s="58" t="n">
        <v>500</v>
      </c>
    </row>
    <row r="56" ht="14.6" customHeight="1" s="59">
      <c r="A56" s="60" t="n"/>
      <c r="B56" s="58" t="inlineStr">
        <is>
          <t>Parking Permits</t>
        </is>
      </c>
      <c r="F56" s="58" t="n">
        <v>1000</v>
      </c>
    </row>
    <row r="57" ht="14.6" customHeight="1" s="59">
      <c r="A57" s="60" t="n"/>
      <c r="B57" s="58" t="inlineStr">
        <is>
          <t xml:space="preserve">Site Service </t>
        </is>
      </c>
      <c r="F57" s="58" t="n">
        <v>5000</v>
      </c>
    </row>
    <row r="58" ht="14.6" customHeight="1" s="59">
      <c r="A58" s="60" t="n"/>
      <c r="B58" s="58" t="inlineStr">
        <is>
          <t>Contigency of 10%</t>
        </is>
      </c>
      <c r="F58" s="58">
        <f>F53*D28</f>
        <v/>
      </c>
    </row>
    <row r="59" ht="14.6" customHeight="1" s="59">
      <c r="A59" s="84" t="n"/>
      <c r="B59" s="85" t="inlineStr">
        <is>
          <t>Total Construction Costs</t>
        </is>
      </c>
      <c r="C59" s="86" t="n"/>
      <c r="D59" s="86" t="n"/>
      <c r="E59" s="86" t="n"/>
      <c r="F59" s="86" t="n"/>
      <c r="G59" s="85">
        <f>SUM(F51:F58)</f>
        <v/>
      </c>
    </row>
    <row r="60" ht="14.6" customHeight="1" s="59">
      <c r="A60" s="60" t="n"/>
    </row>
    <row r="61" ht="15" customHeight="1" s="59">
      <c r="A61" s="89" t="inlineStr">
        <is>
          <t>2.2.3</t>
        </is>
      </c>
      <c r="B61" s="89" t="inlineStr">
        <is>
          <t>Development Costs</t>
        </is>
      </c>
      <c r="C61" s="89" t="n"/>
      <c r="D61" s="89" t="n"/>
      <c r="E61" s="89" t="n"/>
      <c r="F61" s="90" t="n"/>
      <c r="G61" s="90" t="n"/>
    </row>
    <row r="62" ht="14.6" customHeight="1" s="59">
      <c r="A62" s="60" t="n"/>
      <c r="B62" s="58" t="inlineStr">
        <is>
          <t xml:space="preserve">Building Designer </t>
        </is>
      </c>
      <c r="F62" s="58" t="n">
        <v>60000</v>
      </c>
    </row>
    <row r="63" ht="14.6" customHeight="1" s="59">
      <c r="A63" s="60" t="n"/>
      <c r="B63" s="58" t="inlineStr">
        <is>
          <t>Structural P.ENG</t>
        </is>
      </c>
      <c r="F63" s="58" t="n">
        <v>10000</v>
      </c>
    </row>
    <row r="64" ht="14.6" customHeight="1" s="59">
      <c r="A64" s="60" t="n"/>
      <c r="B64" s="58" t="inlineStr">
        <is>
          <t>Interior Designer</t>
        </is>
      </c>
      <c r="F64" s="58" t="n">
        <v>20000</v>
      </c>
    </row>
    <row r="65" ht="14.6" customHeight="1" s="59">
      <c r="A65" s="60" t="n"/>
      <c r="B65" s="58" t="inlineStr">
        <is>
          <t>Blueprints</t>
        </is>
      </c>
      <c r="F65" s="58" t="n">
        <v>500</v>
      </c>
    </row>
    <row r="66" ht="14.6" customHeight="1" s="59">
      <c r="A66" s="60" t="n"/>
      <c r="B66" s="58" t="inlineStr">
        <is>
          <t xml:space="preserve">Arbourist </t>
        </is>
      </c>
      <c r="F66" s="58" t="n">
        <v>1000</v>
      </c>
    </row>
    <row r="67" ht="14.6" customHeight="1" s="59">
      <c r="A67" s="60" t="n"/>
      <c r="B67" s="58" t="inlineStr">
        <is>
          <t>Energy Consultant</t>
        </is>
      </c>
      <c r="F67" s="58" t="n">
        <v>2000</v>
      </c>
    </row>
    <row r="68" ht="14.6" customHeight="1" s="59">
      <c r="A68" s="60" t="n"/>
      <c r="B68" s="58" t="inlineStr">
        <is>
          <t>Landscape Architect</t>
        </is>
      </c>
      <c r="F68" s="58" t="n">
        <v>5000</v>
      </c>
    </row>
    <row r="69" ht="14.6" customHeight="1" s="59">
      <c r="A69" s="60" t="n"/>
      <c r="B69" s="58" t="inlineStr">
        <is>
          <t>Site Survey(s)</t>
        </is>
      </c>
      <c r="F69" s="58" t="n">
        <v>450</v>
      </c>
    </row>
    <row r="70" ht="14.6" customHeight="1" s="59">
      <c r="A70" s="60" t="n"/>
      <c r="B70" s="58" t="inlineStr">
        <is>
          <t xml:space="preserve">Legal (Stratification) </t>
        </is>
      </c>
      <c r="F70" s="58" t="n">
        <v>7500</v>
      </c>
    </row>
    <row r="71" ht="14.6" customHeight="1" s="59">
      <c r="A71" s="60" t="n"/>
      <c r="B71" s="58" t="inlineStr">
        <is>
          <t>Property Tax (24 month period)</t>
        </is>
      </c>
      <c r="F71" s="58" t="n">
        <v>13297.45</v>
      </c>
    </row>
    <row r="72" ht="14.6" customHeight="1" s="59">
      <c r="A72" s="60" t="n"/>
      <c r="B72" s="58" t="inlineStr">
        <is>
          <t xml:space="preserve">Development Manager </t>
        </is>
      </c>
      <c r="F72" s="58" t="n">
        <v>25000</v>
      </c>
    </row>
    <row r="73" ht="14.6" customHeight="1" s="59">
      <c r="A73" s="60" t="n"/>
      <c r="B73" s="92" t="inlineStr">
        <is>
          <t>Development and Building Permit Fees</t>
        </is>
      </c>
      <c r="C73" s="92" t="n"/>
      <c r="D73" s="92" t="n"/>
      <c r="E73" s="92" t="n"/>
      <c r="F73" s="92" t="n">
        <v>10000</v>
      </c>
    </row>
    <row r="74" ht="14.6" customHeight="1" s="59">
      <c r="A74" s="60" t="n"/>
      <c r="B74" s="58" t="inlineStr">
        <is>
          <t>Stratification - City of Vancouver</t>
        </is>
      </c>
      <c r="F74" s="58" t="n">
        <v>5000</v>
      </c>
    </row>
    <row r="75" ht="14.6" customHeight="1" s="59">
      <c r="A75" s="60" t="n"/>
      <c r="B75" s="58" t="inlineStr">
        <is>
          <t>Water and Sewer Fees</t>
        </is>
      </c>
      <c r="F75" s="58" t="n">
        <v>35000</v>
      </c>
    </row>
    <row r="76" ht="14.6" customHeight="1" s="59">
      <c r="A76" s="60" t="n"/>
      <c r="B76" s="58" t="inlineStr">
        <is>
          <t>Hydro Connect</t>
        </is>
      </c>
      <c r="F76" s="58" t="n">
        <v>1000</v>
      </c>
    </row>
    <row r="77" ht="14.6" customHeight="1" s="59">
      <c r="A77" s="60" t="n"/>
      <c r="B77" s="58" t="inlineStr">
        <is>
          <t>Fortis Connect</t>
        </is>
      </c>
      <c r="F77" s="58" t="n">
        <v>100</v>
      </c>
    </row>
    <row r="78" ht="14.6" customHeight="1" s="59">
      <c r="A78" s="60" t="n"/>
      <c r="B78" s="58" t="inlineStr">
        <is>
          <t>Utilities(*)</t>
        </is>
      </c>
      <c r="F78" s="58" t="n">
        <v>3000</v>
      </c>
    </row>
    <row r="79" ht="14.6" customHeight="1" s="59">
      <c r="A79" s="60" t="n"/>
      <c r="B79" s="76" t="inlineStr">
        <is>
          <t>Home Warranty 2-5-10</t>
        </is>
      </c>
      <c r="C79" s="76" t="n"/>
      <c r="D79" s="76" t="n"/>
      <c r="E79" s="76" t="n"/>
      <c r="F79" s="58" t="n">
        <v>20000</v>
      </c>
    </row>
    <row r="80" ht="14.6" customHeight="1" s="59">
      <c r="A80" s="60" t="n"/>
      <c r="B80" s="76" t="inlineStr">
        <is>
          <t>Insurance</t>
        </is>
      </c>
      <c r="C80" s="76" t="n"/>
      <c r="D80" s="76" t="n"/>
      <c r="E80" s="76" t="n"/>
      <c r="F80" s="58" t="n">
        <v>10000</v>
      </c>
    </row>
    <row r="81" ht="14.6" customHeight="1" s="59">
      <c r="A81" s="60" t="n"/>
      <c r="B81" s="76" t="inlineStr">
        <is>
          <t xml:space="preserve">Marketing &amp; Staging </t>
        </is>
      </c>
      <c r="C81" s="76" t="n"/>
      <c r="D81" s="76" t="n"/>
      <c r="E81" s="76" t="n"/>
      <c r="F81" s="58" t="n">
        <v>15000</v>
      </c>
    </row>
    <row r="82" ht="14.6" customHeight="1" s="59">
      <c r="A82" s="84" t="n"/>
      <c r="B82" s="86" t="inlineStr">
        <is>
          <t>Total Development Cost</t>
        </is>
      </c>
      <c r="C82" s="86" t="n"/>
      <c r="D82" s="86" t="n"/>
      <c r="E82" s="86" t="n"/>
      <c r="F82" s="86" t="n"/>
      <c r="G82" s="85">
        <f>SUM(F62:F81)</f>
        <v/>
      </c>
    </row>
    <row r="83" ht="14.6" customHeight="1" s="59">
      <c r="A83" s="60" t="n"/>
      <c r="B83" s="76" t="n"/>
      <c r="C83" s="76" t="n"/>
      <c r="D83" s="76" t="n"/>
      <c r="E83" s="76" t="n"/>
    </row>
    <row r="84" ht="14.6" customHeight="1" s="59">
      <c r="A84" s="60" t="n"/>
    </row>
    <row r="85" ht="14.6" customHeight="1" s="59">
      <c r="A85" s="60" t="n"/>
    </row>
    <row r="86" ht="17.35" customHeight="1" s="59">
      <c r="A86" s="80" t="n">
        <v>3</v>
      </c>
      <c r="B86" s="80" t="inlineStr">
        <is>
          <t>Finance Costs and Profit</t>
        </is>
      </c>
      <c r="C86" s="80" t="n"/>
      <c r="D86" s="80" t="n"/>
      <c r="E86" s="80" t="n"/>
      <c r="F86" s="80" t="n"/>
      <c r="G86" s="80" t="n"/>
    </row>
    <row r="87" ht="14.6" customHeight="1" s="59">
      <c r="A87" s="60" t="n"/>
      <c r="B87" s="58" t="inlineStr">
        <is>
          <t xml:space="preserve">Interest Cost, Land Financing </t>
        </is>
      </c>
      <c r="F87" s="58">
        <f>'Financing '!L27</f>
        <v/>
      </c>
    </row>
    <row r="88" ht="14.6" customHeight="1" s="59">
      <c r="A88" s="60" t="n"/>
      <c r="B88" s="79" t="inlineStr">
        <is>
          <t xml:space="preserve">Interest Cost, Construction Financing </t>
        </is>
      </c>
      <c r="C88" s="79" t="n"/>
      <c r="D88" s="79" t="n"/>
      <c r="E88" s="79" t="n"/>
      <c r="F88" s="58">
        <f>'Financing '!D26</f>
        <v/>
      </c>
    </row>
    <row r="89" ht="14.6" customHeight="1" s="59">
      <c r="A89" s="60" t="n"/>
      <c r="B89" s="79" t="inlineStr">
        <is>
          <t>Total Interest Costs</t>
        </is>
      </c>
      <c r="C89" s="79" t="n"/>
      <c r="D89" s="79" t="n"/>
      <c r="E89" s="79" t="n"/>
      <c r="G89" s="93">
        <f>SUM(F87:F88)</f>
        <v/>
      </c>
    </row>
    <row r="90" ht="15" customHeight="1" s="59">
      <c r="A90" s="94" t="n">
        <v>3.1</v>
      </c>
      <c r="B90" s="58" t="inlineStr">
        <is>
          <t>Total Project Costs</t>
        </is>
      </c>
      <c r="G90" s="95">
        <f>G89+G82+G59+G48</f>
        <v/>
      </c>
    </row>
    <row r="91" ht="14.6" customHeight="1" s="59">
      <c r="A91" s="60" t="n"/>
      <c r="B91" s="88" t="n"/>
      <c r="C91" s="88" t="n"/>
      <c r="D91" s="88" t="n"/>
      <c r="E91" s="88" t="n"/>
    </row>
    <row r="92" ht="15" customHeight="1" s="59">
      <c r="A92" s="94" t="n">
        <v>3.2</v>
      </c>
      <c r="B92" s="94" t="inlineStr">
        <is>
          <t>Profit Before Financing</t>
        </is>
      </c>
      <c r="C92" s="96" t="n"/>
      <c r="D92" s="96" t="n"/>
      <c r="E92" s="96" t="n"/>
      <c r="F92" s="96" t="n"/>
      <c r="G92" s="97">
        <f>G41-G48-G59-G82</f>
        <v/>
      </c>
    </row>
    <row r="93" ht="15" customHeight="1" s="59">
      <c r="A93" s="94" t="n"/>
      <c r="G93" s="95" t="n"/>
    </row>
    <row r="94" ht="15" customHeight="1" s="59">
      <c r="A94" s="94" t="n">
        <v>3.3</v>
      </c>
      <c r="B94" s="98" t="inlineStr">
        <is>
          <t xml:space="preserve">Profit After Financing </t>
        </is>
      </c>
      <c r="C94" s="99" t="n"/>
      <c r="D94" s="99" t="n"/>
      <c r="E94" s="99" t="n"/>
      <c r="F94" s="99" t="n"/>
      <c r="G94" s="100">
        <f>G92-G89</f>
        <v/>
      </c>
    </row>
    <row r="95" ht="14.6" customHeight="1" s="59">
      <c r="A95" s="101" t="n"/>
      <c r="B95" s="101" t="n"/>
      <c r="C95" s="101" t="n"/>
      <c r="D95" s="101" t="n"/>
      <c r="E95" s="101" t="n"/>
      <c r="F95" s="101" t="n"/>
      <c r="G95" s="101" t="n"/>
    </row>
    <row r="96" ht="14.6" customHeight="1" s="59">
      <c r="A96" s="94" t="n"/>
      <c r="B96" s="79" t="n"/>
      <c r="C96" s="79" t="n"/>
      <c r="D96" s="79" t="n"/>
      <c r="E96" s="79" t="n"/>
    </row>
    <row r="97" ht="14.6" customHeight="1" s="59">
      <c r="B97" s="79" t="n"/>
      <c r="C97" s="79" t="n"/>
      <c r="D97" s="79" t="n"/>
      <c r="E97" s="79" t="n"/>
    </row>
    <row r="98" ht="14.6" customHeight="1" s="59">
      <c r="A98" s="102" t="n"/>
      <c r="B98" s="102" t="n"/>
      <c r="C98" s="102" t="n"/>
      <c r="D98" s="102" t="n"/>
      <c r="E98" s="102" t="n"/>
      <c r="F98" s="102" t="n"/>
      <c r="G98" s="102" t="n"/>
    </row>
    <row r="99" ht="14.6" customHeight="1" s="59">
      <c r="A99" s="102" t="n"/>
      <c r="B99" s="103" t="n"/>
      <c r="C99" s="103" t="n"/>
      <c r="D99" s="103" t="n"/>
      <c r="E99" s="103" t="n"/>
      <c r="F99" s="102" t="n"/>
      <c r="G99" s="102" t="n"/>
    </row>
    <row r="100" ht="14.6" customHeight="1" s="59">
      <c r="A100" s="102" t="n"/>
      <c r="B100" s="102" t="n"/>
      <c r="C100" s="102" t="n"/>
      <c r="D100" s="102" t="n"/>
      <c r="E100" s="102" t="n"/>
      <c r="F100" s="102" t="n"/>
      <c r="G100" s="102" t="n"/>
    </row>
    <row r="101" ht="14.6" customHeight="1" s="59">
      <c r="B101" s="88" t="n"/>
      <c r="C101" s="88" t="n"/>
      <c r="D101" s="88" t="n"/>
      <c r="E101" s="88" t="n"/>
    </row>
  </sheetData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en-CA</dc:language>
  <dcterms:created xmlns:dcterms="http://purl.org/dc/terms/" xmlns:xsi="http://www.w3.org/2001/XMLSchema-instance" xsi:type="dcterms:W3CDTF">2024-10-17T06:23:50Z</dcterms:created>
  <dcterms:modified xmlns:dcterms="http://purl.org/dc/terms/" xmlns:xsi="http://www.w3.org/2001/XMLSchema-instance" xsi:type="dcterms:W3CDTF">2024-10-29T09:04:03Z</dcterms:modified>
  <cp:revision>8</cp:revision>
</cp:coreProperties>
</file>