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oforma Template" sheetId="1" state="visible" r:id="rId3"/>
    <sheet name="Master List" sheetId="2" state="visible" r:id="rId4"/>
    <sheet name="Financing " sheetId="3" state="visible" r:id="rId5"/>
    <sheet name="CoV Fees 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<sst xmlns="http://schemas.openxmlformats.org/spreadsheetml/2006/main" count="150" uniqueCount="126">
  <si>
    <t xml:space="preserve">ADDRESS HERE</t>
  </si>
  <si>
    <t xml:space="preserve">AREA OF THE CITY IF YOU CAN PULL THE INFO</t>
  </si>
  <si>
    <t xml:space="preserve">Underlying Assumptions</t>
  </si>
  <si>
    <t xml:space="preserve">Project Data</t>
  </si>
  <si>
    <t xml:space="preserve">Zoning </t>
  </si>
  <si>
    <t xml:space="preserve">R1-1</t>
  </si>
  <si>
    <t xml:space="preserve">Lot Size </t>
  </si>
  <si>
    <t xml:space="preserve">Sq.Ft</t>
  </si>
  <si>
    <t xml:space="preserve">Floor Space Ratio:</t>
  </si>
  <si>
    <t xml:space="preserve">FSR</t>
  </si>
  <si>
    <t xml:space="preserve">Building Sq.ft</t>
  </si>
  <si>
    <t xml:space="preserve">Number of Units</t>
  </si>
  <si>
    <t xml:space="preserve">Unit Type</t>
  </si>
  <si>
    <t xml:space="preserve">Duplex </t>
  </si>
  <si>
    <t xml:space="preserve">Number of Buildings</t>
  </si>
  <si>
    <t xml:space="preserve">Build Price per Sq.ft</t>
  </si>
  <si>
    <t xml:space="preserve">Development Cost per Sq.ft</t>
  </si>
  <si>
    <t xml:space="preserve">Sale Price per Sq.ft</t>
  </si>
  <si>
    <t xml:space="preserve">Development Characteristics</t>
  </si>
  <si>
    <t xml:space="preserve">Market Assumptions</t>
  </si>
  <si>
    <t xml:space="preserve">Selling Period, Months</t>
  </si>
  <si>
    <t xml:space="preserve">Months</t>
  </si>
  <si>
    <t xml:space="preserve">Construction Cost Assumptions</t>
  </si>
  <si>
    <t xml:space="preserve">Off-site Costs</t>
  </si>
  <si>
    <t xml:space="preserve">On-site costs (Demolition, Site Prep)</t>
  </si>
  <si>
    <t xml:space="preserve">Parking Stalls Required</t>
  </si>
  <si>
    <t xml:space="preserve">Planning Time </t>
  </si>
  <si>
    <t xml:space="preserve">Construction Time</t>
  </si>
  <si>
    <t xml:space="preserve">Hard Building Cost Per Sq.ft</t>
  </si>
  <si>
    <t xml:space="preserve">Contingency </t>
  </si>
  <si>
    <t xml:space="preserve">Financing Assumptions</t>
  </si>
  <si>
    <t xml:space="preserve">Land Loan Interest Rate </t>
  </si>
  <si>
    <t xml:space="preserve">Construction Loan</t>
  </si>
  <si>
    <t xml:space="preserve">Project Value and Costs</t>
  </si>
  <si>
    <t xml:space="preserve">Revenue</t>
  </si>
  <si>
    <t xml:space="preserve">Gross sales Income</t>
  </si>
  <si>
    <t xml:space="preserve">Less Commissions 2.5%</t>
  </si>
  <si>
    <t xml:space="preserve">GST on Commision 5%</t>
  </si>
  <si>
    <t xml:space="preserve">Net Sales Income</t>
  </si>
  <si>
    <t xml:space="preserve">Construction + Development Cost</t>
  </si>
  <si>
    <t xml:space="preserve">2.2.1</t>
  </si>
  <si>
    <t xml:space="preserve">Land</t>
  </si>
  <si>
    <t xml:space="preserve">Purchase Price</t>
  </si>
  <si>
    <t xml:space="preserve">Bot to Fill this information out based on MLS listing</t>
  </si>
  <si>
    <t xml:space="preserve">Property Transfer Tax</t>
  </si>
  <si>
    <t xml:space="preserve">Lawyer Closing Cost </t>
  </si>
  <si>
    <t xml:space="preserve">Total Land Cost</t>
  </si>
  <si>
    <t xml:space="preserve">2.2.2</t>
  </si>
  <si>
    <t xml:space="preserve">Construction Costs</t>
  </si>
  <si>
    <t xml:space="preserve">Asbestoes Abatment</t>
  </si>
  <si>
    <t xml:space="preserve">Building</t>
  </si>
  <si>
    <t xml:space="preserve">Landscaping, Signage, Lighting</t>
  </si>
  <si>
    <t xml:space="preserve">Security</t>
  </si>
  <si>
    <t xml:space="preserve">Parking Permits</t>
  </si>
  <si>
    <t xml:space="preserve">Site Service </t>
  </si>
  <si>
    <t xml:space="preserve">Contigency of 10%</t>
  </si>
  <si>
    <t xml:space="preserve">Total Construction Costs</t>
  </si>
  <si>
    <t xml:space="preserve">2.2.3</t>
  </si>
  <si>
    <t xml:space="preserve">Development Costs</t>
  </si>
  <si>
    <t xml:space="preserve">Building Designer </t>
  </si>
  <si>
    <t xml:space="preserve">Structural P.ENG</t>
  </si>
  <si>
    <t xml:space="preserve">Interior Designer</t>
  </si>
  <si>
    <t xml:space="preserve">Blueprints</t>
  </si>
  <si>
    <t xml:space="preserve">Arbourist </t>
  </si>
  <si>
    <t xml:space="preserve">Energy Consultant</t>
  </si>
  <si>
    <t xml:space="preserve">Landscape Architect</t>
  </si>
  <si>
    <t xml:space="preserve">Site Survey(s)</t>
  </si>
  <si>
    <t xml:space="preserve">Legal (Stratification) </t>
  </si>
  <si>
    <r>
      <rPr>
        <sz val="11"/>
        <color rgb="FF000000"/>
        <rFont val="Arial Nova"/>
        <family val="2"/>
        <charset val="1"/>
      </rPr>
      <t xml:space="preserve">Property Tax </t>
    </r>
    <r>
      <rPr>
        <i val="true"/>
        <vertAlign val="superscript"/>
        <sz val="11"/>
        <rFont val="Arial Nova"/>
        <family val="2"/>
        <charset val="1"/>
      </rPr>
      <t xml:space="preserve">(24 month period)</t>
    </r>
  </si>
  <si>
    <t xml:space="preserve">Development Manager </t>
  </si>
  <si>
    <t xml:space="preserve">Development and Building Permit Fees</t>
  </si>
  <si>
    <t xml:space="preserve">Stratification - City of Vancouver</t>
  </si>
  <si>
    <t xml:space="preserve">Water and Sewer Fees</t>
  </si>
  <si>
    <t xml:space="preserve">Hydro Connect</t>
  </si>
  <si>
    <t xml:space="preserve">Fortis Connect</t>
  </si>
  <si>
    <r>
      <rPr>
        <sz val="11"/>
        <color rgb="FF000000"/>
        <rFont val="Arial Nova"/>
        <family val="2"/>
        <charset val="1"/>
      </rPr>
      <t xml:space="preserve">Utilities</t>
    </r>
    <r>
      <rPr>
        <vertAlign val="superscript"/>
        <sz val="11"/>
        <rFont val="Arial Nova"/>
        <family val="2"/>
        <charset val="1"/>
      </rPr>
      <t xml:space="preserve">(*)</t>
    </r>
  </si>
  <si>
    <t xml:space="preserve">Home Warranty 2-5-10</t>
  </si>
  <si>
    <t xml:space="preserve">Insurance</t>
  </si>
  <si>
    <t xml:space="preserve">Marketing &amp; Staging </t>
  </si>
  <si>
    <t xml:space="preserve">Total Development Cost</t>
  </si>
  <si>
    <t xml:space="preserve">Finance Costs and Profit</t>
  </si>
  <si>
    <t xml:space="preserve">Interest Cost, Land Financing </t>
  </si>
  <si>
    <t xml:space="preserve">Interest Cost, Construction Financing </t>
  </si>
  <si>
    <t xml:space="preserve">Total Interest Costs</t>
  </si>
  <si>
    <t xml:space="preserve">Total Project Costs</t>
  </si>
  <si>
    <t xml:space="preserve">Profit Before Financing</t>
  </si>
  <si>
    <t xml:space="preserve">Profit After Financing </t>
  </si>
  <si>
    <t xml:space="preserve">Master List </t>
  </si>
  <si>
    <t xml:space="preserve">ADDRESS</t>
  </si>
  <si>
    <t xml:space="preserve">PURCHASE PRICE </t>
  </si>
  <si>
    <t xml:space="preserve">PROFIT / LOSS </t>
  </si>
  <si>
    <t xml:space="preserve">Private Lending Build Financing</t>
  </si>
  <si>
    <t xml:space="preserve">Credit Line based on rate of Prime + 2.75% </t>
  </si>
  <si>
    <t xml:space="preserve">Lender Fee would be 1.25% of the total loan amount requested</t>
  </si>
  <si>
    <t xml:space="preserve">Broker Fee would be 0.75% of the total loan amount requested</t>
  </si>
  <si>
    <t xml:space="preserve">Please see below for varying rate reduction scenarios</t>
  </si>
  <si>
    <t xml:space="preserve">Prime </t>
  </si>
  <si>
    <t xml:space="preserve">Interest rate Prime + 3</t>
  </si>
  <si>
    <t xml:space="preserve">$1,800,000 Credit Line Request for Build</t>
  </si>
  <si>
    <t xml:space="preserve">Fee Expense</t>
  </si>
  <si>
    <t xml:space="preserve">Lender Fee - $22,500</t>
  </si>
  <si>
    <t xml:space="preserve">Broker Fee - $13,500</t>
  </si>
  <si>
    <t xml:space="preserve">Today Prime rate is 6.95%</t>
  </si>
  <si>
    <t xml:space="preserve">Draw Schedule 12 month build, equal draws monthly</t>
  </si>
  <si>
    <t xml:space="preserve">Timeline (month)</t>
  </si>
  <si>
    <t xml:space="preserve">Interest Rate (Today)</t>
  </si>
  <si>
    <t xml:space="preserve">Interest Expense</t>
  </si>
  <si>
    <t xml:space="preserve">Puchase Price </t>
  </si>
  <si>
    <t xml:space="preserve">35% Down Payment
Hard Cash </t>
  </si>
  <si>
    <t xml:space="preserve">Remaining - Line of credit </t>
  </si>
  <si>
    <t xml:space="preserve">24 months Payment
10% Interest to Hard Cash Lender</t>
  </si>
  <si>
    <t xml:space="preserve">Payment to Hard Cash Lender 10%</t>
  </si>
  <si>
    <t xml:space="preserve">24 Months Payments To Line of Credit</t>
  </si>
  <si>
    <t xml:space="preserve">TOTAL EXPENSE</t>
  </si>
  <si>
    <t xml:space="preserve">*Including Lender/Broker fees</t>
  </si>
  <si>
    <t xml:space="preserve">TOTAl Interest on Land </t>
  </si>
  <si>
    <t xml:space="preserve">Prime Rate with (0.25%) reduction from present = 6.70%Prime</t>
  </si>
  <si>
    <t xml:space="preserve">Interest Rate (0.25%)</t>
  </si>
  <si>
    <t xml:space="preserve">Monthly Payment </t>
  </si>
  <si>
    <t xml:space="preserve">Total Amount Needed by Hard Cash Lender</t>
  </si>
  <si>
    <t xml:space="preserve">Prime Rate with (0.50%) reduction from present = 6.45%Prime</t>
  </si>
  <si>
    <t xml:space="preserve">Interest Rate (0.50%)</t>
  </si>
  <si>
    <t xml:space="preserve">Prime Rate with (0.75%) reduction from present = 6.20%Prime</t>
  </si>
  <si>
    <t xml:space="preserve">Interest Rate (0.75%)</t>
  </si>
  <si>
    <t xml:space="preserve">Prime Rate with (1.00%) reduction from present = 5.95%Prime</t>
  </si>
  <si>
    <t xml:space="preserve">Interest Rate (1.00%)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</si>
</sst>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.0"/>
    <numFmt numFmtId="166" formatCode="0.00"/>
    <numFmt numFmtId="167" formatCode="0.000"/>
    <numFmt numFmtId="168" formatCode="0"/>
    <numFmt numFmtId="169" formatCode="0\%"/>
    <numFmt numFmtId="170" formatCode="0.00\%"/>
    <numFmt numFmtId="171" formatCode="\$#,##0;[RED]&quot;-$&quot;#,##0"/>
    <numFmt numFmtId="172" formatCode="&quot; $&quot;#,##0.00\ ;&quot;-$&quot;#,##0.00\ ;&quot; $-&quot;#\ ;@\ "/>
    <numFmt numFmtId="173" formatCode="General"/>
    <numFmt numFmtId="174" formatCode="&quot; $&quot;#,##0.00\ ;&quot; $(&quot;#,##0.00\);&quot; $-&quot;#\ ;@\ "/>
  </numFmts>
  <fonts count="1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 Nova"/>
      <family val="2"/>
      <charset val="1"/>
    </font>
    <font>
      <b val="true"/>
      <sz val="11"/>
      <color rgb="FF000000"/>
      <name val="Arial Nova"/>
      <family val="2"/>
      <charset val="1"/>
    </font>
    <font>
      <b val="true"/>
      <sz val="16"/>
      <color rgb="FF000000"/>
      <name val="Arial Nova"/>
      <family val="2"/>
      <charset val="1"/>
    </font>
    <font>
      <b val="true"/>
      <sz val="12"/>
      <color rgb="FF000000"/>
      <name val="Arial Nova"/>
      <family val="2"/>
      <charset val="1"/>
    </font>
    <font>
      <b val="true"/>
      <sz val="14"/>
      <color rgb="FF000000"/>
      <name val="Arial Nova"/>
      <family val="2"/>
      <charset val="1"/>
    </font>
    <font>
      <i val="true"/>
      <vertAlign val="superscript"/>
      <sz val="11"/>
      <name val="Arial Nova"/>
      <family val="2"/>
      <charset val="1"/>
    </font>
    <font>
      <vertAlign val="superscript"/>
      <sz val="11"/>
      <name val="Arial Nova"/>
      <family val="2"/>
      <charset val="1"/>
    </font>
    <font>
      <sz val="12"/>
      <color rgb="FF000000"/>
      <name val="Arial Nova"/>
      <family val="2"/>
      <charset val="1"/>
    </font>
    <font>
      <sz val="8"/>
      <color rgb="FF000000"/>
      <name val="Arial Nova"/>
      <family val="2"/>
      <charset val="1"/>
    </font>
    <font>
      <sz val="28"/>
      <color rgb="FF000000"/>
      <name val="Calibri"/>
      <family val="2"/>
      <charset val="1"/>
    </font>
    <font>
      <b val="true"/>
      <sz val="28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D7D31"/>
        <bgColor rgb="FFFF8080"/>
      </patternFill>
    </fill>
    <fill>
      <patternFill patternType="solid">
        <fgColor rgb="FFBDD7EE"/>
        <bgColor rgb="FF99CCFF"/>
      </patternFill>
    </fill>
    <fill>
      <patternFill patternType="solid">
        <fgColor rgb="FFE7E6E6"/>
        <bgColor rgb="FFF2F2F2"/>
      </patternFill>
    </fill>
    <fill>
      <patternFill patternType="solid">
        <fgColor rgb="FFF2F2F2"/>
        <bgColor rgb="FFE7E6E6"/>
      </patternFill>
    </fill>
    <fill>
      <patternFill patternType="solid">
        <fgColor rgb="FFFFF2CC"/>
        <bgColor rgb="FFF2F2F2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4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3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72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E7E6E6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Arial" pitchFamily="0" charset="1"/>
        <a:ea typeface="Lucida Sans Unicode" pitchFamily="0" charset="1"/>
        <a:cs typeface="Tahoma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1"/>
  <sheetViews>
    <sheetView showFormulas="false" showGridLines="true" showRowColHeaders="true" showZeros="true" rightToLeft="false" tabSelected="false" showOutlineSymbols="true" defaultGridColor="true" view="normal" topLeftCell="A76" colorId="64" zoomScale="100" zoomScaleNormal="100" zoomScalePageLayoutView="100" workbookViewId="0">
      <selection pane="topLeft" activeCell="G94" activeCellId="0" sqref="G94"/>
    </sheetView>
  </sheetViews>
  <sheetFormatPr defaultColWidth="11.54296875" defaultRowHeight="14.6" zeroHeight="false" outlineLevelRow="0" outlineLevelCol="0"/>
  <cols>
    <col collapsed="false" customWidth="true" hidden="false" outlineLevel="0" max="1" min="1" style="1" width="12.3"/>
    <col collapsed="false" customWidth="true" hidden="false" outlineLevel="0" max="2" min="2" style="1" width="35.32"/>
    <col collapsed="false" customWidth="true" hidden="false" outlineLevel="0" max="3" min="3" style="1" width="6.7"/>
    <col collapsed="false" customWidth="true" hidden="false" outlineLevel="0" max="4" min="4" style="1" width="15.54"/>
    <col collapsed="false" customWidth="true" hidden="false" outlineLevel="0" max="5" min="5" style="1" width="5.03"/>
    <col collapsed="false" customWidth="true" hidden="false" outlineLevel="0" max="6" min="6" style="1" width="15.42"/>
    <col collapsed="false" customWidth="true" hidden="false" outlineLevel="0" max="7" min="7" style="1" width="21.58"/>
    <col collapsed="false" customWidth="true" hidden="false" outlineLevel="0" max="11" min="8" style="1" width="8.95"/>
    <col collapsed="false" customWidth="true" hidden="false" outlineLevel="0" max="12" min="12" style="1" width="13.64"/>
    <col collapsed="false" customWidth="true" hidden="false" outlineLevel="0" max="256" min="13" style="1" width="8.95"/>
  </cols>
  <sheetData>
    <row r="1" customFormat="false" ht="19.7" hidden="false" customHeight="false" outlineLevel="0" collapsed="false">
      <c r="A1" s="2"/>
      <c r="B1" s="3" t="s">
        <v>0</v>
      </c>
    </row>
    <row r="2" customFormat="false" ht="14.6" hidden="false" customHeight="false" outlineLevel="0" collapsed="false">
      <c r="A2" s="2"/>
      <c r="B2" s="4" t="s">
        <v>1</v>
      </c>
    </row>
    <row r="3" customFormat="false" ht="15" hidden="false" customHeight="false" outlineLevel="0" collapsed="false">
      <c r="A3" s="5" t="n">
        <v>1</v>
      </c>
      <c r="B3" s="6" t="s">
        <v>2</v>
      </c>
      <c r="C3" s="6"/>
      <c r="D3" s="6"/>
      <c r="E3" s="6"/>
      <c r="F3" s="7"/>
      <c r="G3" s="7"/>
    </row>
    <row r="4" customFormat="false" ht="15" hidden="false" customHeight="false" outlineLevel="0" collapsed="false">
      <c r="A4" s="8" t="n">
        <v>1.1</v>
      </c>
      <c r="B4" s="9" t="s">
        <v>3</v>
      </c>
      <c r="C4" s="9"/>
      <c r="D4" s="9"/>
      <c r="E4" s="9"/>
      <c r="F4" s="10"/>
      <c r="G4" s="10"/>
    </row>
    <row r="5" customFormat="false" ht="14.6" hidden="false" customHeight="false" outlineLevel="0" collapsed="false">
      <c r="A5" s="11"/>
      <c r="D5" s="12"/>
    </row>
    <row r="6" customFormat="false" ht="14.6" hidden="false" customHeight="false" outlineLevel="0" collapsed="false">
      <c r="A6" s="11"/>
      <c r="B6" s="1" t="s">
        <v>4</v>
      </c>
      <c r="D6" s="13" t="s">
        <v>5</v>
      </c>
    </row>
    <row r="7" customFormat="false" ht="14.6" hidden="false" customHeight="false" outlineLevel="0" collapsed="false">
      <c r="A7" s="11"/>
      <c r="B7" s="1" t="s">
        <v>6</v>
      </c>
      <c r="D7" s="14" t="n">
        <v>3630</v>
      </c>
      <c r="E7" s="1" t="s">
        <v>7</v>
      </c>
    </row>
    <row r="8" customFormat="false" ht="14.6" hidden="false" customHeight="false" outlineLevel="0" collapsed="false">
      <c r="A8" s="11"/>
      <c r="B8" s="1" t="s">
        <v>8</v>
      </c>
      <c r="D8" s="15" t="n">
        <v>0.898</v>
      </c>
      <c r="E8" s="1" t="s">
        <v>9</v>
      </c>
    </row>
    <row r="9" customFormat="false" ht="14.6" hidden="false" customHeight="false" outlineLevel="0" collapsed="false">
      <c r="A9" s="11"/>
      <c r="B9" s="1" t="s">
        <v>10</v>
      </c>
      <c r="D9" s="12" t="n">
        <f aca="false">D7*D8</f>
        <v>3259.74</v>
      </c>
      <c r="E9" s="1" t="s">
        <v>7</v>
      </c>
    </row>
    <row r="10" customFormat="false" ht="14.6" hidden="false" customHeight="false" outlineLevel="0" collapsed="false">
      <c r="A10" s="11"/>
      <c r="B10" s="1" t="s">
        <v>11</v>
      </c>
      <c r="D10" s="1" t="n">
        <v>2</v>
      </c>
    </row>
    <row r="11" customFormat="false" ht="14.6" hidden="false" customHeight="false" outlineLevel="0" collapsed="false">
      <c r="A11" s="11"/>
      <c r="B11" s="1" t="s">
        <v>12</v>
      </c>
      <c r="D11" s="16" t="s">
        <v>13</v>
      </c>
    </row>
    <row r="12" customFormat="false" ht="14.6" hidden="false" customHeight="false" outlineLevel="0" collapsed="false">
      <c r="A12" s="11"/>
      <c r="B12" s="1" t="s">
        <v>14</v>
      </c>
      <c r="D12" s="1" t="n">
        <v>1</v>
      </c>
    </row>
    <row r="13" customFormat="false" ht="14.6" hidden="false" customHeight="false" outlineLevel="0" collapsed="false">
      <c r="A13" s="11"/>
      <c r="B13" s="1" t="s">
        <v>15</v>
      </c>
      <c r="D13" s="1" t="n">
        <v>400</v>
      </c>
    </row>
    <row r="14" customFormat="false" ht="14.6" hidden="false" customHeight="false" outlineLevel="0" collapsed="false">
      <c r="A14" s="11"/>
      <c r="B14" s="1" t="s">
        <v>16</v>
      </c>
      <c r="D14" s="17" t="n">
        <f aca="false">G82/D9</f>
        <v>74.8057973948843</v>
      </c>
    </row>
    <row r="15" customFormat="false" ht="14.6" hidden="false" customHeight="false" outlineLevel="0" collapsed="false">
      <c r="A15" s="11"/>
      <c r="B15" s="1" t="s">
        <v>17</v>
      </c>
      <c r="D15" s="1" t="n">
        <v>1600</v>
      </c>
    </row>
    <row r="16" customFormat="false" ht="14.6" hidden="false" customHeight="false" outlineLevel="0" collapsed="false">
      <c r="A16" s="11"/>
    </row>
    <row r="17" customFormat="false" ht="15" hidden="false" customHeight="false" outlineLevel="0" collapsed="false">
      <c r="A17" s="9" t="n">
        <v>1.2</v>
      </c>
      <c r="B17" s="9" t="s">
        <v>18</v>
      </c>
      <c r="C17" s="9"/>
      <c r="D17" s="9"/>
      <c r="E17" s="9"/>
      <c r="F17" s="10"/>
      <c r="G17" s="10"/>
    </row>
    <row r="18" customFormat="false" ht="15" hidden="false" customHeight="false" outlineLevel="0" collapsed="false">
      <c r="A18" s="9" t="n">
        <v>1.3</v>
      </c>
      <c r="B18" s="9" t="s">
        <v>19</v>
      </c>
      <c r="C18" s="9"/>
      <c r="D18" s="9"/>
      <c r="E18" s="9"/>
      <c r="F18" s="10"/>
      <c r="G18" s="10"/>
    </row>
    <row r="19" customFormat="false" ht="14.6" hidden="false" customHeight="false" outlineLevel="0" collapsed="false">
      <c r="A19" s="2"/>
      <c r="B19" s="1" t="s">
        <v>20</v>
      </c>
      <c r="D19" s="16" t="n">
        <v>4</v>
      </c>
      <c r="E19" s="1" t="s">
        <v>21</v>
      </c>
    </row>
    <row r="20" customFormat="false" ht="14.6" hidden="false" customHeight="false" outlineLevel="0" collapsed="false">
      <c r="A20" s="2"/>
    </row>
    <row r="21" customFormat="false" ht="15" hidden="false" customHeight="false" outlineLevel="0" collapsed="false">
      <c r="A21" s="9" t="n">
        <v>1.4</v>
      </c>
      <c r="B21" s="9" t="s">
        <v>22</v>
      </c>
      <c r="C21" s="9"/>
      <c r="D21" s="9"/>
      <c r="E21" s="9"/>
      <c r="F21" s="10"/>
      <c r="G21" s="10"/>
    </row>
    <row r="22" customFormat="false" ht="14.6" hidden="false" customHeight="false" outlineLevel="0" collapsed="false">
      <c r="A22" s="2"/>
      <c r="B22" s="1" t="s">
        <v>23</v>
      </c>
      <c r="D22" s="1" t="n">
        <v>3500</v>
      </c>
    </row>
    <row r="23" customFormat="false" ht="14.6" hidden="false" customHeight="false" outlineLevel="0" collapsed="false">
      <c r="A23" s="2"/>
      <c r="B23" s="1" t="s">
        <v>24</v>
      </c>
    </row>
    <row r="24" customFormat="false" ht="14.6" hidden="false" customHeight="false" outlineLevel="0" collapsed="false">
      <c r="A24" s="2"/>
      <c r="B24" s="1" t="s">
        <v>25</v>
      </c>
      <c r="D24" s="18" t="n">
        <v>2</v>
      </c>
    </row>
    <row r="25" customFormat="false" ht="14.6" hidden="false" customHeight="false" outlineLevel="0" collapsed="false">
      <c r="A25" s="2"/>
      <c r="B25" s="1" t="s">
        <v>26</v>
      </c>
      <c r="D25" s="16" t="n">
        <v>8</v>
      </c>
      <c r="E25" s="1" t="s">
        <v>21</v>
      </c>
    </row>
    <row r="26" customFormat="false" ht="14.6" hidden="false" customHeight="false" outlineLevel="0" collapsed="false">
      <c r="A26" s="2"/>
      <c r="B26" s="1" t="s">
        <v>27</v>
      </c>
      <c r="D26" s="19" t="n">
        <v>12</v>
      </c>
      <c r="E26" s="1" t="s">
        <v>21</v>
      </c>
    </row>
    <row r="27" customFormat="false" ht="14.6" hidden="false" customHeight="false" outlineLevel="0" collapsed="false">
      <c r="A27" s="2"/>
      <c r="B27" s="1" t="s">
        <v>28</v>
      </c>
      <c r="D27" s="16" t="n">
        <v>400</v>
      </c>
    </row>
    <row r="28" customFormat="false" ht="14.6" hidden="false" customHeight="false" outlineLevel="0" collapsed="false">
      <c r="A28" s="2"/>
      <c r="B28" s="1" t="s">
        <v>29</v>
      </c>
      <c r="D28" s="20" t="n">
        <v>0.1</v>
      </c>
    </row>
    <row r="29" customFormat="false" ht="14.6" hidden="false" customHeight="false" outlineLevel="0" collapsed="false">
      <c r="A29" s="2"/>
    </row>
    <row r="30" customFormat="false" ht="15" hidden="false" customHeight="false" outlineLevel="0" collapsed="false">
      <c r="A30" s="9" t="n">
        <v>1.5</v>
      </c>
      <c r="B30" s="9" t="s">
        <v>30</v>
      </c>
      <c r="C30" s="9"/>
      <c r="D30" s="9"/>
      <c r="E30" s="9"/>
      <c r="F30" s="10"/>
      <c r="G30" s="10"/>
    </row>
    <row r="31" customFormat="false" ht="14.6" hidden="false" customHeight="false" outlineLevel="0" collapsed="false">
      <c r="A31" s="2"/>
      <c r="B31" s="1" t="s">
        <v>31</v>
      </c>
      <c r="D31" s="21" t="n">
        <v>0.0995</v>
      </c>
    </row>
    <row r="32" customFormat="false" ht="14.6" hidden="false" customHeight="false" outlineLevel="0" collapsed="false">
      <c r="A32" s="2"/>
      <c r="B32" s="1" t="s">
        <v>32</v>
      </c>
      <c r="D32" s="21" t="n">
        <v>0.097</v>
      </c>
    </row>
    <row r="33" customFormat="false" ht="14.6" hidden="false" customHeight="false" outlineLevel="0" collapsed="false">
      <c r="A33" s="2"/>
      <c r="F33" s="21"/>
    </row>
    <row r="34" customFormat="false" ht="14.6" hidden="false" customHeight="false" outlineLevel="0" collapsed="false">
      <c r="A34" s="2"/>
      <c r="F34" s="21"/>
    </row>
    <row r="35" customFormat="false" ht="14.6" hidden="false" customHeight="false" outlineLevel="0" collapsed="false">
      <c r="A35" s="2"/>
      <c r="F35" s="21"/>
    </row>
    <row r="36" customFormat="false" ht="17.35" hidden="false" customHeight="false" outlineLevel="0" collapsed="false">
      <c r="A36" s="22" t="n">
        <v>2</v>
      </c>
      <c r="B36" s="23" t="s">
        <v>33</v>
      </c>
      <c r="C36" s="23"/>
      <c r="D36" s="23"/>
      <c r="E36" s="23"/>
      <c r="F36" s="24"/>
      <c r="G36" s="7"/>
    </row>
    <row r="37" customFormat="false" ht="15" hidden="false" customHeight="false" outlineLevel="0" collapsed="false">
      <c r="A37" s="9" t="n">
        <v>2.1</v>
      </c>
      <c r="B37" s="9" t="s">
        <v>34</v>
      </c>
      <c r="C37" s="9"/>
      <c r="D37" s="9"/>
      <c r="E37" s="9"/>
      <c r="F37" s="10"/>
      <c r="G37" s="10"/>
    </row>
    <row r="38" customFormat="false" ht="14.6" hidden="false" customHeight="false" outlineLevel="0" collapsed="false">
      <c r="A38" s="2"/>
      <c r="B38" s="1" t="s">
        <v>35</v>
      </c>
      <c r="F38" s="17" t="n">
        <f aca="false">D15*D9</f>
        <v>5215584</v>
      </c>
      <c r="G38" s="25"/>
    </row>
    <row r="39" customFormat="false" ht="14.6" hidden="false" customHeight="false" outlineLevel="0" collapsed="false">
      <c r="A39" s="2"/>
      <c r="B39" s="1" t="s">
        <v>36</v>
      </c>
      <c r="F39" s="17" t="n">
        <f aca="false">F38*0.025</f>
        <v>130389.6</v>
      </c>
    </row>
    <row r="40" customFormat="false" ht="14.6" hidden="false" customHeight="false" outlineLevel="0" collapsed="false">
      <c r="A40" s="2"/>
      <c r="B40" s="1" t="s">
        <v>37</v>
      </c>
      <c r="F40" s="17" t="n">
        <f aca="false">F39*0.05</f>
        <v>6519.48</v>
      </c>
    </row>
    <row r="41" customFormat="false" ht="14.6" hidden="false" customHeight="false" outlineLevel="0" collapsed="false">
      <c r="A41" s="26"/>
      <c r="B41" s="27" t="s">
        <v>38</v>
      </c>
      <c r="C41" s="28"/>
      <c r="D41" s="28"/>
      <c r="E41" s="28"/>
      <c r="F41" s="28"/>
      <c r="G41" s="29" t="n">
        <f aca="false">F38-F39-F40</f>
        <v>5078674.92</v>
      </c>
    </row>
    <row r="42" customFormat="false" ht="14.6" hidden="false" customHeight="false" outlineLevel="0" collapsed="false">
      <c r="A42" s="2"/>
      <c r="L42" s="30"/>
    </row>
    <row r="43" customFormat="false" ht="15" hidden="false" customHeight="false" outlineLevel="0" collapsed="false">
      <c r="A43" s="9" t="n">
        <v>2.2</v>
      </c>
      <c r="B43" s="9" t="s">
        <v>39</v>
      </c>
      <c r="C43" s="9"/>
      <c r="D43" s="9"/>
      <c r="E43" s="9"/>
      <c r="F43" s="10"/>
      <c r="G43" s="10"/>
    </row>
    <row r="44" customFormat="false" ht="15" hidden="false" customHeight="false" outlineLevel="0" collapsed="false">
      <c r="A44" s="31" t="s">
        <v>40</v>
      </c>
      <c r="B44" s="31" t="s">
        <v>41</v>
      </c>
      <c r="C44" s="31"/>
      <c r="D44" s="31"/>
      <c r="E44" s="31"/>
      <c r="F44" s="32"/>
      <c r="G44" s="32"/>
    </row>
    <row r="45" customFormat="false" ht="14.6" hidden="false" customHeight="false" outlineLevel="0" collapsed="false">
      <c r="A45" s="2"/>
      <c r="B45" s="1" t="s">
        <v>42</v>
      </c>
      <c r="F45" s="14" t="n">
        <v>19000000</v>
      </c>
      <c r="H45" s="1" t="s">
        <v>43</v>
      </c>
    </row>
    <row r="46" customFormat="false" ht="14.6" hidden="false" customHeight="false" outlineLevel="0" collapsed="false">
      <c r="A46" s="2"/>
      <c r="B46" s="1" t="s">
        <v>44</v>
      </c>
      <c r="F46" s="1" t="n">
        <f aca="false">IF(F45&lt;=200000,F45*0.01,0)</f>
        <v>0</v>
      </c>
    </row>
    <row r="47" customFormat="false" ht="14.6" hidden="false" customHeight="false" outlineLevel="0" collapsed="false">
      <c r="A47" s="2"/>
      <c r="B47" s="33" t="s">
        <v>45</v>
      </c>
      <c r="C47" s="33"/>
      <c r="D47" s="33"/>
      <c r="E47" s="33"/>
      <c r="F47" s="1" t="n">
        <v>1500</v>
      </c>
    </row>
    <row r="48" customFormat="false" ht="14.6" hidden="false" customHeight="false" outlineLevel="0" collapsed="false">
      <c r="A48" s="26"/>
      <c r="B48" s="27" t="s">
        <v>46</v>
      </c>
      <c r="C48" s="28"/>
      <c r="D48" s="28"/>
      <c r="E48" s="28"/>
      <c r="F48" s="28"/>
      <c r="G48" s="27" t="n">
        <f aca="false">SUM(F45:F47)</f>
        <v>19001500</v>
      </c>
    </row>
    <row r="49" customFormat="false" ht="14.6" hidden="false" customHeight="false" outlineLevel="0" collapsed="false">
      <c r="A49" s="2"/>
    </row>
    <row r="50" customFormat="false" ht="15" hidden="false" customHeight="false" outlineLevel="0" collapsed="false">
      <c r="A50" s="31" t="s">
        <v>47</v>
      </c>
      <c r="B50" s="31" t="s">
        <v>48</v>
      </c>
      <c r="C50" s="31"/>
      <c r="D50" s="31"/>
      <c r="E50" s="31"/>
      <c r="F50" s="32"/>
      <c r="G50" s="32"/>
    </row>
    <row r="51" customFormat="false" ht="14.6" hidden="false" customHeight="false" outlineLevel="0" collapsed="false">
      <c r="A51" s="2"/>
      <c r="B51" s="1" t="s">
        <v>24</v>
      </c>
      <c r="F51" s="1" t="n">
        <v>50000</v>
      </c>
    </row>
    <row r="52" customFormat="false" ht="14.6" hidden="false" customHeight="false" outlineLevel="0" collapsed="false">
      <c r="A52" s="2"/>
      <c r="B52" s="1" t="s">
        <v>49</v>
      </c>
      <c r="F52" s="1" t="n">
        <v>25000</v>
      </c>
    </row>
    <row r="53" customFormat="false" ht="14.6" hidden="false" customHeight="false" outlineLevel="0" collapsed="false">
      <c r="A53" s="2"/>
      <c r="B53" s="1" t="s">
        <v>50</v>
      </c>
      <c r="F53" s="17" t="n">
        <f aca="false">D9*D13</f>
        <v>1303896</v>
      </c>
    </row>
    <row r="54" customFormat="false" ht="14.6" hidden="false" customHeight="false" outlineLevel="0" collapsed="false">
      <c r="A54" s="2"/>
      <c r="B54" s="1" t="s">
        <v>51</v>
      </c>
      <c r="F54" s="1" t="n">
        <v>45000</v>
      </c>
    </row>
    <row r="55" customFormat="false" ht="14.6" hidden="false" customHeight="false" outlineLevel="0" collapsed="false">
      <c r="A55" s="2"/>
      <c r="B55" s="1" t="s">
        <v>52</v>
      </c>
      <c r="F55" s="1" t="n">
        <v>500</v>
      </c>
    </row>
    <row r="56" customFormat="false" ht="14.6" hidden="false" customHeight="false" outlineLevel="0" collapsed="false">
      <c r="A56" s="2"/>
      <c r="B56" s="1" t="s">
        <v>53</v>
      </c>
      <c r="F56" s="1" t="n">
        <v>1000</v>
      </c>
    </row>
    <row r="57" customFormat="false" ht="14.6" hidden="false" customHeight="false" outlineLevel="0" collapsed="false">
      <c r="A57" s="2"/>
      <c r="B57" s="1" t="s">
        <v>54</v>
      </c>
      <c r="F57" s="1" t="n">
        <v>5000</v>
      </c>
    </row>
    <row r="58" customFormat="false" ht="14.6" hidden="false" customHeight="false" outlineLevel="0" collapsed="false">
      <c r="A58" s="2"/>
      <c r="B58" s="1" t="s">
        <v>55</v>
      </c>
      <c r="F58" s="1" t="n">
        <f aca="false">F53*D28</f>
        <v>130389.6</v>
      </c>
    </row>
    <row r="59" customFormat="false" ht="14.6" hidden="false" customHeight="false" outlineLevel="0" collapsed="false">
      <c r="A59" s="26"/>
      <c r="B59" s="27" t="s">
        <v>56</v>
      </c>
      <c r="C59" s="28"/>
      <c r="D59" s="28"/>
      <c r="E59" s="28"/>
      <c r="F59" s="28"/>
      <c r="G59" s="27" t="n">
        <f aca="false">SUM(F51:F58)</f>
        <v>1560785.6</v>
      </c>
    </row>
    <row r="60" customFormat="false" ht="14.6" hidden="false" customHeight="false" outlineLevel="0" collapsed="false">
      <c r="A60" s="2"/>
    </row>
    <row r="61" customFormat="false" ht="15" hidden="false" customHeight="false" outlineLevel="0" collapsed="false">
      <c r="A61" s="31" t="s">
        <v>57</v>
      </c>
      <c r="B61" s="31" t="s">
        <v>58</v>
      </c>
      <c r="C61" s="31"/>
      <c r="D61" s="31"/>
      <c r="E61" s="31"/>
      <c r="F61" s="32"/>
      <c r="G61" s="32"/>
    </row>
    <row r="62" customFormat="false" ht="14.6" hidden="false" customHeight="false" outlineLevel="0" collapsed="false">
      <c r="A62" s="2"/>
      <c r="B62" s="1" t="s">
        <v>59</v>
      </c>
      <c r="F62" s="1" t="n">
        <v>60000</v>
      </c>
    </row>
    <row r="63" customFormat="false" ht="14.6" hidden="false" customHeight="false" outlineLevel="0" collapsed="false">
      <c r="A63" s="2"/>
      <c r="B63" s="1" t="s">
        <v>60</v>
      </c>
      <c r="F63" s="1" t="n">
        <v>10000</v>
      </c>
    </row>
    <row r="64" customFormat="false" ht="14.6" hidden="false" customHeight="false" outlineLevel="0" collapsed="false">
      <c r="A64" s="2"/>
      <c r="B64" s="1" t="s">
        <v>61</v>
      </c>
      <c r="F64" s="1" t="n">
        <v>20000</v>
      </c>
    </row>
    <row r="65" customFormat="false" ht="14.6" hidden="false" customHeight="false" outlineLevel="0" collapsed="false">
      <c r="A65" s="2"/>
      <c r="B65" s="1" t="s">
        <v>62</v>
      </c>
      <c r="F65" s="1" t="n">
        <v>500</v>
      </c>
    </row>
    <row r="66" customFormat="false" ht="14.6" hidden="false" customHeight="false" outlineLevel="0" collapsed="false">
      <c r="A66" s="2"/>
      <c r="B66" s="1" t="s">
        <v>63</v>
      </c>
      <c r="F66" s="1" t="n">
        <v>1000</v>
      </c>
    </row>
    <row r="67" customFormat="false" ht="14.6" hidden="false" customHeight="false" outlineLevel="0" collapsed="false">
      <c r="A67" s="2"/>
      <c r="B67" s="1" t="s">
        <v>64</v>
      </c>
      <c r="F67" s="1" t="n">
        <v>2000</v>
      </c>
    </row>
    <row r="68" customFormat="false" ht="14.6" hidden="false" customHeight="false" outlineLevel="0" collapsed="false">
      <c r="A68" s="2"/>
      <c r="B68" s="1" t="s">
        <v>65</v>
      </c>
      <c r="F68" s="1" t="n">
        <v>5000</v>
      </c>
    </row>
    <row r="69" customFormat="false" ht="14.6" hidden="false" customHeight="false" outlineLevel="0" collapsed="false">
      <c r="A69" s="2"/>
      <c r="B69" s="1" t="s">
        <v>66</v>
      </c>
      <c r="F69" s="1" t="n">
        <v>450</v>
      </c>
    </row>
    <row r="70" customFormat="false" ht="14.6" hidden="false" customHeight="false" outlineLevel="0" collapsed="false">
      <c r="A70" s="2"/>
      <c r="B70" s="1" t="s">
        <v>67</v>
      </c>
      <c r="F70" s="1" t="n">
        <v>7500</v>
      </c>
    </row>
    <row r="71" customFormat="false" ht="14.6" hidden="false" customHeight="false" outlineLevel="0" collapsed="false">
      <c r="A71" s="2"/>
      <c r="B71" s="1" t="s">
        <v>68</v>
      </c>
      <c r="F71" s="1" t="n">
        <v>13297.45</v>
      </c>
    </row>
    <row r="72" customFormat="false" ht="14.6" hidden="false" customHeight="false" outlineLevel="0" collapsed="false">
      <c r="A72" s="2"/>
      <c r="B72" s="1" t="s">
        <v>69</v>
      </c>
      <c r="F72" s="1" t="n">
        <v>25000</v>
      </c>
    </row>
    <row r="73" customFormat="false" ht="14.6" hidden="false" customHeight="false" outlineLevel="0" collapsed="false">
      <c r="A73" s="2"/>
      <c r="B73" s="34" t="s">
        <v>70</v>
      </c>
      <c r="C73" s="34"/>
      <c r="D73" s="34"/>
      <c r="E73" s="34"/>
      <c r="F73" s="34" t="n">
        <v>10000</v>
      </c>
    </row>
    <row r="74" customFormat="false" ht="14.6" hidden="false" customHeight="false" outlineLevel="0" collapsed="false">
      <c r="A74" s="2"/>
      <c r="B74" s="1" t="s">
        <v>71</v>
      </c>
      <c r="F74" s="1" t="n">
        <v>5000</v>
      </c>
    </row>
    <row r="75" customFormat="false" ht="14.6" hidden="false" customHeight="false" outlineLevel="0" collapsed="false">
      <c r="A75" s="2"/>
      <c r="B75" s="1" t="s">
        <v>72</v>
      </c>
      <c r="F75" s="1" t="n">
        <v>35000</v>
      </c>
    </row>
    <row r="76" customFormat="false" ht="14.6" hidden="false" customHeight="false" outlineLevel="0" collapsed="false">
      <c r="A76" s="2"/>
      <c r="B76" s="1" t="s">
        <v>73</v>
      </c>
      <c r="F76" s="1" t="n">
        <v>1000</v>
      </c>
    </row>
    <row r="77" customFormat="false" ht="14.6" hidden="false" customHeight="false" outlineLevel="0" collapsed="false">
      <c r="A77" s="2"/>
      <c r="B77" s="1" t="s">
        <v>74</v>
      </c>
      <c r="F77" s="1" t="n">
        <v>100</v>
      </c>
    </row>
    <row r="78" customFormat="false" ht="14.6" hidden="false" customHeight="false" outlineLevel="0" collapsed="false">
      <c r="A78" s="2"/>
      <c r="B78" s="1" t="s">
        <v>75</v>
      </c>
      <c r="F78" s="1" t="n">
        <v>3000</v>
      </c>
    </row>
    <row r="79" customFormat="false" ht="14.6" hidden="false" customHeight="false" outlineLevel="0" collapsed="false">
      <c r="A79" s="2"/>
      <c r="B79" s="18" t="s">
        <v>76</v>
      </c>
      <c r="C79" s="18"/>
      <c r="D79" s="18"/>
      <c r="E79" s="18"/>
      <c r="F79" s="1" t="n">
        <v>20000</v>
      </c>
    </row>
    <row r="80" customFormat="false" ht="14.6" hidden="false" customHeight="false" outlineLevel="0" collapsed="false">
      <c r="A80" s="2"/>
      <c r="B80" s="18" t="s">
        <v>77</v>
      </c>
      <c r="C80" s="18"/>
      <c r="D80" s="18"/>
      <c r="E80" s="18"/>
      <c r="F80" s="1" t="n">
        <v>10000</v>
      </c>
    </row>
    <row r="81" customFormat="false" ht="14.6" hidden="false" customHeight="false" outlineLevel="0" collapsed="false">
      <c r="A81" s="2"/>
      <c r="B81" s="18" t="s">
        <v>78</v>
      </c>
      <c r="C81" s="18"/>
      <c r="D81" s="18"/>
      <c r="E81" s="18"/>
      <c r="F81" s="1" t="n">
        <v>15000</v>
      </c>
    </row>
    <row r="82" customFormat="false" ht="14.6" hidden="false" customHeight="false" outlineLevel="0" collapsed="false">
      <c r="A82" s="26"/>
      <c r="B82" s="28" t="s">
        <v>79</v>
      </c>
      <c r="C82" s="28"/>
      <c r="D82" s="28"/>
      <c r="E82" s="28"/>
      <c r="F82" s="28"/>
      <c r="G82" s="27" t="n">
        <f aca="false">SUM(F62:F81)</f>
        <v>243847.45</v>
      </c>
    </row>
    <row r="83" customFormat="false" ht="14.6" hidden="false" customHeight="false" outlineLevel="0" collapsed="false">
      <c r="A83" s="2"/>
      <c r="B83" s="18"/>
      <c r="C83" s="18"/>
      <c r="D83" s="18"/>
      <c r="E83" s="18"/>
    </row>
    <row r="84" customFormat="false" ht="14.6" hidden="false" customHeight="false" outlineLevel="0" collapsed="false">
      <c r="A84" s="2"/>
    </row>
    <row r="85" customFormat="false" ht="14.6" hidden="false" customHeight="false" outlineLevel="0" collapsed="false">
      <c r="A85" s="2"/>
    </row>
    <row r="86" customFormat="false" ht="17.35" hidden="false" customHeight="false" outlineLevel="0" collapsed="false">
      <c r="A86" s="22" t="n">
        <v>3</v>
      </c>
      <c r="B86" s="22" t="s">
        <v>80</v>
      </c>
      <c r="C86" s="22"/>
      <c r="D86" s="22"/>
      <c r="E86" s="22"/>
      <c r="F86" s="22"/>
      <c r="G86" s="22"/>
    </row>
    <row r="87" customFormat="false" ht="14.6" hidden="false" customHeight="false" outlineLevel="0" collapsed="false">
      <c r="A87" s="2"/>
      <c r="B87" s="1" t="s">
        <v>81</v>
      </c>
      <c r="F87" s="1" t="n">
        <f aca="false">'Financing '!L27</f>
        <v>438570</v>
      </c>
    </row>
    <row r="88" customFormat="false" ht="14.6" hidden="false" customHeight="false" outlineLevel="0" collapsed="false">
      <c r="A88" s="2"/>
      <c r="B88" s="21" t="s">
        <v>82</v>
      </c>
      <c r="C88" s="21"/>
      <c r="D88" s="21"/>
      <c r="E88" s="21"/>
      <c r="F88" s="1" t="n">
        <f aca="false">'Financing '!D26</f>
        <v>130575</v>
      </c>
    </row>
    <row r="89" customFormat="false" ht="14.6" hidden="false" customHeight="false" outlineLevel="0" collapsed="false">
      <c r="A89" s="2"/>
      <c r="B89" s="21" t="s">
        <v>83</v>
      </c>
      <c r="C89" s="21"/>
      <c r="D89" s="21"/>
      <c r="E89" s="21"/>
      <c r="G89" s="35" t="n">
        <f aca="false">SUM(F87:F88)</f>
        <v>569145</v>
      </c>
    </row>
    <row r="90" customFormat="false" ht="15" hidden="false" customHeight="false" outlineLevel="0" collapsed="false">
      <c r="A90" s="36" t="n">
        <v>3.1</v>
      </c>
      <c r="B90" s="1" t="s">
        <v>84</v>
      </c>
      <c r="G90" s="37" t="n">
        <f aca="false">G89+G82+G59+G48</f>
        <v>21375278.05</v>
      </c>
    </row>
    <row r="91" customFormat="false" ht="14.6" hidden="false" customHeight="false" outlineLevel="0" collapsed="false">
      <c r="A91" s="2"/>
      <c r="B91" s="30"/>
      <c r="C91" s="30"/>
      <c r="D91" s="30"/>
      <c r="E91" s="30"/>
    </row>
    <row r="92" customFormat="false" ht="15" hidden="false" customHeight="false" outlineLevel="0" collapsed="false">
      <c r="A92" s="36" t="n">
        <v>3.2</v>
      </c>
      <c r="B92" s="36" t="s">
        <v>85</v>
      </c>
      <c r="C92" s="38"/>
      <c r="D92" s="38"/>
      <c r="E92" s="38"/>
      <c r="F92" s="38"/>
      <c r="G92" s="39" t="n">
        <f aca="false">G41-G48-G59-G82</f>
        <v>-15727458.13</v>
      </c>
    </row>
    <row r="93" customFormat="false" ht="15" hidden="false" customHeight="false" outlineLevel="0" collapsed="false">
      <c r="A93" s="36"/>
      <c r="G93" s="37"/>
    </row>
    <row r="94" customFormat="false" ht="15" hidden="false" customHeight="false" outlineLevel="0" collapsed="false">
      <c r="A94" s="36" t="n">
        <v>3.3</v>
      </c>
      <c r="B94" s="40" t="s">
        <v>86</v>
      </c>
      <c r="C94" s="41"/>
      <c r="D94" s="41"/>
      <c r="E94" s="41"/>
      <c r="F94" s="41"/>
      <c r="G94" s="42" t="n">
        <f aca="false">G92-G89</f>
        <v>-16296603.13</v>
      </c>
    </row>
    <row r="95" customFormat="false" ht="14.6" hidden="false" customHeight="false" outlineLevel="0" collapsed="false">
      <c r="A95" s="43"/>
      <c r="B95" s="43"/>
      <c r="C95" s="43"/>
      <c r="D95" s="43"/>
      <c r="E95" s="43"/>
      <c r="F95" s="43"/>
      <c r="G95" s="43"/>
    </row>
    <row r="96" customFormat="false" ht="14.6" hidden="false" customHeight="false" outlineLevel="0" collapsed="false">
      <c r="A96" s="36"/>
      <c r="B96" s="21"/>
      <c r="C96" s="21"/>
      <c r="D96" s="21"/>
      <c r="E96" s="21"/>
    </row>
    <row r="97" customFormat="false" ht="14.6" hidden="false" customHeight="false" outlineLevel="0" collapsed="false">
      <c r="B97" s="21"/>
      <c r="C97" s="21"/>
      <c r="D97" s="21"/>
      <c r="E97" s="21"/>
    </row>
    <row r="98" customFormat="false" ht="14.6" hidden="false" customHeight="false" outlineLevel="0" collapsed="false">
      <c r="A98" s="44"/>
      <c r="B98" s="44"/>
      <c r="C98" s="44"/>
      <c r="D98" s="44"/>
      <c r="E98" s="44"/>
      <c r="F98" s="44"/>
      <c r="G98" s="44"/>
    </row>
    <row r="99" customFormat="false" ht="14.6" hidden="false" customHeight="false" outlineLevel="0" collapsed="false">
      <c r="A99" s="44"/>
      <c r="B99" s="45"/>
      <c r="C99" s="45"/>
      <c r="D99" s="45"/>
      <c r="E99" s="45"/>
      <c r="F99" s="44"/>
      <c r="G99" s="44"/>
    </row>
    <row r="100" customFormat="false" ht="14.6" hidden="false" customHeight="false" outlineLevel="0" collapsed="false">
      <c r="A100" s="44"/>
      <c r="B100" s="44"/>
      <c r="C100" s="44"/>
      <c r="D100" s="44"/>
      <c r="E100" s="44"/>
      <c r="F100" s="44"/>
      <c r="G100" s="44"/>
    </row>
    <row r="101" customFormat="false" ht="14.6" hidden="false" customHeight="false" outlineLevel="0" collapsed="false">
      <c r="B101" s="30"/>
      <c r="C101" s="30"/>
      <c r="D101" s="30"/>
      <c r="E101" s="30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11.54296875" defaultRowHeight="36.2" zeroHeight="false" outlineLevelRow="0" outlineLevelCol="0"/>
  <cols>
    <col collapsed="false" customWidth="true" hidden="false" outlineLevel="0" max="1" min="1" style="46" width="20.27"/>
    <col collapsed="false" customWidth="true" hidden="false" outlineLevel="0" max="2" min="2" style="47" width="18.62"/>
    <col collapsed="false" customWidth="true" hidden="false" outlineLevel="0" max="3" min="3" style="47" width="15.08"/>
    <col collapsed="false" customWidth="true" hidden="false" outlineLevel="0" max="4" min="4" style="48" width="8.8"/>
    <col collapsed="false" customWidth="true" hidden="false" outlineLevel="0" max="9" min="5" style="48" width="8.72"/>
    <col collapsed="false" customWidth="true" hidden="false" outlineLevel="0" max="256" min="10" style="49" width="8.72"/>
  </cols>
  <sheetData>
    <row r="1" customFormat="false" ht="36.2" hidden="false" customHeight="false" outlineLevel="0" collapsed="false">
      <c r="A1" s="50" t="s">
        <v>87</v>
      </c>
      <c r="B1" s="50"/>
      <c r="C1" s="50"/>
    </row>
    <row r="2" customFormat="false" ht="36.2" hidden="false" customHeight="false" outlineLevel="0" collapsed="false">
      <c r="A2" s="50"/>
      <c r="B2" s="50"/>
      <c r="C2" s="50"/>
    </row>
    <row r="3" customFormat="false" ht="36.2" hidden="false" customHeight="false" outlineLevel="0" collapsed="false">
      <c r="A3" s="49"/>
      <c r="B3" s="49"/>
      <c r="C3" s="49"/>
      <c r="D3" s="49"/>
      <c r="E3" s="49"/>
      <c r="F3" s="49"/>
      <c r="G3" s="49"/>
      <c r="H3" s="49"/>
      <c r="I3" s="49"/>
    </row>
    <row r="4" customFormat="false" ht="36.2" hidden="false" customHeight="false" outlineLevel="0" collapsed="false">
      <c r="A4" s="49" t="s">
        <v>88</v>
      </c>
      <c r="B4" s="49" t="s">
        <v>89</v>
      </c>
      <c r="C4" s="49" t="s">
        <v>90</v>
      </c>
      <c r="D4" s="49"/>
      <c r="E4" s="49"/>
      <c r="F4" s="49"/>
      <c r="G4" s="49"/>
      <c r="H4" s="49"/>
      <c r="I4" s="49"/>
    </row>
    <row r="5" customFormat="false" ht="36.2" hidden="false" customHeight="false" outlineLevel="0" collapsed="false">
      <c r="B5" s="46"/>
      <c r="C5" s="46"/>
    </row>
    <row r="6" customFormat="false" ht="36.2" hidden="false" customHeight="false" outlineLevel="0" collapsed="false">
      <c r="B6" s="46"/>
      <c r="C6" s="46"/>
    </row>
    <row r="7" customFormat="false" ht="36.2" hidden="false" customHeight="false" outlineLevel="0" collapsed="false">
      <c r="B7" s="46"/>
      <c r="C7" s="46"/>
    </row>
    <row r="8" customFormat="false" ht="36.2" hidden="false" customHeight="false" outlineLevel="0" collapsed="false">
      <c r="B8" s="46"/>
      <c r="C8" s="46"/>
    </row>
    <row r="9" customFormat="false" ht="36.2" hidden="false" customHeight="false" outlineLevel="0" collapsed="false">
      <c r="B9" s="46"/>
      <c r="C9" s="46"/>
    </row>
    <row r="10" customFormat="false" ht="36.2" hidden="false" customHeight="false" outlineLevel="0" collapsed="false">
      <c r="B10" s="46"/>
      <c r="C10" s="46"/>
    </row>
    <row r="11" customFormat="false" ht="36.2" hidden="false" customHeight="false" outlineLevel="0" collapsed="false">
      <c r="B11" s="46"/>
      <c r="C11" s="46"/>
    </row>
    <row r="12" customFormat="false" ht="36.2" hidden="false" customHeight="false" outlineLevel="0" collapsed="false">
      <c r="B12" s="46"/>
      <c r="C12" s="46"/>
    </row>
    <row r="13" customFormat="false" ht="36.2" hidden="false" customHeight="false" outlineLevel="0" collapsed="false">
      <c r="B13" s="46"/>
      <c r="C13" s="46"/>
    </row>
    <row r="14" customFormat="false" ht="36.2" hidden="false" customHeight="false" outlineLevel="0" collapsed="false">
      <c r="B14" s="46"/>
      <c r="C14" s="46"/>
    </row>
    <row r="15" customFormat="false" ht="36.2" hidden="false" customHeight="false" outlineLevel="0" collapsed="false">
      <c r="B15" s="46"/>
      <c r="C15" s="46"/>
    </row>
    <row r="16" customFormat="false" ht="36.2" hidden="false" customHeight="false" outlineLevel="0" collapsed="false">
      <c r="B16" s="46"/>
      <c r="C16" s="46"/>
    </row>
    <row r="17" customFormat="false" ht="36.2" hidden="false" customHeight="false" outlineLevel="0" collapsed="false">
      <c r="B17" s="46"/>
      <c r="C17" s="46"/>
    </row>
    <row r="18" customFormat="false" ht="36.2" hidden="false" customHeight="false" outlineLevel="0" collapsed="false">
      <c r="B18" s="46"/>
      <c r="C18" s="46"/>
    </row>
    <row r="19" customFormat="false" ht="36.2" hidden="false" customHeight="false" outlineLevel="0" collapsed="false">
      <c r="B19" s="46"/>
      <c r="C19" s="46"/>
    </row>
    <row r="20" customFormat="false" ht="36.2" hidden="false" customHeight="false" outlineLevel="0" collapsed="false">
      <c r="B20" s="46"/>
      <c r="C20" s="46"/>
    </row>
    <row r="21" customFormat="false" ht="36.2" hidden="false" customHeight="false" outlineLevel="0" collapsed="false">
      <c r="B21" s="46"/>
      <c r="C21" s="46"/>
    </row>
    <row r="22" customFormat="false" ht="36.2" hidden="false" customHeight="false" outlineLevel="0" collapsed="false">
      <c r="B22" s="46"/>
      <c r="C22" s="46"/>
    </row>
    <row r="23" customFormat="false" ht="36.2" hidden="false" customHeight="false" outlineLevel="0" collapsed="false">
      <c r="B23" s="46"/>
      <c r="C23" s="46"/>
    </row>
    <row r="24" customFormat="false" ht="36.2" hidden="false" customHeight="false" outlineLevel="0" collapsed="false">
      <c r="B24" s="46"/>
      <c r="C24" s="46"/>
    </row>
    <row r="25" customFormat="false" ht="36.2" hidden="false" customHeight="false" outlineLevel="0" collapsed="false">
      <c r="B25" s="46"/>
      <c r="C25" s="46"/>
    </row>
    <row r="26" customFormat="false" ht="36.2" hidden="false" customHeight="false" outlineLevel="0" collapsed="false">
      <c r="B26" s="46"/>
      <c r="C26" s="46"/>
    </row>
    <row r="27" customFormat="false" ht="36.2" hidden="false" customHeight="false" outlineLevel="0" collapsed="false">
      <c r="B27" s="46"/>
      <c r="C27" s="46"/>
    </row>
    <row r="28" customFormat="false" ht="36.2" hidden="false" customHeight="false" outlineLevel="0" collapsed="false">
      <c r="B28" s="46"/>
      <c r="C28" s="46"/>
    </row>
    <row r="29" customFormat="false" ht="36.2" hidden="false" customHeight="false" outlineLevel="0" collapsed="false">
      <c r="B29" s="46"/>
      <c r="C29" s="46"/>
    </row>
    <row r="30" customFormat="false" ht="36.2" hidden="false" customHeight="false" outlineLevel="0" collapsed="false">
      <c r="B30" s="46"/>
      <c r="C30" s="46"/>
    </row>
    <row r="31" customFormat="false" ht="36.2" hidden="false" customHeight="false" outlineLevel="0" collapsed="false">
      <c r="B31" s="46"/>
      <c r="C31" s="46"/>
    </row>
    <row r="32" customFormat="false" ht="36.2" hidden="false" customHeight="false" outlineLevel="0" collapsed="false">
      <c r="B32" s="46"/>
      <c r="C32" s="46"/>
    </row>
    <row r="33" customFormat="false" ht="36.2" hidden="false" customHeight="false" outlineLevel="0" collapsed="false">
      <c r="B33" s="46"/>
      <c r="C33" s="46"/>
    </row>
    <row r="34" customFormat="false" ht="36.2" hidden="false" customHeight="false" outlineLevel="0" collapsed="false">
      <c r="B34" s="46"/>
      <c r="C34" s="46"/>
    </row>
    <row r="35" customFormat="false" ht="36.2" hidden="false" customHeight="false" outlineLevel="0" collapsed="false">
      <c r="B35" s="46"/>
      <c r="C35" s="46"/>
    </row>
    <row r="36" customFormat="false" ht="36.2" hidden="false" customHeight="false" outlineLevel="0" collapsed="false">
      <c r="B36" s="46"/>
      <c r="C36" s="46"/>
    </row>
    <row r="37" customFormat="false" ht="36.2" hidden="false" customHeight="false" outlineLevel="0" collapsed="false">
      <c r="B37" s="46"/>
      <c r="C37" s="46"/>
    </row>
    <row r="38" customFormat="false" ht="36.2" hidden="false" customHeight="false" outlineLevel="0" collapsed="false">
      <c r="B38" s="46"/>
      <c r="C38" s="46"/>
    </row>
    <row r="39" customFormat="false" ht="36.2" hidden="false" customHeight="false" outlineLevel="0" collapsed="false">
      <c r="B39" s="46"/>
      <c r="C39" s="46"/>
    </row>
    <row r="40" customFormat="false" ht="36.2" hidden="false" customHeight="false" outlineLevel="0" collapsed="false">
      <c r="B40" s="46"/>
      <c r="C40" s="46"/>
    </row>
    <row r="41" customFormat="false" ht="36.2" hidden="false" customHeight="false" outlineLevel="0" collapsed="false">
      <c r="B41" s="46"/>
      <c r="C41" s="46"/>
    </row>
    <row r="42" customFormat="false" ht="36.2" hidden="false" customHeight="false" outlineLevel="0" collapsed="false">
      <c r="B42" s="46"/>
      <c r="C42" s="46"/>
    </row>
    <row r="43" customFormat="false" ht="36.2" hidden="false" customHeight="false" outlineLevel="0" collapsed="false">
      <c r="B43" s="46"/>
      <c r="C43" s="46"/>
    </row>
    <row r="44" customFormat="false" ht="36.2" hidden="false" customHeight="false" outlineLevel="0" collapsed="false">
      <c r="B44" s="46"/>
      <c r="C44" s="46"/>
    </row>
    <row r="45" customFormat="false" ht="36.2" hidden="false" customHeight="false" outlineLevel="0" collapsed="false">
      <c r="B45" s="46"/>
      <c r="C45" s="46"/>
    </row>
    <row r="46" customFormat="false" ht="36.2" hidden="false" customHeight="false" outlineLevel="0" collapsed="false">
      <c r="B46" s="46"/>
      <c r="C46" s="46"/>
    </row>
    <row r="47" customFormat="false" ht="36.2" hidden="false" customHeight="false" outlineLevel="0" collapsed="false">
      <c r="B47" s="46"/>
      <c r="C47" s="46"/>
    </row>
    <row r="48" customFormat="false" ht="36.2" hidden="false" customHeight="false" outlineLevel="0" collapsed="false">
      <c r="B48" s="46"/>
      <c r="C48" s="46"/>
    </row>
    <row r="49" customFormat="false" ht="36.2" hidden="false" customHeight="false" outlineLevel="0" collapsed="false">
      <c r="B49" s="46"/>
      <c r="C49" s="46"/>
    </row>
    <row r="50" customFormat="false" ht="36.2" hidden="false" customHeight="false" outlineLevel="0" collapsed="false">
      <c r="B50" s="46"/>
      <c r="C50" s="46"/>
    </row>
    <row r="51" customFormat="false" ht="36.2" hidden="false" customHeight="false" outlineLevel="0" collapsed="false">
      <c r="B51" s="46"/>
      <c r="C51" s="46"/>
    </row>
    <row r="52" customFormat="false" ht="36.2" hidden="false" customHeight="false" outlineLevel="0" collapsed="false">
      <c r="B52" s="46"/>
      <c r="C52" s="46"/>
    </row>
    <row r="53" customFormat="false" ht="36.2" hidden="false" customHeight="false" outlineLevel="0" collapsed="false">
      <c r="B53" s="46"/>
      <c r="C53" s="46"/>
    </row>
    <row r="54" customFormat="false" ht="36.2" hidden="false" customHeight="false" outlineLevel="0" collapsed="false">
      <c r="B54" s="46"/>
      <c r="C54" s="46"/>
    </row>
    <row r="55" customFormat="false" ht="36.2" hidden="false" customHeight="false" outlineLevel="0" collapsed="false">
      <c r="B55" s="46"/>
      <c r="C55" s="46"/>
    </row>
    <row r="56" customFormat="false" ht="36.2" hidden="false" customHeight="false" outlineLevel="0" collapsed="false">
      <c r="B56" s="46"/>
      <c r="C56" s="46"/>
    </row>
    <row r="57" customFormat="false" ht="36.2" hidden="false" customHeight="false" outlineLevel="0" collapsed="false">
      <c r="B57" s="46"/>
      <c r="C57" s="46"/>
    </row>
    <row r="58" customFormat="false" ht="36.2" hidden="false" customHeight="false" outlineLevel="0" collapsed="false">
      <c r="B58" s="46"/>
      <c r="C58" s="46"/>
    </row>
    <row r="59" customFormat="false" ht="36.2" hidden="false" customHeight="false" outlineLevel="0" collapsed="false">
      <c r="B59" s="46"/>
      <c r="C59" s="46"/>
    </row>
    <row r="60" customFormat="false" ht="36.2" hidden="false" customHeight="false" outlineLevel="0" collapsed="false">
      <c r="B60" s="46"/>
      <c r="C60" s="46"/>
    </row>
    <row r="61" customFormat="false" ht="36.2" hidden="false" customHeight="false" outlineLevel="0" collapsed="false">
      <c r="B61" s="46"/>
      <c r="C61" s="46"/>
    </row>
    <row r="62" customFormat="false" ht="36.2" hidden="false" customHeight="false" outlineLevel="0" collapsed="false">
      <c r="B62" s="46"/>
      <c r="C62" s="46"/>
    </row>
    <row r="63" customFormat="false" ht="36.2" hidden="false" customHeight="false" outlineLevel="0" collapsed="false">
      <c r="B63" s="46"/>
      <c r="C63" s="46"/>
    </row>
    <row r="64" customFormat="false" ht="36.2" hidden="false" customHeight="false" outlineLevel="0" collapsed="false">
      <c r="B64" s="46"/>
      <c r="C64" s="46"/>
    </row>
    <row r="65" customFormat="false" ht="36.2" hidden="false" customHeight="false" outlineLevel="0" collapsed="false">
      <c r="B65" s="46"/>
      <c r="C65" s="46"/>
    </row>
    <row r="66" customFormat="false" ht="36.2" hidden="false" customHeight="false" outlineLevel="0" collapsed="false">
      <c r="B66" s="46"/>
      <c r="C66" s="46"/>
    </row>
    <row r="67" customFormat="false" ht="36.2" hidden="false" customHeight="false" outlineLevel="0" collapsed="false">
      <c r="B67" s="46"/>
      <c r="C67" s="46"/>
    </row>
    <row r="68" customFormat="false" ht="36.2" hidden="false" customHeight="false" outlineLevel="0" collapsed="false">
      <c r="B68" s="46"/>
      <c r="C68" s="46"/>
    </row>
    <row r="69" customFormat="false" ht="36.2" hidden="false" customHeight="false" outlineLevel="0" collapsed="false">
      <c r="B69" s="46"/>
      <c r="C69" s="46"/>
    </row>
    <row r="70" customFormat="false" ht="36.2" hidden="false" customHeight="false" outlineLevel="0" collapsed="false">
      <c r="B70" s="46"/>
      <c r="C70" s="46"/>
    </row>
    <row r="71" customFormat="false" ht="36.2" hidden="false" customHeight="false" outlineLevel="0" collapsed="false">
      <c r="B71" s="46"/>
      <c r="C71" s="46"/>
    </row>
    <row r="72" customFormat="false" ht="36.2" hidden="false" customHeight="false" outlineLevel="0" collapsed="false">
      <c r="B72" s="46"/>
      <c r="C72" s="46"/>
    </row>
    <row r="73" customFormat="false" ht="36.2" hidden="false" customHeight="false" outlineLevel="0" collapsed="false">
      <c r="B73" s="46"/>
      <c r="C73" s="46"/>
    </row>
    <row r="74" customFormat="false" ht="36.2" hidden="false" customHeight="false" outlineLevel="0" collapsed="false">
      <c r="B74" s="46"/>
      <c r="C74" s="46"/>
    </row>
    <row r="75" customFormat="false" ht="36.2" hidden="false" customHeight="false" outlineLevel="0" collapsed="false">
      <c r="B75" s="46"/>
      <c r="C75" s="46"/>
    </row>
  </sheetData>
  <mergeCells count="1">
    <mergeCell ref="A1:C2"/>
  </mergeCells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90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1" activeCellId="0" sqref="A1"/>
    </sheetView>
  </sheetViews>
  <sheetFormatPr defaultColWidth="11.54296875" defaultRowHeight="15.4" zeroHeight="false" outlineLevelRow="0" outlineLevelCol="0"/>
  <cols>
    <col collapsed="false" customWidth="true" hidden="false" outlineLevel="0" max="1" min="1" style="49" width="55.23"/>
    <col collapsed="false" customWidth="true" hidden="false" outlineLevel="0" max="2" min="2" style="49" width="17.43"/>
    <col collapsed="false" customWidth="true" hidden="false" outlineLevel="0" max="3" min="3" style="49" width="18.89"/>
    <col collapsed="false" customWidth="true" hidden="false" outlineLevel="0" max="4" min="4" style="49" width="14.98"/>
    <col collapsed="false" customWidth="true" hidden="false" outlineLevel="0" max="6" min="5" style="49" width="8.72"/>
    <col collapsed="false" customWidth="true" hidden="false" outlineLevel="0" max="7" min="7" style="49" width="12.3"/>
    <col collapsed="false" customWidth="true" hidden="false" outlineLevel="0" max="10" min="8" style="49" width="8.72"/>
    <col collapsed="false" customWidth="true" hidden="false" outlineLevel="0" max="11" min="11" style="49" width="29.06"/>
    <col collapsed="false" customWidth="true" hidden="false" outlineLevel="0" max="12" min="12" style="51" width="13.97"/>
    <col collapsed="false" customWidth="true" hidden="false" outlineLevel="0" max="13" min="13" style="49" width="15.98"/>
    <col collapsed="false" customWidth="true" hidden="false" outlineLevel="0" max="256" min="14" style="49" width="8.72"/>
  </cols>
  <sheetData>
    <row r="1" customFormat="false" ht="15.4" hidden="false" customHeight="false" outlineLevel="0" collapsed="false">
      <c r="A1" s="49" t="s">
        <v>91</v>
      </c>
    </row>
    <row r="3" customFormat="false" ht="15.4" hidden="false" customHeight="false" outlineLevel="0" collapsed="false">
      <c r="A3" s="49" t="s">
        <v>92</v>
      </c>
    </row>
    <row r="4" customFormat="false" ht="15.4" hidden="false" customHeight="false" outlineLevel="0" collapsed="false">
      <c r="A4" s="49" t="s">
        <v>93</v>
      </c>
    </row>
    <row r="5" customFormat="false" ht="15.4" hidden="false" customHeight="false" outlineLevel="0" collapsed="false">
      <c r="A5" s="49" t="s">
        <v>94</v>
      </c>
    </row>
    <row r="6" customFormat="false" ht="15.4" hidden="false" customHeight="false" outlineLevel="0" collapsed="false">
      <c r="A6" s="49" t="s">
        <v>95</v>
      </c>
      <c r="K6" s="49" t="s">
        <v>96</v>
      </c>
      <c r="L6" s="52" t="n">
        <v>0.0695</v>
      </c>
    </row>
    <row r="7" customFormat="false" ht="15.4" hidden="false" customHeight="false" outlineLevel="0" collapsed="false">
      <c r="K7" s="49" t="s">
        <v>97</v>
      </c>
      <c r="L7" s="52" t="n">
        <v>0.0995</v>
      </c>
    </row>
    <row r="8" customFormat="false" ht="15.4" hidden="false" customHeight="false" outlineLevel="0" collapsed="false">
      <c r="A8" s="49" t="s">
        <v>98</v>
      </c>
      <c r="D8" s="49" t="s">
        <v>99</v>
      </c>
      <c r="K8" s="53"/>
      <c r="L8" s="54"/>
      <c r="M8" s="53"/>
    </row>
    <row r="9" customFormat="false" ht="15.4" hidden="false" customHeight="false" outlineLevel="0" collapsed="false">
      <c r="A9" s="49" t="s">
        <v>100</v>
      </c>
      <c r="D9" s="51" t="n">
        <v>22500</v>
      </c>
      <c r="G9" s="55" t="n">
        <f aca="false">SUM(D14:D25)+36000</f>
        <v>130575</v>
      </c>
    </row>
    <row r="10" customFormat="false" ht="15.4" hidden="false" customHeight="false" outlineLevel="0" collapsed="false">
      <c r="A10" s="49" t="s">
        <v>101</v>
      </c>
      <c r="D10" s="51" t="n">
        <v>13500</v>
      </c>
    </row>
    <row r="12" customFormat="false" ht="15.4" hidden="false" customHeight="false" outlineLevel="0" collapsed="false">
      <c r="A12" s="49" t="s">
        <v>102</v>
      </c>
    </row>
    <row r="13" customFormat="false" ht="15.4" hidden="false" customHeight="false" outlineLevel="0" collapsed="false">
      <c r="A13" s="49" t="s">
        <v>103</v>
      </c>
      <c r="B13" s="49" t="s">
        <v>104</v>
      </c>
      <c r="C13" s="49" t="s">
        <v>105</v>
      </c>
      <c r="D13" s="49" t="s">
        <v>106</v>
      </c>
      <c r="K13" s="49" t="s">
        <v>107</v>
      </c>
      <c r="M13" s="51" t="n">
        <v>2200000</v>
      </c>
    </row>
    <row r="14" customFormat="false" ht="23.85" hidden="false" customHeight="false" outlineLevel="0" collapsed="false">
      <c r="A14" s="51" t="n">
        <v>150000</v>
      </c>
      <c r="B14" s="49" t="n">
        <v>1</v>
      </c>
      <c r="C14" s="52" t="n">
        <v>0.097</v>
      </c>
      <c r="D14" s="55" t="n">
        <f aca="false">(C14*A14)/12</f>
        <v>1212.5</v>
      </c>
      <c r="K14" s="56" t="s">
        <v>108</v>
      </c>
      <c r="L14" s="51" t="n">
        <f aca="false">M13*0.35</f>
        <v>770000</v>
      </c>
    </row>
    <row r="15" customFormat="false" ht="15.4" hidden="false" customHeight="false" outlineLevel="0" collapsed="false">
      <c r="A15" s="51" t="n">
        <v>300000</v>
      </c>
      <c r="B15" s="49" t="n">
        <v>2</v>
      </c>
      <c r="C15" s="52" t="n">
        <v>0.097</v>
      </c>
      <c r="D15" s="55" t="n">
        <f aca="false">(C15*A15)/12</f>
        <v>2425</v>
      </c>
      <c r="K15" s="49" t="s">
        <v>109</v>
      </c>
      <c r="M15" s="51" t="n">
        <f aca="false">M13-L14</f>
        <v>1430000</v>
      </c>
    </row>
    <row r="16" customFormat="false" ht="15.4" hidden="false" customHeight="false" outlineLevel="0" collapsed="false">
      <c r="A16" s="51" t="n">
        <v>450000</v>
      </c>
      <c r="B16" s="49" t="n">
        <v>3</v>
      </c>
      <c r="C16" s="52" t="n">
        <v>0.097</v>
      </c>
      <c r="D16" s="55" t="n">
        <f aca="false">(C16*A16)/12</f>
        <v>3637.5</v>
      </c>
      <c r="K16" s="53"/>
      <c r="L16" s="54"/>
      <c r="M16" s="53"/>
    </row>
    <row r="17" customFormat="false" ht="15.4" hidden="false" customHeight="false" outlineLevel="0" collapsed="false">
      <c r="A17" s="51" t="n">
        <v>600000</v>
      </c>
      <c r="B17" s="49" t="n">
        <v>4</v>
      </c>
      <c r="C17" s="52" t="n">
        <v>0.097</v>
      </c>
      <c r="D17" s="55" t="n">
        <f aca="false">(C17*A17)/12</f>
        <v>4850</v>
      </c>
    </row>
    <row r="18" customFormat="false" ht="15.4" hidden="false" customHeight="false" outlineLevel="0" collapsed="false">
      <c r="A18" s="51" t="n">
        <v>750000</v>
      </c>
      <c r="B18" s="49" t="n">
        <v>5</v>
      </c>
      <c r="C18" s="52" t="n">
        <v>0.097</v>
      </c>
      <c r="D18" s="55" t="n">
        <f aca="false">(C18*A18)/12</f>
        <v>6062.5</v>
      </c>
    </row>
    <row r="19" customFormat="false" ht="15.4" hidden="false" customHeight="false" outlineLevel="0" collapsed="false">
      <c r="A19" s="51" t="n">
        <v>900000</v>
      </c>
      <c r="B19" s="49" t="n">
        <v>6</v>
      </c>
      <c r="C19" s="52" t="n">
        <v>0.097</v>
      </c>
      <c r="D19" s="55" t="n">
        <f aca="false">(C19*A19)/12</f>
        <v>7275</v>
      </c>
      <c r="K19" s="53"/>
      <c r="L19" s="54"/>
      <c r="M19" s="53"/>
    </row>
    <row r="20" customFormat="false" ht="23.85" hidden="false" customHeight="false" outlineLevel="0" collapsed="false">
      <c r="A20" s="51" t="n">
        <v>1050000</v>
      </c>
      <c r="B20" s="49" t="n">
        <v>7</v>
      </c>
      <c r="C20" s="52" t="n">
        <v>0.097</v>
      </c>
      <c r="D20" s="55" t="n">
        <f aca="false">(C20*A20)/12</f>
        <v>8487.5</v>
      </c>
      <c r="K20" s="56" t="s">
        <v>110</v>
      </c>
      <c r="L20" s="51" t="n">
        <f aca="false">(L14*0.1)*2</f>
        <v>154000</v>
      </c>
    </row>
    <row r="21" customFormat="false" ht="15.4" hidden="false" customHeight="false" outlineLevel="0" collapsed="false">
      <c r="A21" s="51" t="n">
        <v>1200000</v>
      </c>
      <c r="B21" s="49" t="n">
        <v>8</v>
      </c>
      <c r="C21" s="52" t="n">
        <v>0.097</v>
      </c>
      <c r="D21" s="55" t="n">
        <f aca="false">(C21*A21)/12</f>
        <v>9700</v>
      </c>
      <c r="K21" s="49" t="s">
        <v>111</v>
      </c>
    </row>
    <row r="22" customFormat="false" ht="15.4" hidden="false" customHeight="false" outlineLevel="0" collapsed="false">
      <c r="A22" s="51" t="n">
        <v>1350000</v>
      </c>
      <c r="B22" s="49" t="n">
        <v>9</v>
      </c>
      <c r="C22" s="52" t="n">
        <v>0.097</v>
      </c>
      <c r="D22" s="55" t="n">
        <f aca="false">(C22*A22)/12</f>
        <v>10912.5</v>
      </c>
    </row>
    <row r="23" customFormat="false" ht="15.4" hidden="false" customHeight="false" outlineLevel="0" collapsed="false">
      <c r="A23" s="51" t="n">
        <v>1500000</v>
      </c>
      <c r="B23" s="49" t="n">
        <v>10</v>
      </c>
      <c r="C23" s="52" t="n">
        <v>0.097</v>
      </c>
      <c r="D23" s="55" t="n">
        <f aca="false">(C23*A23)/12</f>
        <v>12125</v>
      </c>
    </row>
    <row r="24" customFormat="false" ht="15.4" hidden="false" customHeight="false" outlineLevel="0" collapsed="false">
      <c r="A24" s="51" t="n">
        <v>1650000</v>
      </c>
      <c r="B24" s="49" t="n">
        <v>11</v>
      </c>
      <c r="C24" s="52" t="n">
        <v>0.097</v>
      </c>
      <c r="D24" s="55" t="n">
        <f aca="false">(C24*A24)/12</f>
        <v>13337.5</v>
      </c>
      <c r="K24" s="49" t="s">
        <v>112</v>
      </c>
      <c r="L24" s="51" t="n">
        <f aca="false">(M15*L7)*2</f>
        <v>284570</v>
      </c>
    </row>
    <row r="25" customFormat="false" ht="15.4" hidden="false" customHeight="false" outlineLevel="0" collapsed="false">
      <c r="A25" s="51" t="n">
        <v>1800000</v>
      </c>
      <c r="B25" s="49" t="n">
        <v>12</v>
      </c>
      <c r="C25" s="52" t="n">
        <v>0.097</v>
      </c>
      <c r="D25" s="55" t="n">
        <f aca="false">(C25*A25)/12</f>
        <v>14550</v>
      </c>
    </row>
    <row r="26" customFormat="false" ht="15.4" hidden="false" customHeight="false" outlineLevel="0" collapsed="false">
      <c r="A26" s="49" t="s">
        <v>113</v>
      </c>
      <c r="D26" s="55" t="n">
        <f aca="false">SUM(D14:D25)+SUM(D9:D10)</f>
        <v>130575</v>
      </c>
      <c r="E26" s="49" t="s">
        <v>114</v>
      </c>
    </row>
    <row r="27" customFormat="false" ht="15.4" hidden="false" customHeight="false" outlineLevel="0" collapsed="false">
      <c r="K27" s="49" t="s">
        <v>115</v>
      </c>
      <c r="L27" s="51" t="n">
        <f aca="false">SUM(L20:L24)</f>
        <v>438570</v>
      </c>
    </row>
    <row r="28" customFormat="false" ht="15.4" hidden="false" customHeight="false" outlineLevel="0" collapsed="false">
      <c r="A28" s="49" t="s">
        <v>116</v>
      </c>
    </row>
    <row r="29" customFormat="false" ht="15.4" hidden="false" customHeight="false" outlineLevel="0" collapsed="false">
      <c r="A29" s="49" t="s">
        <v>103</v>
      </c>
      <c r="B29" s="49" t="s">
        <v>104</v>
      </c>
      <c r="C29" s="49" t="s">
        <v>117</v>
      </c>
      <c r="D29" s="49" t="s">
        <v>106</v>
      </c>
    </row>
    <row r="30" customFormat="false" ht="15.4" hidden="false" customHeight="false" outlineLevel="0" collapsed="false">
      <c r="A30" s="51" t="n">
        <v>150000</v>
      </c>
      <c r="B30" s="49" t="n">
        <v>1</v>
      </c>
      <c r="C30" s="52" t="n">
        <v>0.0945</v>
      </c>
      <c r="D30" s="55" t="n">
        <f aca="false">(C30*A30)/12</f>
        <v>1181.25</v>
      </c>
    </row>
    <row r="31" customFormat="false" ht="15.4" hidden="false" customHeight="false" outlineLevel="0" collapsed="false">
      <c r="A31" s="51" t="n">
        <v>300000</v>
      </c>
      <c r="B31" s="49" t="n">
        <v>2</v>
      </c>
      <c r="C31" s="52" t="n">
        <v>0.0945</v>
      </c>
      <c r="D31" s="55" t="n">
        <f aca="false">(C31*A31)/12</f>
        <v>2362.5</v>
      </c>
    </row>
    <row r="32" customFormat="false" ht="15.4" hidden="false" customHeight="false" outlineLevel="0" collapsed="false">
      <c r="A32" s="51" t="n">
        <v>450000</v>
      </c>
      <c r="B32" s="49" t="n">
        <v>3</v>
      </c>
      <c r="C32" s="52" t="n">
        <v>0.0945</v>
      </c>
      <c r="D32" s="55" t="n">
        <f aca="false">(C32*A32)/12</f>
        <v>3543.75</v>
      </c>
    </row>
    <row r="33" customFormat="false" ht="15.4" hidden="false" customHeight="false" outlineLevel="0" collapsed="false">
      <c r="A33" s="51" t="n">
        <v>600000</v>
      </c>
      <c r="B33" s="49" t="n">
        <v>4</v>
      </c>
      <c r="C33" s="52" t="n">
        <v>0.0945</v>
      </c>
      <c r="D33" s="55" t="n">
        <f aca="false">(C33*A33)/12</f>
        <v>4725</v>
      </c>
    </row>
    <row r="34" customFormat="false" ht="15.4" hidden="false" customHeight="false" outlineLevel="0" collapsed="false">
      <c r="A34" s="51" t="n">
        <v>750000</v>
      </c>
      <c r="B34" s="49" t="n">
        <v>5</v>
      </c>
      <c r="C34" s="52" t="n">
        <v>0.0945</v>
      </c>
      <c r="D34" s="55" t="n">
        <f aca="false">(C34*A34)/12</f>
        <v>5906.25</v>
      </c>
    </row>
    <row r="35" customFormat="false" ht="15.4" hidden="false" customHeight="false" outlineLevel="0" collapsed="false">
      <c r="A35" s="51" t="n">
        <v>900000</v>
      </c>
      <c r="B35" s="49" t="n">
        <v>6</v>
      </c>
      <c r="C35" s="52" t="n">
        <v>0.0945</v>
      </c>
      <c r="D35" s="55" t="n">
        <f aca="false">(C35*A35)/12</f>
        <v>7087.5</v>
      </c>
    </row>
    <row r="36" customFormat="false" ht="15.4" hidden="false" customHeight="false" outlineLevel="0" collapsed="false">
      <c r="A36" s="51" t="n">
        <v>1050000</v>
      </c>
      <c r="B36" s="49" t="n">
        <v>7</v>
      </c>
      <c r="C36" s="52" t="n">
        <v>0.0945</v>
      </c>
      <c r="D36" s="55" t="n">
        <f aca="false">(C36*A36)/12</f>
        <v>8268.75</v>
      </c>
    </row>
    <row r="37" customFormat="false" ht="15.4" hidden="false" customHeight="false" outlineLevel="0" collapsed="false">
      <c r="A37" s="51" t="n">
        <v>1200000</v>
      </c>
      <c r="B37" s="49" t="n">
        <v>8</v>
      </c>
      <c r="C37" s="52" t="n">
        <v>0.0945</v>
      </c>
      <c r="D37" s="55" t="n">
        <f aca="false">(C37*A37)/12</f>
        <v>9450</v>
      </c>
      <c r="K37" s="49" t="s">
        <v>118</v>
      </c>
      <c r="L37" s="51" t="n">
        <f aca="false">L24/24</f>
        <v>11857.0833333333</v>
      </c>
    </row>
    <row r="38" customFormat="false" ht="15.4" hidden="false" customHeight="false" outlineLevel="0" collapsed="false">
      <c r="A38" s="51" t="n">
        <v>1350000</v>
      </c>
      <c r="B38" s="49" t="n">
        <v>9</v>
      </c>
      <c r="C38" s="52" t="n">
        <v>0.0945</v>
      </c>
      <c r="D38" s="55" t="n">
        <f aca="false">(C38*A38)/12</f>
        <v>10631.25</v>
      </c>
    </row>
    <row r="39" customFormat="false" ht="23.85" hidden="false" customHeight="false" outlineLevel="0" collapsed="false">
      <c r="A39" s="51" t="n">
        <v>1500000</v>
      </c>
      <c r="B39" s="49" t="n">
        <v>10</v>
      </c>
      <c r="C39" s="52" t="n">
        <v>0.0945</v>
      </c>
      <c r="D39" s="55" t="n">
        <f aca="false">(C39*A39)/12</f>
        <v>11812.5</v>
      </c>
      <c r="K39" s="56" t="s">
        <v>119</v>
      </c>
      <c r="M39" s="57" t="n">
        <f aca="false">L14+L24</f>
        <v>1054570</v>
      </c>
    </row>
    <row r="40" customFormat="false" ht="15.4" hidden="false" customHeight="false" outlineLevel="0" collapsed="false">
      <c r="A40" s="51" t="n">
        <v>1650000</v>
      </c>
      <c r="B40" s="49" t="n">
        <v>11</v>
      </c>
      <c r="C40" s="52" t="n">
        <v>0.0945</v>
      </c>
      <c r="D40" s="55" t="n">
        <f aca="false">(C40*A40)/12</f>
        <v>12993.75</v>
      </c>
    </row>
    <row r="41" customFormat="false" ht="15.4" hidden="false" customHeight="false" outlineLevel="0" collapsed="false">
      <c r="A41" s="51" t="n">
        <v>1800000</v>
      </c>
      <c r="B41" s="49" t="n">
        <v>12</v>
      </c>
      <c r="C41" s="52" t="n">
        <v>0.0945</v>
      </c>
      <c r="D41" s="55" t="n">
        <f aca="false">(C41*A41)/12</f>
        <v>14175</v>
      </c>
    </row>
    <row r="42" customFormat="false" ht="15.4" hidden="false" customHeight="false" outlineLevel="0" collapsed="false">
      <c r="A42" s="49" t="s">
        <v>113</v>
      </c>
      <c r="D42" s="55" t="n">
        <f aca="false">SUM(D30:D41)+SUM(D9:D10)</f>
        <v>128137.5</v>
      </c>
      <c r="E42" s="49" t="s">
        <v>114</v>
      </c>
    </row>
    <row r="44" customFormat="false" ht="15.4" hidden="false" customHeight="false" outlineLevel="0" collapsed="false">
      <c r="A44" s="49" t="s">
        <v>120</v>
      </c>
    </row>
    <row r="45" customFormat="false" ht="15.4" hidden="false" customHeight="false" outlineLevel="0" collapsed="false">
      <c r="A45" s="49" t="s">
        <v>103</v>
      </c>
      <c r="B45" s="49" t="s">
        <v>104</v>
      </c>
      <c r="C45" s="49" t="s">
        <v>121</v>
      </c>
      <c r="D45" s="49" t="s">
        <v>106</v>
      </c>
    </row>
    <row r="46" customFormat="false" ht="15.4" hidden="false" customHeight="false" outlineLevel="0" collapsed="false">
      <c r="A46" s="51" t="n">
        <v>150000</v>
      </c>
      <c r="B46" s="49" t="n">
        <v>1</v>
      </c>
      <c r="C46" s="52" t="n">
        <v>0.092</v>
      </c>
      <c r="D46" s="55" t="n">
        <f aca="false">(C46*A46)/12</f>
        <v>1150</v>
      </c>
    </row>
    <row r="47" customFormat="false" ht="15.4" hidden="false" customHeight="false" outlineLevel="0" collapsed="false">
      <c r="A47" s="51" t="n">
        <v>300000</v>
      </c>
      <c r="B47" s="49" t="n">
        <v>2</v>
      </c>
      <c r="C47" s="52" t="n">
        <v>0.092</v>
      </c>
      <c r="D47" s="55" t="n">
        <f aca="false">(C47*A47)/12</f>
        <v>2300</v>
      </c>
    </row>
    <row r="48" customFormat="false" ht="15.4" hidden="false" customHeight="false" outlineLevel="0" collapsed="false">
      <c r="A48" s="51" t="n">
        <v>450000</v>
      </c>
      <c r="B48" s="49" t="n">
        <v>3</v>
      </c>
      <c r="C48" s="52" t="n">
        <v>0.092</v>
      </c>
      <c r="D48" s="55" t="n">
        <f aca="false">(C48*A48)/12</f>
        <v>3450</v>
      </c>
    </row>
    <row r="49" customFormat="false" ht="15.4" hidden="false" customHeight="false" outlineLevel="0" collapsed="false">
      <c r="A49" s="51" t="n">
        <v>600000</v>
      </c>
      <c r="B49" s="49" t="n">
        <v>4</v>
      </c>
      <c r="C49" s="52" t="n">
        <v>0.092</v>
      </c>
      <c r="D49" s="55" t="n">
        <f aca="false">(C49*A49)/12</f>
        <v>4600</v>
      </c>
    </row>
    <row r="50" customFormat="false" ht="15.4" hidden="false" customHeight="false" outlineLevel="0" collapsed="false">
      <c r="A50" s="51" t="n">
        <v>750000</v>
      </c>
      <c r="B50" s="49" t="n">
        <v>5</v>
      </c>
      <c r="C50" s="52" t="n">
        <v>0.092</v>
      </c>
      <c r="D50" s="55" t="n">
        <f aca="false">(C50*A50)/12</f>
        <v>5750</v>
      </c>
    </row>
    <row r="51" customFormat="false" ht="15.4" hidden="false" customHeight="false" outlineLevel="0" collapsed="false">
      <c r="A51" s="51" t="n">
        <v>900000</v>
      </c>
      <c r="B51" s="49" t="n">
        <v>6</v>
      </c>
      <c r="C51" s="52" t="n">
        <v>0.092</v>
      </c>
      <c r="D51" s="55" t="n">
        <f aca="false">(C51*A51)/12</f>
        <v>6900</v>
      </c>
    </row>
    <row r="52" customFormat="false" ht="15.4" hidden="false" customHeight="false" outlineLevel="0" collapsed="false">
      <c r="A52" s="51" t="n">
        <v>1050000</v>
      </c>
      <c r="B52" s="49" t="n">
        <v>7</v>
      </c>
      <c r="C52" s="52" t="n">
        <v>0.092</v>
      </c>
      <c r="D52" s="55" t="n">
        <f aca="false">(C52*A52)/12</f>
        <v>8050</v>
      </c>
    </row>
    <row r="53" customFormat="false" ht="15.4" hidden="false" customHeight="false" outlineLevel="0" collapsed="false">
      <c r="A53" s="51" t="n">
        <v>1200000</v>
      </c>
      <c r="B53" s="49" t="n">
        <v>8</v>
      </c>
      <c r="C53" s="52" t="n">
        <v>0.092</v>
      </c>
      <c r="D53" s="55" t="n">
        <f aca="false">(C53*A53)/12</f>
        <v>9200</v>
      </c>
    </row>
    <row r="54" customFormat="false" ht="15.4" hidden="false" customHeight="false" outlineLevel="0" collapsed="false">
      <c r="A54" s="51" t="n">
        <v>1350000</v>
      </c>
      <c r="B54" s="49" t="n">
        <v>9</v>
      </c>
      <c r="C54" s="52" t="n">
        <v>0.092</v>
      </c>
      <c r="D54" s="55" t="n">
        <f aca="false">(C54*A54)/12</f>
        <v>10350</v>
      </c>
    </row>
    <row r="55" customFormat="false" ht="15.4" hidden="false" customHeight="false" outlineLevel="0" collapsed="false">
      <c r="A55" s="51" t="n">
        <v>1500000</v>
      </c>
      <c r="B55" s="49" t="n">
        <v>10</v>
      </c>
      <c r="C55" s="52" t="n">
        <v>0.092</v>
      </c>
      <c r="D55" s="55" t="n">
        <f aca="false">(C55*A55)/12</f>
        <v>11500</v>
      </c>
    </row>
    <row r="56" customFormat="false" ht="15.4" hidden="false" customHeight="false" outlineLevel="0" collapsed="false">
      <c r="A56" s="51" t="n">
        <v>1650000</v>
      </c>
      <c r="B56" s="49" t="n">
        <v>11</v>
      </c>
      <c r="C56" s="52" t="n">
        <v>0.092</v>
      </c>
      <c r="D56" s="55" t="n">
        <f aca="false">(C56*A56)/12</f>
        <v>12650</v>
      </c>
    </row>
    <row r="57" customFormat="false" ht="15.4" hidden="false" customHeight="false" outlineLevel="0" collapsed="false">
      <c r="A57" s="51" t="n">
        <v>1800000</v>
      </c>
      <c r="B57" s="49" t="n">
        <v>12</v>
      </c>
      <c r="C57" s="52" t="n">
        <v>0.092</v>
      </c>
      <c r="D57" s="55" t="n">
        <f aca="false">(C57*A57)/12</f>
        <v>13800</v>
      </c>
    </row>
    <row r="58" customFormat="false" ht="15.4" hidden="false" customHeight="false" outlineLevel="0" collapsed="false">
      <c r="A58" s="49" t="s">
        <v>113</v>
      </c>
      <c r="D58" s="55" t="n">
        <f aca="false">SUM(D46:D57)+SUM(D9:D10)</f>
        <v>125700</v>
      </c>
      <c r="E58" s="49" t="s">
        <v>114</v>
      </c>
    </row>
    <row r="60" customFormat="false" ht="15.4" hidden="false" customHeight="false" outlineLevel="0" collapsed="false">
      <c r="A60" s="49" t="s">
        <v>122</v>
      </c>
    </row>
    <row r="61" customFormat="false" ht="15.4" hidden="false" customHeight="false" outlineLevel="0" collapsed="false">
      <c r="A61" s="49" t="s">
        <v>103</v>
      </c>
      <c r="B61" s="49" t="s">
        <v>104</v>
      </c>
      <c r="C61" s="49" t="s">
        <v>123</v>
      </c>
      <c r="D61" s="49" t="s">
        <v>106</v>
      </c>
    </row>
    <row r="62" customFormat="false" ht="15.4" hidden="false" customHeight="false" outlineLevel="0" collapsed="false">
      <c r="A62" s="51" t="n">
        <v>150000</v>
      </c>
      <c r="B62" s="49" t="n">
        <v>1</v>
      </c>
      <c r="C62" s="52" t="n">
        <v>0.0895</v>
      </c>
      <c r="D62" s="55" t="n">
        <f aca="false">(C62*A62)/12</f>
        <v>1118.75</v>
      </c>
    </row>
    <row r="63" customFormat="false" ht="15.4" hidden="false" customHeight="false" outlineLevel="0" collapsed="false">
      <c r="A63" s="51" t="n">
        <v>300000</v>
      </c>
      <c r="B63" s="49" t="n">
        <v>2</v>
      </c>
      <c r="C63" s="52" t="n">
        <v>0.0895</v>
      </c>
      <c r="D63" s="55" t="n">
        <f aca="false">(C63*A63)/12</f>
        <v>2237.5</v>
      </c>
    </row>
    <row r="64" customFormat="false" ht="15.4" hidden="false" customHeight="false" outlineLevel="0" collapsed="false">
      <c r="A64" s="51" t="n">
        <v>450000</v>
      </c>
      <c r="B64" s="49" t="n">
        <v>3</v>
      </c>
      <c r="C64" s="52" t="n">
        <v>0.0895</v>
      </c>
      <c r="D64" s="55" t="n">
        <f aca="false">(C64*A64)/12</f>
        <v>3356.25</v>
      </c>
    </row>
    <row r="65" customFormat="false" ht="15.4" hidden="false" customHeight="false" outlineLevel="0" collapsed="false">
      <c r="A65" s="51" t="n">
        <v>600000</v>
      </c>
      <c r="B65" s="49" t="n">
        <v>4</v>
      </c>
      <c r="C65" s="52" t="n">
        <v>0.0895</v>
      </c>
      <c r="D65" s="55" t="n">
        <f aca="false">(C65*A65)/12</f>
        <v>4475</v>
      </c>
    </row>
    <row r="66" customFormat="false" ht="15.4" hidden="false" customHeight="false" outlineLevel="0" collapsed="false">
      <c r="A66" s="51" t="n">
        <v>750000</v>
      </c>
      <c r="B66" s="49" t="n">
        <v>5</v>
      </c>
      <c r="C66" s="52" t="n">
        <v>0.0895</v>
      </c>
      <c r="D66" s="55" t="n">
        <f aca="false">(C66*A66)/12</f>
        <v>5593.75</v>
      </c>
    </row>
    <row r="67" customFormat="false" ht="15.4" hidden="false" customHeight="false" outlineLevel="0" collapsed="false">
      <c r="A67" s="51" t="n">
        <v>900000</v>
      </c>
      <c r="B67" s="49" t="n">
        <v>6</v>
      </c>
      <c r="C67" s="52" t="n">
        <v>0.0895</v>
      </c>
      <c r="D67" s="55" t="n">
        <f aca="false">(C67*A67)/12</f>
        <v>6712.5</v>
      </c>
    </row>
    <row r="68" customFormat="false" ht="15.4" hidden="false" customHeight="false" outlineLevel="0" collapsed="false">
      <c r="A68" s="51" t="n">
        <v>1050000</v>
      </c>
      <c r="B68" s="49" t="n">
        <v>7</v>
      </c>
      <c r="C68" s="52" t="n">
        <v>0.0895</v>
      </c>
      <c r="D68" s="55" t="n">
        <f aca="false">(C68*A68)/12</f>
        <v>7831.25</v>
      </c>
    </row>
    <row r="69" customFormat="false" ht="15.4" hidden="false" customHeight="false" outlineLevel="0" collapsed="false">
      <c r="A69" s="51" t="n">
        <v>1200000</v>
      </c>
      <c r="B69" s="49" t="n">
        <v>8</v>
      </c>
      <c r="C69" s="52" t="n">
        <v>0.0895</v>
      </c>
      <c r="D69" s="55" t="n">
        <f aca="false">(C69*A69)/12</f>
        <v>8950</v>
      </c>
    </row>
    <row r="70" customFormat="false" ht="15.4" hidden="false" customHeight="false" outlineLevel="0" collapsed="false">
      <c r="A70" s="51" t="n">
        <v>1350000</v>
      </c>
      <c r="B70" s="49" t="n">
        <v>9</v>
      </c>
      <c r="C70" s="52" t="n">
        <v>0.0895</v>
      </c>
      <c r="D70" s="55" t="n">
        <f aca="false">(C70*A70)/12</f>
        <v>10068.75</v>
      </c>
    </row>
    <row r="71" customFormat="false" ht="15.4" hidden="false" customHeight="false" outlineLevel="0" collapsed="false">
      <c r="A71" s="51" t="n">
        <v>1500000</v>
      </c>
      <c r="B71" s="49" t="n">
        <v>10</v>
      </c>
      <c r="C71" s="52" t="n">
        <v>0.0895</v>
      </c>
      <c r="D71" s="55" t="n">
        <f aca="false">(C71*A71)/12</f>
        <v>11187.5</v>
      </c>
    </row>
    <row r="72" customFormat="false" ht="15.4" hidden="false" customHeight="false" outlineLevel="0" collapsed="false">
      <c r="A72" s="51" t="n">
        <v>1650000</v>
      </c>
      <c r="B72" s="49" t="n">
        <v>11</v>
      </c>
      <c r="C72" s="52" t="n">
        <v>0.0895</v>
      </c>
      <c r="D72" s="55" t="n">
        <f aca="false">(C72*A72)/12</f>
        <v>12306.25</v>
      </c>
    </row>
    <row r="73" customFormat="false" ht="15.4" hidden="false" customHeight="false" outlineLevel="0" collapsed="false">
      <c r="A73" s="51" t="n">
        <v>1800000</v>
      </c>
      <c r="B73" s="49" t="n">
        <v>12</v>
      </c>
      <c r="C73" s="52" t="n">
        <v>0.0895</v>
      </c>
      <c r="D73" s="55" t="n">
        <f aca="false">(C73*A73)/12</f>
        <v>13425</v>
      </c>
    </row>
    <row r="74" customFormat="false" ht="15.4" hidden="false" customHeight="false" outlineLevel="0" collapsed="false">
      <c r="A74" s="49" t="s">
        <v>113</v>
      </c>
      <c r="D74" s="55" t="n">
        <f aca="false">SUM(D62:D73)+SUM(D9:D10)</f>
        <v>123262.5</v>
      </c>
      <c r="E74" s="49" t="s">
        <v>114</v>
      </c>
    </row>
    <row r="76" customFormat="false" ht="15.4" hidden="false" customHeight="false" outlineLevel="0" collapsed="false">
      <c r="A76" s="49" t="s">
        <v>124</v>
      </c>
    </row>
    <row r="77" customFormat="false" ht="15.4" hidden="false" customHeight="false" outlineLevel="0" collapsed="false">
      <c r="A77" s="49" t="s">
        <v>103</v>
      </c>
      <c r="B77" s="49" t="s">
        <v>104</v>
      </c>
      <c r="C77" s="49" t="s">
        <v>125</v>
      </c>
      <c r="D77" s="49" t="s">
        <v>106</v>
      </c>
    </row>
    <row r="78" customFormat="false" ht="15.4" hidden="false" customHeight="false" outlineLevel="0" collapsed="false">
      <c r="A78" s="51" t="n">
        <v>150000</v>
      </c>
      <c r="B78" s="49" t="n">
        <v>1</v>
      </c>
      <c r="C78" s="52" t="n">
        <v>0.087</v>
      </c>
      <c r="D78" s="55" t="n">
        <f aca="false">(C78*A78)/12</f>
        <v>1087.5</v>
      </c>
    </row>
    <row r="79" customFormat="false" ht="15.4" hidden="false" customHeight="false" outlineLevel="0" collapsed="false">
      <c r="A79" s="51" t="n">
        <v>300000</v>
      </c>
      <c r="B79" s="49" t="n">
        <v>2</v>
      </c>
      <c r="C79" s="52" t="n">
        <v>0.087</v>
      </c>
      <c r="D79" s="55" t="n">
        <f aca="false">(C79*A79)/12</f>
        <v>2175</v>
      </c>
    </row>
    <row r="80" customFormat="false" ht="15.4" hidden="false" customHeight="false" outlineLevel="0" collapsed="false">
      <c r="A80" s="51" t="n">
        <v>450000</v>
      </c>
      <c r="B80" s="49" t="n">
        <v>3</v>
      </c>
      <c r="C80" s="52" t="n">
        <v>0.087</v>
      </c>
      <c r="D80" s="55" t="n">
        <f aca="false">(C80*A80)/12</f>
        <v>3262.5</v>
      </c>
    </row>
    <row r="81" customFormat="false" ht="15.4" hidden="false" customHeight="false" outlineLevel="0" collapsed="false">
      <c r="A81" s="51" t="n">
        <v>600000</v>
      </c>
      <c r="B81" s="49" t="n">
        <v>4</v>
      </c>
      <c r="C81" s="52" t="n">
        <v>0.087</v>
      </c>
      <c r="D81" s="55" t="n">
        <f aca="false">(C81*A81)/12</f>
        <v>4350</v>
      </c>
    </row>
    <row r="82" customFormat="false" ht="15.4" hidden="false" customHeight="false" outlineLevel="0" collapsed="false">
      <c r="A82" s="51" t="n">
        <v>750000</v>
      </c>
      <c r="B82" s="49" t="n">
        <v>5</v>
      </c>
      <c r="C82" s="52" t="n">
        <v>0.087</v>
      </c>
      <c r="D82" s="55" t="n">
        <f aca="false">(C82*A82)/12</f>
        <v>5437.5</v>
      </c>
    </row>
    <row r="83" customFormat="false" ht="15.4" hidden="false" customHeight="false" outlineLevel="0" collapsed="false">
      <c r="A83" s="51" t="n">
        <v>900000</v>
      </c>
      <c r="B83" s="49" t="n">
        <v>6</v>
      </c>
      <c r="C83" s="52" t="n">
        <v>0.087</v>
      </c>
      <c r="D83" s="55" t="n">
        <f aca="false">(C83*A83)/12</f>
        <v>6525</v>
      </c>
    </row>
    <row r="84" customFormat="false" ht="15.4" hidden="false" customHeight="false" outlineLevel="0" collapsed="false">
      <c r="A84" s="51" t="n">
        <v>1050000</v>
      </c>
      <c r="B84" s="49" t="n">
        <v>7</v>
      </c>
      <c r="C84" s="52" t="n">
        <v>0.087</v>
      </c>
      <c r="D84" s="55" t="n">
        <f aca="false">(C84*A84)/12</f>
        <v>7612.5</v>
      </c>
    </row>
    <row r="85" customFormat="false" ht="15.4" hidden="false" customHeight="false" outlineLevel="0" collapsed="false">
      <c r="A85" s="51" t="n">
        <v>1200000</v>
      </c>
      <c r="B85" s="49" t="n">
        <v>8</v>
      </c>
      <c r="C85" s="52" t="n">
        <v>0.087</v>
      </c>
      <c r="D85" s="55" t="n">
        <f aca="false">(C85*A85)/12</f>
        <v>8700</v>
      </c>
    </row>
    <row r="86" customFormat="false" ht="15.4" hidden="false" customHeight="false" outlineLevel="0" collapsed="false">
      <c r="A86" s="51" t="n">
        <v>1350000</v>
      </c>
      <c r="B86" s="49" t="n">
        <v>9</v>
      </c>
      <c r="C86" s="52" t="n">
        <v>0.087</v>
      </c>
      <c r="D86" s="55" t="n">
        <f aca="false">(C86*A86)/12</f>
        <v>9787.5</v>
      </c>
    </row>
    <row r="87" customFormat="false" ht="15.4" hidden="false" customHeight="false" outlineLevel="0" collapsed="false">
      <c r="A87" s="51" t="n">
        <v>1500000</v>
      </c>
      <c r="B87" s="49" t="n">
        <v>10</v>
      </c>
      <c r="C87" s="52" t="n">
        <v>0.087</v>
      </c>
      <c r="D87" s="55" t="n">
        <f aca="false">(C87*A87)/12</f>
        <v>10875</v>
      </c>
    </row>
    <row r="88" customFormat="false" ht="15.4" hidden="false" customHeight="false" outlineLevel="0" collapsed="false">
      <c r="A88" s="51" t="n">
        <v>1650000</v>
      </c>
      <c r="B88" s="49" t="n">
        <v>11</v>
      </c>
      <c r="C88" s="52" t="n">
        <v>0.087</v>
      </c>
      <c r="D88" s="55" t="n">
        <f aca="false">(C88*A88)/12</f>
        <v>11962.5</v>
      </c>
    </row>
    <row r="89" customFormat="false" ht="15.4" hidden="false" customHeight="false" outlineLevel="0" collapsed="false">
      <c r="A89" s="51" t="n">
        <v>1800000</v>
      </c>
      <c r="B89" s="49" t="n">
        <v>12</v>
      </c>
      <c r="C89" s="52" t="n">
        <v>0.087</v>
      </c>
      <c r="D89" s="55" t="n">
        <f aca="false">(C89*A89)/12</f>
        <v>13050</v>
      </c>
    </row>
    <row r="90" customFormat="false" ht="15.4" hidden="false" customHeight="false" outlineLevel="0" collapsed="false">
      <c r="A90" s="49" t="s">
        <v>113</v>
      </c>
      <c r="D90" s="55" t="n">
        <f aca="false">SUM(D78:D89)+SUM(D9:D10)</f>
        <v>120825</v>
      </c>
      <c r="E90" s="49" t="s">
        <v>114</v>
      </c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4296875" defaultRowHeight="13.45" zeroHeight="false" outlineLevelRow="0" outlineLevelCol="0"/>
  <cols>
    <col collapsed="false" customWidth="true" hidden="false" outlineLevel="0" max="256" min="1" style="49" width="8.72"/>
  </cols>
  <sheetData/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LibreOffice/24.8.2.1$Windows_X86_64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2024-10-17T06:23:50Z</dcterms:created>
  <dc:creator/>
  <dc:description/>
  <dc:language>en-CA</dc:language>
  <cp:lastModifiedBy/>
  <dcterms:modified xsi:type="dcterms:W3CDTF">2024-10-17T12:26:35Z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