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hidePivotFieldList="1" defaultThemeVersion="124226"/>
  <mc:AlternateContent xmlns:mc="http://schemas.openxmlformats.org/markup-compatibility/2006">
    <mc:Choice Requires="x15">
      <x15ac:absPath xmlns:x15ac="http://schemas.microsoft.com/office/spreadsheetml/2010/11/ac" url="C:\Users\Laptop T&amp;T\Downloads\"/>
    </mc:Choice>
  </mc:AlternateContent>
  <xr:revisionPtr revIDLastSave="0" documentId="13_ncr:1_{99718C68-B32B-4231-AED2-96978EC0B50B}" xr6:coauthVersionLast="47" xr6:coauthVersionMax="47" xr10:uidLastSave="{00000000-0000-0000-0000-000000000000}"/>
  <bookViews>
    <workbookView xWindow="-108" yWindow="-108" windowWidth="23256" windowHeight="12576" tabRatio="677" activeTab="2" xr2:uid="{00000000-000D-0000-FFFF-FFFF00000000}"/>
  </bookViews>
  <sheets>
    <sheet name="DL Sinh viên" sheetId="16" r:id="rId1"/>
    <sheet name="Hoa Don" sheetId="1" r:id="rId2"/>
    <sheet name="ChiTiet Hoa Don" sheetId="15" r:id="rId3"/>
    <sheet name="Khach_Hang" sheetId="3" r:id="rId4"/>
    <sheet name="Khu vuc" sheetId="4" r:id="rId5"/>
    <sheet name="NV_BHang" sheetId="5" r:id="rId6"/>
    <sheet name="Mat_Hang" sheetId="6" r:id="rId7"/>
    <sheet name="CP TiepThi" sheetId="17" r:id="rId8"/>
    <sheet name="1.2" sheetId="18" r:id="rId9"/>
    <sheet name="Sheet2" sheetId="19" r:id="rId10"/>
  </sheets>
  <definedNames>
    <definedName name="DCG_NS">'DL Sinh viên'!$C$4</definedName>
    <definedName name="DCG_TS">'DL Sinh viên'!$C$5</definedName>
    <definedName name="DLCanPT">#REF!</definedName>
    <definedName name="NguonDL">#REF!</definedName>
    <definedName name="NS">'DL Sinh viên'!$B$4</definedName>
    <definedName name="PhanTram_DCG">'DL Sinh viên'!$C$3</definedName>
    <definedName name="Slicer_Ngày_HĐơn">#N/A</definedName>
    <definedName name="STT">'DL Sinh viên'!$B$3</definedName>
    <definedName name="TS">'DL Sinh viên'!$B$5</definedName>
  </definedNames>
  <calcPr calcId="181029"/>
  <pivotCaches>
    <pivotCache cacheId="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18" l="1"/>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B426" i="18"/>
  <c r="B427" i="18"/>
  <c r="B428" i="18"/>
  <c r="B429" i="18"/>
  <c r="B430" i="18"/>
  <c r="B431" i="18"/>
  <c r="B432" i="18"/>
  <c r="B433" i="18"/>
  <c r="B434" i="18"/>
  <c r="B435" i="18"/>
  <c r="B436" i="18"/>
  <c r="B437" i="18"/>
  <c r="B438" i="18"/>
  <c r="B439" i="18"/>
  <c r="B440" i="18"/>
  <c r="B441" i="18"/>
  <c r="B442" i="18"/>
  <c r="B443" i="18"/>
  <c r="B444" i="18"/>
  <c r="B445" i="18"/>
  <c r="B446" i="18"/>
  <c r="B447" i="18"/>
  <c r="B448" i="18"/>
  <c r="B449" i="18"/>
  <c r="B450" i="18"/>
  <c r="B451" i="18"/>
  <c r="B452" i="18"/>
  <c r="B453" i="18"/>
  <c r="B454" i="18"/>
  <c r="B455" i="18"/>
  <c r="B456" i="18"/>
  <c r="B457" i="18"/>
  <c r="B458" i="18"/>
  <c r="B459" i="18"/>
  <c r="B460" i="18"/>
  <c r="B461" i="18"/>
  <c r="B462" i="18"/>
  <c r="B463" i="18"/>
  <c r="B464" i="18"/>
  <c r="B465" i="18"/>
  <c r="B466" i="18"/>
  <c r="B467" i="18"/>
  <c r="B468" i="18"/>
  <c r="B469" i="18"/>
  <c r="B470" i="18"/>
  <c r="B471" i="18"/>
  <c r="B472" i="18"/>
  <c r="B473" i="18"/>
  <c r="B474" i="18"/>
  <c r="B475" i="18"/>
  <c r="B476" i="18"/>
  <c r="B477" i="18"/>
  <c r="B478" i="18"/>
  <c r="B479" i="18"/>
  <c r="B480" i="18"/>
  <c r="B481" i="18"/>
  <c r="B482" i="18"/>
  <c r="B483" i="18"/>
  <c r="B484" i="18"/>
  <c r="B485" i="18"/>
  <c r="B486" i="18"/>
  <c r="B487" i="18"/>
  <c r="B488" i="18"/>
  <c r="B489" i="18"/>
  <c r="B490" i="18"/>
  <c r="B491" i="18"/>
  <c r="B492" i="18"/>
  <c r="B493" i="18"/>
  <c r="B494" i="18"/>
  <c r="B495" i="18"/>
  <c r="B496" i="18"/>
  <c r="B497" i="18"/>
  <c r="B498" i="18"/>
  <c r="B499" i="18"/>
  <c r="B500" i="18"/>
  <c r="B501" i="18"/>
  <c r="B502" i="18"/>
  <c r="B503" i="18"/>
  <c r="B504" i="18"/>
  <c r="B505" i="18"/>
  <c r="B506" i="18"/>
  <c r="B507" i="18"/>
  <c r="B508" i="18"/>
  <c r="B509" i="18"/>
  <c r="B510" i="18"/>
  <c r="B511" i="18"/>
  <c r="B512" i="18"/>
  <c r="B513" i="18"/>
  <c r="B514" i="18"/>
  <c r="B515" i="18"/>
  <c r="B516" i="18"/>
  <c r="B517" i="18"/>
  <c r="B518" i="18"/>
  <c r="B519" i="18"/>
  <c r="B520" i="18"/>
  <c r="B521" i="18"/>
  <c r="B522" i="18"/>
  <c r="B523" i="18"/>
  <c r="B524" i="18"/>
  <c r="B525" i="18"/>
  <c r="B526" i="18"/>
  <c r="B527" i="18"/>
  <c r="B528" i="18"/>
  <c r="B529" i="18"/>
  <c r="B530" i="18"/>
  <c r="B531" i="18"/>
  <c r="B532" i="18"/>
  <c r="B533" i="18"/>
  <c r="B534" i="18"/>
  <c r="B535" i="18"/>
  <c r="B536" i="18"/>
  <c r="B537" i="18"/>
  <c r="B538" i="18"/>
  <c r="B539" i="18"/>
  <c r="B540" i="18"/>
  <c r="B541" i="18"/>
  <c r="B542" i="18"/>
  <c r="B543" i="18"/>
  <c r="B544" i="18"/>
  <c r="B545" i="18"/>
  <c r="B546" i="18"/>
  <c r="B547" i="18"/>
  <c r="B548" i="18"/>
  <c r="B549" i="18"/>
  <c r="B550" i="18"/>
  <c r="B551"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H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K450" i="15"/>
  <c r="K451" i="15"/>
  <c r="K452" i="15"/>
  <c r="K453" i="15"/>
  <c r="K454" i="15"/>
  <c r="K455" i="15"/>
  <c r="K456" i="15"/>
  <c r="K457" i="15"/>
  <c r="K458" i="15"/>
  <c r="K459" i="15"/>
  <c r="K460" i="15"/>
  <c r="K461" i="15"/>
  <c r="K462" i="15"/>
  <c r="K463" i="15"/>
  <c r="K464" i="15"/>
  <c r="K465" i="15"/>
  <c r="K466" i="15"/>
  <c r="K467" i="15"/>
  <c r="K468" i="15"/>
  <c r="K469" i="15"/>
  <c r="K470" i="15"/>
  <c r="K471" i="15"/>
  <c r="K472" i="15"/>
  <c r="K473" i="15"/>
  <c r="K474" i="15"/>
  <c r="K475" i="15"/>
  <c r="K476" i="15"/>
  <c r="K477" i="15"/>
  <c r="K478" i="15"/>
  <c r="K479" i="15"/>
  <c r="K480" i="15"/>
  <c r="K481" i="15"/>
  <c r="K482" i="15"/>
  <c r="K483" i="15"/>
  <c r="K484" i="15"/>
  <c r="K485" i="15"/>
  <c r="K486" i="15"/>
  <c r="K487" i="15"/>
  <c r="K488" i="15"/>
  <c r="K489" i="15"/>
  <c r="K490" i="15"/>
  <c r="K491" i="15"/>
  <c r="K492" i="15"/>
  <c r="K493" i="15"/>
  <c r="K494" i="15"/>
  <c r="K495" i="15"/>
  <c r="K496" i="15"/>
  <c r="K497" i="15"/>
  <c r="K498" i="15"/>
  <c r="K499" i="15"/>
  <c r="K500" i="15"/>
  <c r="K501" i="15"/>
  <c r="K502" i="15"/>
  <c r="K503" i="15"/>
  <c r="K504" i="15"/>
  <c r="K505" i="15"/>
  <c r="K506" i="15"/>
  <c r="K507" i="15"/>
  <c r="K508" i="15"/>
  <c r="K509" i="15"/>
  <c r="K510" i="15"/>
  <c r="K511" i="15"/>
  <c r="K512" i="15"/>
  <c r="K513" i="15"/>
  <c r="K514" i="15"/>
  <c r="K515" i="15"/>
  <c r="K516" i="15"/>
  <c r="K517" i="15"/>
  <c r="K518" i="15"/>
  <c r="K519" i="15"/>
  <c r="K520" i="15"/>
  <c r="K521" i="15"/>
  <c r="K522" i="15"/>
  <c r="K523" i="15"/>
  <c r="K524" i="15"/>
  <c r="K525" i="15"/>
  <c r="K526" i="15"/>
  <c r="K527" i="15"/>
  <c r="K528" i="15"/>
  <c r="K529" i="15"/>
  <c r="K530" i="15"/>
  <c r="K531" i="15"/>
  <c r="K532" i="15"/>
  <c r="K533" i="15"/>
  <c r="K534" i="15"/>
  <c r="K535" i="15"/>
  <c r="K536" i="15"/>
  <c r="K537" i="15"/>
  <c r="K538" i="15"/>
  <c r="K539" i="15"/>
  <c r="K540" i="15"/>
  <c r="K541" i="15"/>
  <c r="K542" i="15"/>
  <c r="K543" i="15"/>
  <c r="K544" i="15"/>
  <c r="K545" i="15"/>
  <c r="K546" i="15"/>
  <c r="K547" i="15"/>
  <c r="K548" i="15"/>
  <c r="K549" i="15"/>
  <c r="K550" i="15"/>
  <c r="K551" i="15"/>
  <c r="K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J293" i="15"/>
  <c r="J294" i="15"/>
  <c r="J295" i="15"/>
  <c r="J296" i="15"/>
  <c r="J297" i="15"/>
  <c r="J298" i="15"/>
  <c r="J299" i="15"/>
  <c r="J300" i="15"/>
  <c r="J301" i="15"/>
  <c r="J302" i="15"/>
  <c r="J303" i="15"/>
  <c r="J304" i="15"/>
  <c r="J305" i="15"/>
  <c r="J306" i="15"/>
  <c r="J307" i="15"/>
  <c r="J308" i="15"/>
  <c r="J309" i="15"/>
  <c r="J310" i="15"/>
  <c r="J311" i="15"/>
  <c r="J312" i="15"/>
  <c r="J313" i="15"/>
  <c r="J314" i="15"/>
  <c r="J315" i="15"/>
  <c r="J316" i="15"/>
  <c r="J317" i="15"/>
  <c r="J318" i="15"/>
  <c r="J319" i="15"/>
  <c r="J320" i="15"/>
  <c r="J321" i="15"/>
  <c r="J322" i="15"/>
  <c r="J323" i="15"/>
  <c r="J324" i="15"/>
  <c r="J325" i="15"/>
  <c r="J326" i="15"/>
  <c r="J327" i="15"/>
  <c r="J328" i="15"/>
  <c r="J329" i="15"/>
  <c r="J330" i="15"/>
  <c r="J331" i="15"/>
  <c r="J332" i="15"/>
  <c r="J333" i="15"/>
  <c r="J334" i="15"/>
  <c r="J335" i="15"/>
  <c r="J336" i="15"/>
  <c r="J337" i="15"/>
  <c r="J338" i="15"/>
  <c r="J339" i="15"/>
  <c r="J340" i="15"/>
  <c r="J341" i="15"/>
  <c r="J342" i="15"/>
  <c r="J343" i="15"/>
  <c r="J344" i="15"/>
  <c r="J345" i="15"/>
  <c r="J346" i="15"/>
  <c r="J347" i="15"/>
  <c r="J348" i="15"/>
  <c r="J349" i="15"/>
  <c r="J350" i="15"/>
  <c r="J351" i="15"/>
  <c r="J352" i="15"/>
  <c r="J353" i="15"/>
  <c r="J354" i="15"/>
  <c r="J355" i="15"/>
  <c r="J356" i="15"/>
  <c r="J357" i="15"/>
  <c r="J358" i="15"/>
  <c r="J359" i="15"/>
  <c r="J360" i="15"/>
  <c r="J361" i="15"/>
  <c r="J362" i="15"/>
  <c r="J363" i="15"/>
  <c r="J364" i="15"/>
  <c r="J365" i="15"/>
  <c r="J366" i="15"/>
  <c r="J367" i="15"/>
  <c r="J368" i="15"/>
  <c r="J369" i="15"/>
  <c r="J370" i="15"/>
  <c r="J371" i="15"/>
  <c r="J372" i="15"/>
  <c r="J373" i="15"/>
  <c r="J374" i="15"/>
  <c r="J375" i="15"/>
  <c r="J376" i="15"/>
  <c r="J377" i="15"/>
  <c r="J378" i="15"/>
  <c r="J379" i="15"/>
  <c r="J380" i="15"/>
  <c r="J381" i="15"/>
  <c r="J382" i="15"/>
  <c r="J383" i="15"/>
  <c r="J384" i="15"/>
  <c r="J385" i="15"/>
  <c r="J386" i="15"/>
  <c r="J387" i="15"/>
  <c r="J388" i="15"/>
  <c r="J389" i="15"/>
  <c r="J390" i="15"/>
  <c r="J391" i="15"/>
  <c r="J392" i="15"/>
  <c r="J393" i="15"/>
  <c r="J394" i="15"/>
  <c r="J395" i="15"/>
  <c r="J396" i="15"/>
  <c r="J397" i="15"/>
  <c r="J398" i="15"/>
  <c r="J399" i="15"/>
  <c r="J400" i="15"/>
  <c r="J401" i="15"/>
  <c r="J402" i="15"/>
  <c r="J403" i="15"/>
  <c r="J404" i="15"/>
  <c r="J405" i="15"/>
  <c r="J406" i="15"/>
  <c r="J407" i="15"/>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J450" i="15"/>
  <c r="J451" i="15"/>
  <c r="J452" i="15"/>
  <c r="J453" i="15"/>
  <c r="J454" i="15"/>
  <c r="J455" i="15"/>
  <c r="J456" i="15"/>
  <c r="J457" i="15"/>
  <c r="J458" i="15"/>
  <c r="J459" i="15"/>
  <c r="J460" i="15"/>
  <c r="J461" i="15"/>
  <c r="J462" i="15"/>
  <c r="J463" i="15"/>
  <c r="J464" i="15"/>
  <c r="J465" i="15"/>
  <c r="J466" i="15"/>
  <c r="J467" i="15"/>
  <c r="J468" i="15"/>
  <c r="J469" i="15"/>
  <c r="J470" i="15"/>
  <c r="J471" i="15"/>
  <c r="J472" i="15"/>
  <c r="J473" i="15"/>
  <c r="J474" i="15"/>
  <c r="J475" i="15"/>
  <c r="J476" i="15"/>
  <c r="J477" i="15"/>
  <c r="J478" i="15"/>
  <c r="J479" i="15"/>
  <c r="J480" i="15"/>
  <c r="J481" i="15"/>
  <c r="J482" i="15"/>
  <c r="J483" i="15"/>
  <c r="J484" i="15"/>
  <c r="J485" i="15"/>
  <c r="J486" i="15"/>
  <c r="J487" i="15"/>
  <c r="J488" i="15"/>
  <c r="J489" i="15"/>
  <c r="J490" i="15"/>
  <c r="J491" i="15"/>
  <c r="J492" i="15"/>
  <c r="J493" i="15"/>
  <c r="J494" i="15"/>
  <c r="J495" i="15"/>
  <c r="J496" i="15"/>
  <c r="J497" i="15"/>
  <c r="J498" i="15"/>
  <c r="J499" i="15"/>
  <c r="J500" i="15"/>
  <c r="J501" i="15"/>
  <c r="J502" i="15"/>
  <c r="J503" i="15"/>
  <c r="J504" i="15"/>
  <c r="J505" i="15"/>
  <c r="J506" i="15"/>
  <c r="J507" i="15"/>
  <c r="J508" i="15"/>
  <c r="J509" i="15"/>
  <c r="J510" i="15"/>
  <c r="J511" i="15"/>
  <c r="J512" i="15"/>
  <c r="J513" i="15"/>
  <c r="J514" i="15"/>
  <c r="J515" i="15"/>
  <c r="J516" i="15"/>
  <c r="J517" i="15"/>
  <c r="J518" i="15"/>
  <c r="J519" i="15"/>
  <c r="J520" i="15"/>
  <c r="J521" i="15"/>
  <c r="J522" i="15"/>
  <c r="J523" i="15"/>
  <c r="J524" i="15"/>
  <c r="J525" i="15"/>
  <c r="J526" i="15"/>
  <c r="J527" i="15"/>
  <c r="J528" i="15"/>
  <c r="J529" i="15"/>
  <c r="J530" i="15"/>
  <c r="J531" i="15"/>
  <c r="J532" i="15"/>
  <c r="J533" i="15"/>
  <c r="J534" i="15"/>
  <c r="J535" i="15"/>
  <c r="J536" i="15"/>
  <c r="J537" i="15"/>
  <c r="J538" i="15"/>
  <c r="J539" i="15"/>
  <c r="J540" i="15"/>
  <c r="J541" i="15"/>
  <c r="J542" i="15"/>
  <c r="J543" i="15"/>
  <c r="J544" i="15"/>
  <c r="J545" i="15"/>
  <c r="J546" i="15"/>
  <c r="J547" i="15"/>
  <c r="J548" i="15"/>
  <c r="J549" i="15"/>
  <c r="J550" i="15"/>
  <c r="J551" i="15"/>
  <c r="J2" i="15"/>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F387" i="15"/>
  <c r="F388" i="15"/>
  <c r="F389" i="15"/>
  <c r="F390" i="15"/>
  <c r="F391" i="15"/>
  <c r="F392" i="15"/>
  <c r="F393" i="15"/>
  <c r="F394" i="15"/>
  <c r="F395" i="15"/>
  <c r="F396" i="15"/>
  <c r="F397" i="15"/>
  <c r="F398" i="15"/>
  <c r="F399" i="15"/>
  <c r="F400" i="15"/>
  <c r="F401" i="15"/>
  <c r="F402" i="15"/>
  <c r="F403" i="15"/>
  <c r="F404" i="15"/>
  <c r="F405" i="15"/>
  <c r="F406" i="15"/>
  <c r="F407" i="15"/>
  <c r="F408" i="15"/>
  <c r="F409" i="15"/>
  <c r="F410" i="15"/>
  <c r="F411" i="15"/>
  <c r="F412" i="15"/>
  <c r="F413" i="15"/>
  <c r="F414" i="15"/>
  <c r="F415" i="15"/>
  <c r="F416" i="15"/>
  <c r="F417" i="15"/>
  <c r="F418" i="15"/>
  <c r="F419" i="15"/>
  <c r="F420" i="15"/>
  <c r="F421" i="15"/>
  <c r="F422" i="15"/>
  <c r="F423" i="15"/>
  <c r="F424" i="15"/>
  <c r="F425" i="15"/>
  <c r="F426" i="15"/>
  <c r="F427" i="15"/>
  <c r="F428" i="15"/>
  <c r="F429" i="15"/>
  <c r="F430" i="15"/>
  <c r="F431" i="15"/>
  <c r="F432" i="15"/>
  <c r="F433" i="15"/>
  <c r="F434" i="15"/>
  <c r="F435" i="15"/>
  <c r="F436" i="15"/>
  <c r="F437" i="15"/>
  <c r="F438" i="15"/>
  <c r="F439" i="15"/>
  <c r="F440" i="15"/>
  <c r="F441" i="15"/>
  <c r="F442" i="15"/>
  <c r="F443" i="15"/>
  <c r="F444" i="15"/>
  <c r="F445" i="15"/>
  <c r="F446" i="15"/>
  <c r="F447" i="15"/>
  <c r="F448" i="15"/>
  <c r="F449" i="15"/>
  <c r="F450" i="15"/>
  <c r="F451" i="15"/>
  <c r="F452" i="15"/>
  <c r="F453" i="15"/>
  <c r="F454" i="15"/>
  <c r="F455" i="15"/>
  <c r="F456" i="15"/>
  <c r="F457" i="15"/>
  <c r="F458" i="15"/>
  <c r="F459" i="15"/>
  <c r="F460" i="15"/>
  <c r="F461" i="15"/>
  <c r="F462" i="15"/>
  <c r="F463" i="15"/>
  <c r="F464" i="15"/>
  <c r="F465" i="15"/>
  <c r="F466" i="15"/>
  <c r="F467" i="15"/>
  <c r="F468" i="15"/>
  <c r="F469" i="15"/>
  <c r="F470" i="15"/>
  <c r="F471" i="15"/>
  <c r="F472" i="15"/>
  <c r="F473" i="15"/>
  <c r="F474" i="15"/>
  <c r="F475" i="15"/>
  <c r="F476" i="15"/>
  <c r="F477" i="15"/>
  <c r="F478" i="15"/>
  <c r="F479" i="15"/>
  <c r="F480" i="15"/>
  <c r="F481" i="15"/>
  <c r="F482" i="15"/>
  <c r="F483" i="15"/>
  <c r="F484" i="15"/>
  <c r="F485" i="15"/>
  <c r="F486" i="15"/>
  <c r="F487" i="15"/>
  <c r="F488" i="15"/>
  <c r="F489" i="15"/>
  <c r="F490" i="15"/>
  <c r="F491" i="15"/>
  <c r="F492" i="15"/>
  <c r="F493" i="15"/>
  <c r="F494" i="15"/>
  <c r="F495" i="15"/>
  <c r="F496" i="15"/>
  <c r="F497" i="15"/>
  <c r="F498" i="15"/>
  <c r="F499" i="15"/>
  <c r="F500" i="15"/>
  <c r="F501" i="15"/>
  <c r="F502" i="15"/>
  <c r="F503" i="15"/>
  <c r="F504" i="15"/>
  <c r="F505" i="15"/>
  <c r="F506" i="15"/>
  <c r="F507" i="15"/>
  <c r="F508" i="15"/>
  <c r="F509" i="15"/>
  <c r="F510" i="15"/>
  <c r="F511" i="15"/>
  <c r="F512" i="15"/>
  <c r="F513" i="15"/>
  <c r="F514" i="15"/>
  <c r="F515" i="15"/>
  <c r="F516" i="15"/>
  <c r="F517" i="15"/>
  <c r="F518" i="15"/>
  <c r="F519" i="15"/>
  <c r="F520" i="15"/>
  <c r="F521" i="15"/>
  <c r="F522" i="15"/>
  <c r="F523" i="15"/>
  <c r="F524" i="15"/>
  <c r="F525" i="15"/>
  <c r="F526" i="15"/>
  <c r="F527" i="15"/>
  <c r="F528" i="15"/>
  <c r="F529" i="15"/>
  <c r="F530" i="15"/>
  <c r="F531" i="15"/>
  <c r="F532" i="15"/>
  <c r="F533" i="15"/>
  <c r="F534" i="15"/>
  <c r="F535" i="15"/>
  <c r="F536" i="15"/>
  <c r="F537" i="15"/>
  <c r="F538" i="15"/>
  <c r="F539" i="15"/>
  <c r="F540" i="15"/>
  <c r="F541" i="15"/>
  <c r="F542" i="15"/>
  <c r="F543" i="15"/>
  <c r="F544" i="15"/>
  <c r="F545" i="15"/>
  <c r="F546" i="15"/>
  <c r="F547" i="15"/>
  <c r="F548" i="15"/>
  <c r="F549" i="15"/>
  <c r="F550" i="15"/>
  <c r="F551"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468" i="15"/>
  <c r="D469" i="15"/>
  <c r="D470" i="15"/>
  <c r="D471" i="15"/>
  <c r="D472" i="15"/>
  <c r="D473" i="15"/>
  <c r="D474" i="15"/>
  <c r="D475" i="15"/>
  <c r="D476" i="15"/>
  <c r="D477" i="15"/>
  <c r="D478" i="15"/>
  <c r="D479" i="15"/>
  <c r="D480" i="15"/>
  <c r="D481" i="15"/>
  <c r="D482" i="15"/>
  <c r="D483" i="15"/>
  <c r="D484" i="15"/>
  <c r="D485" i="15"/>
  <c r="D486" i="15"/>
  <c r="D487" i="15"/>
  <c r="D488" i="15"/>
  <c r="D489" i="15"/>
  <c r="D490" i="15"/>
  <c r="D491" i="15"/>
  <c r="D492" i="15"/>
  <c r="D493" i="15"/>
  <c r="D494" i="15"/>
  <c r="D495" i="15"/>
  <c r="D496" i="15"/>
  <c r="D497" i="15"/>
  <c r="D498" i="15"/>
  <c r="D499" i="15"/>
  <c r="D500" i="15"/>
  <c r="D501" i="15"/>
  <c r="D502" i="15"/>
  <c r="D503" i="15"/>
  <c r="D504" i="15"/>
  <c r="D505" i="15"/>
  <c r="D506" i="15"/>
  <c r="D507" i="15"/>
  <c r="D508" i="15"/>
  <c r="D509" i="15"/>
  <c r="D510" i="15"/>
  <c r="D511" i="15"/>
  <c r="D512" i="15"/>
  <c r="D513" i="15"/>
  <c r="D514" i="15"/>
  <c r="D515" i="15"/>
  <c r="D516" i="15"/>
  <c r="D517" i="15"/>
  <c r="D518" i="15"/>
  <c r="D519" i="15"/>
  <c r="D520" i="15"/>
  <c r="D521" i="15"/>
  <c r="D522" i="15"/>
  <c r="D523" i="15"/>
  <c r="D524" i="15"/>
  <c r="D525" i="15"/>
  <c r="D526" i="15"/>
  <c r="D527" i="15"/>
  <c r="D528" i="15"/>
  <c r="D529" i="15"/>
  <c r="D530" i="15"/>
  <c r="D531" i="15"/>
  <c r="D532" i="15"/>
  <c r="D533" i="15"/>
  <c r="D534" i="15"/>
  <c r="D535" i="15"/>
  <c r="D536" i="15"/>
  <c r="D537" i="15"/>
  <c r="D538" i="15"/>
  <c r="D539" i="15"/>
  <c r="D540" i="15"/>
  <c r="D541" i="15"/>
  <c r="D542" i="15"/>
  <c r="D543" i="15"/>
  <c r="D544" i="15"/>
  <c r="D545" i="15"/>
  <c r="D546" i="15"/>
  <c r="D547" i="15"/>
  <c r="D548" i="15"/>
  <c r="D549" i="15"/>
  <c r="D550" i="15"/>
  <c r="D551" i="15"/>
  <c r="D2" i="1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2" i="5"/>
  <c r="C5" i="16" l="1"/>
  <c r="D5" i="16" s="1"/>
  <c r="C4" i="16"/>
  <c r="D4" i="16" s="1"/>
  <c r="C3" i="16"/>
  <c r="D11" i="6" l="1"/>
  <c r="D2" i="6"/>
  <c r="D6" i="6"/>
  <c r="D10" i="6"/>
  <c r="D3" i="6"/>
  <c r="C193" i="15"/>
  <c r="C205" i="15"/>
  <c r="C397" i="15"/>
  <c r="C551" i="15"/>
  <c r="C491" i="15"/>
  <c r="C453" i="15"/>
  <c r="C435" i="15"/>
  <c r="C416" i="15"/>
  <c r="C400" i="15"/>
  <c r="C394" i="15"/>
  <c r="C385" i="15"/>
  <c r="C373" i="15"/>
  <c r="C362" i="15"/>
  <c r="C349" i="15"/>
  <c r="C345" i="15"/>
  <c r="C333" i="15"/>
  <c r="C329" i="15"/>
  <c r="C327" i="15"/>
  <c r="C315" i="15"/>
  <c r="C313" i="15"/>
  <c r="C307" i="15"/>
  <c r="C296" i="15"/>
  <c r="C293" i="15"/>
  <c r="C290" i="15"/>
  <c r="C264" i="15"/>
  <c r="C262" i="15"/>
  <c r="C245" i="15"/>
  <c r="C229" i="15"/>
  <c r="C190" i="15"/>
  <c r="C189" i="15"/>
  <c r="C128" i="15"/>
  <c r="C126" i="15"/>
  <c r="C105" i="15"/>
  <c r="C108" i="15"/>
  <c r="C92" i="15"/>
  <c r="C88" i="15"/>
  <c r="C69" i="15"/>
  <c r="C68" i="15"/>
  <c r="C67" i="15"/>
  <c r="C549" i="15" l="1"/>
  <c r="C548" i="15"/>
  <c r="C541" i="15"/>
  <c r="C538" i="15"/>
  <c r="C535" i="15"/>
  <c r="C531" i="15"/>
  <c r="C528" i="15"/>
  <c r="C523" i="15"/>
  <c r="C520" i="15"/>
  <c r="C517" i="15"/>
  <c r="C514" i="15"/>
  <c r="C513" i="15"/>
  <c r="C510" i="15"/>
  <c r="C501" i="15"/>
  <c r="C498" i="15"/>
  <c r="C495" i="15"/>
  <c r="C488" i="15"/>
  <c r="C483" i="15"/>
  <c r="C479" i="15"/>
  <c r="C478" i="15"/>
  <c r="C477" i="15"/>
  <c r="C480" i="15"/>
  <c r="C476" i="15"/>
  <c r="C473" i="15"/>
  <c r="C464" i="15"/>
  <c r="C461" i="15"/>
  <c r="C458" i="15"/>
  <c r="C451" i="15"/>
  <c r="C446" i="15"/>
  <c r="C443" i="15"/>
  <c r="C425" i="15"/>
  <c r="C358" i="15"/>
  <c r="C314" i="15"/>
  <c r="C306" i="15"/>
  <c r="C301" i="15"/>
  <c r="C298" i="15"/>
  <c r="C289" i="15"/>
  <c r="C287" i="15"/>
  <c r="C283" i="15"/>
  <c r="C280" i="15"/>
  <c r="C279" i="15"/>
  <c r="C272" i="15"/>
  <c r="C269" i="15"/>
  <c r="C266" i="15"/>
  <c r="C261" i="15"/>
  <c r="C258" i="15"/>
  <c r="C252" i="15"/>
  <c r="C247" i="15"/>
  <c r="C244" i="15"/>
  <c r="C241" i="15"/>
  <c r="C238" i="15"/>
  <c r="C77" i="15"/>
  <c r="C62" i="15"/>
  <c r="C51" i="15"/>
  <c r="C43" i="15"/>
  <c r="C37" i="15"/>
  <c r="C56" i="15" l="1"/>
  <c r="C216" i="15" l="1"/>
  <c r="C200" i="15"/>
  <c r="C136" i="15"/>
  <c r="C32" i="15"/>
  <c r="C14" i="15"/>
  <c r="C223" i="15" l="1"/>
  <c r="C230" i="15"/>
  <c r="C235" i="15"/>
  <c r="C90" i="15"/>
  <c r="C82" i="15"/>
  <c r="C74" i="15"/>
  <c r="C60" i="15"/>
  <c r="C50" i="15"/>
  <c r="C40" i="15"/>
  <c r="C29" i="15"/>
  <c r="C23" i="15"/>
  <c r="C17" i="15"/>
  <c r="C11" i="15"/>
  <c r="C8" i="15"/>
  <c r="C5" i="15"/>
  <c r="C2" i="15"/>
  <c r="H2" i="6" l="1"/>
  <c r="H3" i="6"/>
  <c r="H4" i="6"/>
  <c r="H5" i="6"/>
  <c r="H6" i="6"/>
  <c r="H7" i="6"/>
  <c r="H8" i="6"/>
  <c r="H9" i="6"/>
  <c r="H10" i="6"/>
  <c r="H11" i="6"/>
  <c r="G11" i="6"/>
  <c r="G10" i="6"/>
  <c r="G9" i="6"/>
  <c r="G8" i="6"/>
  <c r="G7" i="6"/>
  <c r="G6" i="6"/>
  <c r="G5" i="6"/>
  <c r="G4" i="6"/>
  <c r="G3" i="6"/>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Welcome</author>
  </authors>
  <commentList>
    <comment ref="B1" authorId="0" shapeId="0" xr:uid="{00000000-0006-0000-0000-000001000000}">
      <text>
        <r>
          <rPr>
            <b/>
            <sz val="16"/>
            <color indexed="81"/>
            <rFont val="Tahoma"/>
            <family val="2"/>
          </rPr>
          <t>Hãy nhập nội dung họ, tên sinh viên vào ô này</t>
        </r>
      </text>
    </comment>
    <comment ref="B2" authorId="0" shapeId="0" xr:uid="{00000000-0006-0000-0000-000002000000}">
      <text>
        <r>
          <rPr>
            <b/>
            <sz val="16"/>
            <color indexed="81"/>
            <rFont val="Tahoma"/>
            <family val="2"/>
          </rPr>
          <t>Hãy nhập nội dung Lớp sinh viên sinh hoạt vào ô này</t>
        </r>
      </text>
    </comment>
    <comment ref="B3" authorId="0" shapeId="0" xr:uid="{00000000-0006-0000-0000-000003000000}">
      <text>
        <r>
          <rPr>
            <b/>
            <sz val="16"/>
            <color indexed="81"/>
            <rFont val="Tahoma"/>
            <family val="2"/>
          </rPr>
          <t>Hãy nhập STT của sinh viên trong danh sách lớp vào ô này</t>
        </r>
        <r>
          <rPr>
            <b/>
            <sz val="9"/>
            <color indexed="81"/>
            <rFont val="Tahoma"/>
            <family val="2"/>
          </rPr>
          <t xml:space="preserve">
</t>
        </r>
      </text>
    </comment>
    <comment ref="B4" authorId="0" shapeId="0" xr:uid="{00000000-0006-0000-0000-000004000000}">
      <text>
        <r>
          <rPr>
            <b/>
            <sz val="16"/>
            <color indexed="81"/>
            <rFont val="Tahoma"/>
            <family val="2"/>
          </rPr>
          <t>Hãy nhập ngày sinh của sinh viên vào ô này</t>
        </r>
        <r>
          <rPr>
            <b/>
            <sz val="9"/>
            <color indexed="81"/>
            <rFont val="Tahoma"/>
            <family val="2"/>
          </rPr>
          <t xml:space="preserve">
</t>
        </r>
      </text>
    </comment>
    <comment ref="B5" authorId="0" shapeId="0" xr:uid="{00000000-0006-0000-0000-000005000000}">
      <text>
        <r>
          <rPr>
            <b/>
            <sz val="16"/>
            <color indexed="81"/>
            <rFont val="Tahoma"/>
            <family val="2"/>
          </rPr>
          <t>Hãy nhập tháng sinh của sinh viên vào ô này</t>
        </r>
        <r>
          <rPr>
            <b/>
            <sz val="9"/>
            <color indexed="81"/>
            <rFont val="Tahoma"/>
            <family val="2"/>
          </rPr>
          <t xml:space="preserve">
</t>
        </r>
      </text>
    </comment>
    <comment ref="B6" authorId="0" shapeId="0" xr:uid="{00000000-0006-0000-0000-000006000000}">
      <text>
        <r>
          <rPr>
            <b/>
            <sz val="16"/>
            <color indexed="81"/>
            <rFont val="Tahoma"/>
            <family val="2"/>
          </rPr>
          <t>Hãy nhập năm sinh của sinh viên vào ô này</t>
        </r>
        <r>
          <rPr>
            <b/>
            <sz val="9"/>
            <color indexed="81"/>
            <rFont val="Tahoma"/>
            <family val="2"/>
          </rPr>
          <t xml:space="preserve">
</t>
        </r>
      </text>
    </comment>
  </commentList>
</comments>
</file>

<file path=xl/sharedStrings.xml><?xml version="1.0" encoding="utf-8"?>
<sst xmlns="http://schemas.openxmlformats.org/spreadsheetml/2006/main" count="3423" uniqueCount="667">
  <si>
    <t>Số HĐơn</t>
  </si>
  <si>
    <t>Mặt hàng</t>
  </si>
  <si>
    <t>Số lượng bán</t>
  </si>
  <si>
    <t>HD001</t>
  </si>
  <si>
    <t>MH10</t>
  </si>
  <si>
    <t>MH4</t>
  </si>
  <si>
    <t>HD002</t>
  </si>
  <si>
    <t>MH7</t>
  </si>
  <si>
    <t>HD003</t>
  </si>
  <si>
    <t>HD004</t>
  </si>
  <si>
    <t>MH9</t>
  </si>
  <si>
    <t>HD005</t>
  </si>
  <si>
    <t>HD006</t>
  </si>
  <si>
    <t>HD007</t>
  </si>
  <si>
    <t>HD008</t>
  </si>
  <si>
    <t>HD009</t>
  </si>
  <si>
    <t>HD010</t>
  </si>
  <si>
    <t>HD011</t>
  </si>
  <si>
    <t>HD012</t>
  </si>
  <si>
    <t>HD013</t>
  </si>
  <si>
    <t>HD014</t>
  </si>
  <si>
    <t>MH5</t>
  </si>
  <si>
    <t>HD015</t>
  </si>
  <si>
    <t>HD016</t>
  </si>
  <si>
    <t>MH8</t>
  </si>
  <si>
    <t>HD017</t>
  </si>
  <si>
    <t>MH6</t>
  </si>
  <si>
    <t>HD018</t>
  </si>
  <si>
    <t>MH1</t>
  </si>
  <si>
    <t>HD019</t>
  </si>
  <si>
    <t>HD020</t>
  </si>
  <si>
    <t>HD021</t>
  </si>
  <si>
    <t>HD022</t>
  </si>
  <si>
    <t>HD023</t>
  </si>
  <si>
    <t>HD024</t>
  </si>
  <si>
    <t>HD025</t>
  </si>
  <si>
    <t>HD026</t>
  </si>
  <si>
    <t>HD027</t>
  </si>
  <si>
    <t>MH3</t>
  </si>
  <si>
    <t>HD028</t>
  </si>
  <si>
    <t>HD029</t>
  </si>
  <si>
    <t>HD030</t>
  </si>
  <si>
    <t>HD031</t>
  </si>
  <si>
    <t>HD032</t>
  </si>
  <si>
    <t>HD033</t>
  </si>
  <si>
    <t>HD034</t>
  </si>
  <si>
    <t>HD035</t>
  </si>
  <si>
    <t>HD036</t>
  </si>
  <si>
    <t>HD037</t>
  </si>
  <si>
    <t>HD038</t>
  </si>
  <si>
    <t>HD039</t>
  </si>
  <si>
    <t>MH2</t>
  </si>
  <si>
    <t>HD040</t>
  </si>
  <si>
    <t>HD041</t>
  </si>
  <si>
    <t>HD042</t>
  </si>
  <si>
    <t>HD043</t>
  </si>
  <si>
    <t>HD044</t>
  </si>
  <si>
    <t>HD045</t>
  </si>
  <si>
    <t>HD046</t>
  </si>
  <si>
    <t>HD047</t>
  </si>
  <si>
    <t>HD048</t>
  </si>
  <si>
    <t>HD049</t>
  </si>
  <si>
    <t>HD050</t>
  </si>
  <si>
    <t>HD051</t>
  </si>
  <si>
    <t>HD052</t>
  </si>
  <si>
    <t>HD053</t>
  </si>
  <si>
    <t>HD054</t>
  </si>
  <si>
    <t>HD055</t>
  </si>
  <si>
    <t>HD056</t>
  </si>
  <si>
    <t>HD057</t>
  </si>
  <si>
    <t>HD058</t>
  </si>
  <si>
    <t>HD059</t>
  </si>
  <si>
    <t>HD060</t>
  </si>
  <si>
    <t>HD061</t>
  </si>
  <si>
    <t>HD062</t>
  </si>
  <si>
    <t>HD063</t>
  </si>
  <si>
    <t>HD064</t>
  </si>
  <si>
    <t>HD065</t>
  </si>
  <si>
    <t>HD066</t>
  </si>
  <si>
    <t>HD067</t>
  </si>
  <si>
    <t>HD068</t>
  </si>
  <si>
    <t>HD069</t>
  </si>
  <si>
    <t>HD070</t>
  </si>
  <si>
    <t>HD071</t>
  </si>
  <si>
    <t>HD072</t>
  </si>
  <si>
    <t>HD073</t>
  </si>
  <si>
    <t>HD074</t>
  </si>
  <si>
    <t>HD075</t>
  </si>
  <si>
    <t>HD076</t>
  </si>
  <si>
    <t>HD077</t>
  </si>
  <si>
    <t>HD078</t>
  </si>
  <si>
    <t>HD079</t>
  </si>
  <si>
    <t>HD080</t>
  </si>
  <si>
    <t>HD081</t>
  </si>
  <si>
    <t>HD082</t>
  </si>
  <si>
    <t>HD083</t>
  </si>
  <si>
    <t>HD084</t>
  </si>
  <si>
    <t>HD085</t>
  </si>
  <si>
    <t>HD086</t>
  </si>
  <si>
    <t>HD087</t>
  </si>
  <si>
    <t>HD088</t>
  </si>
  <si>
    <t>HD089</t>
  </si>
  <si>
    <t>HD090</t>
  </si>
  <si>
    <t>HD091</t>
  </si>
  <si>
    <t>HD092</t>
  </si>
  <si>
    <t>HD093</t>
  </si>
  <si>
    <t>HD094</t>
  </si>
  <si>
    <t>HD095</t>
  </si>
  <si>
    <t>HD096</t>
  </si>
  <si>
    <t>HD097</t>
  </si>
  <si>
    <t>HD098</t>
  </si>
  <si>
    <t>HD099</t>
  </si>
  <si>
    <t>HD100</t>
  </si>
  <si>
    <t>HD101</t>
  </si>
  <si>
    <t>HD102</t>
  </si>
  <si>
    <t>HD103</t>
  </si>
  <si>
    <t>HD104</t>
  </si>
  <si>
    <t>HD105</t>
  </si>
  <si>
    <t>HD106</t>
  </si>
  <si>
    <t>HD107</t>
  </si>
  <si>
    <t>HD108</t>
  </si>
  <si>
    <t>HD109</t>
  </si>
  <si>
    <t>HD110</t>
  </si>
  <si>
    <t>HD111</t>
  </si>
  <si>
    <t>HD112</t>
  </si>
  <si>
    <t>HD113</t>
  </si>
  <si>
    <t>HD114</t>
  </si>
  <si>
    <t>HD115</t>
  </si>
  <si>
    <t>HD116</t>
  </si>
  <si>
    <t>HD117</t>
  </si>
  <si>
    <t>HD118</t>
  </si>
  <si>
    <t>HD119</t>
  </si>
  <si>
    <t>HD120</t>
  </si>
  <si>
    <t>HD121</t>
  </si>
  <si>
    <t>HD122</t>
  </si>
  <si>
    <t>HD123</t>
  </si>
  <si>
    <t>HD124</t>
  </si>
  <si>
    <t>HD125</t>
  </si>
  <si>
    <t>HD126</t>
  </si>
  <si>
    <t>HD127</t>
  </si>
  <si>
    <t>HD128</t>
  </si>
  <si>
    <t>HD129</t>
  </si>
  <si>
    <t>HD130</t>
  </si>
  <si>
    <t>HD131</t>
  </si>
  <si>
    <t>HD132</t>
  </si>
  <si>
    <t>HD133</t>
  </si>
  <si>
    <t>HD134</t>
  </si>
  <si>
    <t>HD135</t>
  </si>
  <si>
    <t>HD136</t>
  </si>
  <si>
    <t>HD137</t>
  </si>
  <si>
    <t>HD138</t>
  </si>
  <si>
    <t>HD139</t>
  </si>
  <si>
    <t>HD140</t>
  </si>
  <si>
    <t>HD141</t>
  </si>
  <si>
    <t>HD142</t>
  </si>
  <si>
    <t>HD143</t>
  </si>
  <si>
    <t>HD144</t>
  </si>
  <si>
    <t>HD145</t>
  </si>
  <si>
    <t>HD146</t>
  </si>
  <si>
    <t>HD147</t>
  </si>
  <si>
    <t>HD148</t>
  </si>
  <si>
    <t>HD149</t>
  </si>
  <si>
    <t>HD150</t>
  </si>
  <si>
    <t>HD151</t>
  </si>
  <si>
    <t>HD152</t>
  </si>
  <si>
    <t>HD153</t>
  </si>
  <si>
    <t>HD154</t>
  </si>
  <si>
    <t>HD155</t>
  </si>
  <si>
    <t>HD156</t>
  </si>
  <si>
    <t>HD157</t>
  </si>
  <si>
    <t>HD158</t>
  </si>
  <si>
    <t>HD159</t>
  </si>
  <si>
    <t>HD160</t>
  </si>
  <si>
    <t>HD161</t>
  </si>
  <si>
    <t>HD162</t>
  </si>
  <si>
    <t>HD163</t>
  </si>
  <si>
    <t>HD164</t>
  </si>
  <si>
    <t>HD165</t>
  </si>
  <si>
    <t>HD166</t>
  </si>
  <si>
    <t>HD167</t>
  </si>
  <si>
    <t>HD168</t>
  </si>
  <si>
    <t>HD169</t>
  </si>
  <si>
    <t>HD170</t>
  </si>
  <si>
    <t>HD171</t>
  </si>
  <si>
    <t>HD172</t>
  </si>
  <si>
    <t>HD173</t>
  </si>
  <si>
    <t>HD174</t>
  </si>
  <si>
    <t>HD175</t>
  </si>
  <si>
    <t>HD176</t>
  </si>
  <si>
    <t>HD177</t>
  </si>
  <si>
    <t>HD178</t>
  </si>
  <si>
    <t>HD179</t>
  </si>
  <si>
    <t>HD180</t>
  </si>
  <si>
    <t>HD181</t>
  </si>
  <si>
    <t>HD182</t>
  </si>
  <si>
    <t>HD183</t>
  </si>
  <si>
    <t>HD184</t>
  </si>
  <si>
    <t>HD185</t>
  </si>
  <si>
    <t>HD186</t>
  </si>
  <si>
    <t>HD187</t>
  </si>
  <si>
    <t>HD188</t>
  </si>
  <si>
    <t>HD189</t>
  </si>
  <si>
    <t>HD190</t>
  </si>
  <si>
    <t>HD191</t>
  </si>
  <si>
    <t>HD192</t>
  </si>
  <si>
    <t>HD193</t>
  </si>
  <si>
    <t>HD194</t>
  </si>
  <si>
    <t>HD195</t>
  </si>
  <si>
    <t>HD196</t>
  </si>
  <si>
    <t>HD197</t>
  </si>
  <si>
    <t>HD198</t>
  </si>
  <si>
    <t>HD199</t>
  </si>
  <si>
    <t>HD200</t>
  </si>
  <si>
    <t>HD201</t>
  </si>
  <si>
    <t>HD202</t>
  </si>
  <si>
    <t>HD203</t>
  </si>
  <si>
    <t>HD204</t>
  </si>
  <si>
    <t>HD205</t>
  </si>
  <si>
    <t>HD206</t>
  </si>
  <si>
    <t>HD207</t>
  </si>
  <si>
    <t>HD208</t>
  </si>
  <si>
    <t>HD209</t>
  </si>
  <si>
    <t>HD210</t>
  </si>
  <si>
    <t>HD211</t>
  </si>
  <si>
    <t>HD212</t>
  </si>
  <si>
    <t>HD213</t>
  </si>
  <si>
    <t>HD214</t>
  </si>
  <si>
    <t>HD215</t>
  </si>
  <si>
    <t>Mã KH</t>
  </si>
  <si>
    <t>Tên KH</t>
  </si>
  <si>
    <t>Tỉnh</t>
  </si>
  <si>
    <t>Tel</t>
  </si>
  <si>
    <t>Mã số thuế GTGT</t>
  </si>
  <si>
    <t>Địa chỉ email</t>
  </si>
  <si>
    <t>KH1</t>
  </si>
  <si>
    <t>Cty 01</t>
  </si>
  <si>
    <t>Đà Nẵng</t>
  </si>
  <si>
    <t>CAP1</t>
  </si>
  <si>
    <t>KH2</t>
  </si>
  <si>
    <t>Cty CP 02</t>
  </si>
  <si>
    <t>KH3</t>
  </si>
  <si>
    <t>Cty TNHH 03</t>
  </si>
  <si>
    <t>CAP2</t>
  </si>
  <si>
    <t>KH4</t>
  </si>
  <si>
    <t>Cty TNHH MTV 04</t>
  </si>
  <si>
    <t>Quảng Nam</t>
  </si>
  <si>
    <t>KH5</t>
  </si>
  <si>
    <t>Nguyễn Thị C</t>
  </si>
  <si>
    <t>Huế</t>
  </si>
  <si>
    <t>KH6</t>
  </si>
  <si>
    <t>Cty TNHH 06</t>
  </si>
  <si>
    <t>KH7</t>
  </si>
  <si>
    <t>Cty TNHH 07</t>
  </si>
  <si>
    <t>KH8</t>
  </si>
  <si>
    <t>Cty CP 08</t>
  </si>
  <si>
    <t>KH9</t>
  </si>
  <si>
    <t>Cty CP Điện lực Đà Nẵng</t>
  </si>
  <si>
    <t>KH10</t>
  </si>
  <si>
    <t>Cty Vận tải Con Diều</t>
  </si>
  <si>
    <t>KH11</t>
  </si>
  <si>
    <t>Cty CP Xây dựng Thần đèn</t>
  </si>
  <si>
    <t>KH12</t>
  </si>
  <si>
    <t>Cty CP A</t>
  </si>
  <si>
    <t>KH13</t>
  </si>
  <si>
    <t>Cty TNHH DN</t>
  </si>
  <si>
    <t>KH14</t>
  </si>
  <si>
    <t>Cty TNHH HN</t>
  </si>
  <si>
    <t>Hà Nội</t>
  </si>
  <si>
    <t>KH15</t>
  </si>
  <si>
    <t>Cty TNHH SG</t>
  </si>
  <si>
    <t>HCM</t>
  </si>
  <si>
    <t>KH16</t>
  </si>
  <si>
    <t>STT</t>
  </si>
  <si>
    <t>Khu Vực</t>
  </si>
  <si>
    <t>01</t>
  </si>
  <si>
    <t>Miền Trung</t>
  </si>
  <si>
    <t>02</t>
  </si>
  <si>
    <t>Miền Bắc</t>
  </si>
  <si>
    <t>03</t>
  </si>
  <si>
    <t>Miền Nam</t>
  </si>
  <si>
    <t>04</t>
  </si>
  <si>
    <t>05</t>
  </si>
  <si>
    <t>Mã</t>
  </si>
  <si>
    <t>NV1</t>
  </si>
  <si>
    <t>NV2</t>
  </si>
  <si>
    <t>NV3</t>
  </si>
  <si>
    <t>NV4</t>
  </si>
  <si>
    <t>NV5</t>
  </si>
  <si>
    <t>Tên mặt hàng</t>
  </si>
  <si>
    <t>Đơn giá bán (20 + rand 1 - 500)</t>
  </si>
  <si>
    <t>Giá vốn (20 + rand 1 - 500)</t>
  </si>
  <si>
    <t>Mặt hàng 1</t>
  </si>
  <si>
    <t>Cái</t>
  </si>
  <si>
    <t>Mặt hàng 2</t>
  </si>
  <si>
    <t>Kg</t>
  </si>
  <si>
    <t>Mặt hàng 3</t>
  </si>
  <si>
    <t>Mặt hàng 4</t>
  </si>
  <si>
    <t>Mặt hàng 5</t>
  </si>
  <si>
    <t>Mặt hàng 6</t>
  </si>
  <si>
    <t>Thùng</t>
  </si>
  <si>
    <t>Mặt hàng 7</t>
  </si>
  <si>
    <t>Bao</t>
  </si>
  <si>
    <t>Mặt hàng 8</t>
  </si>
  <si>
    <t>Mặt hàng 9</t>
  </si>
  <si>
    <t>Mặt hàng 10</t>
  </si>
  <si>
    <t>Ngày HĐơn</t>
  </si>
  <si>
    <t>NV bán hàng</t>
  </si>
  <si>
    <t>Họ, tên sinh viên:</t>
  </si>
  <si>
    <t>Lớp sinh hoạt:</t>
  </si>
  <si>
    <r>
      <t>Số thứ tự (</t>
    </r>
    <r>
      <rPr>
        <b/>
        <sz val="18"/>
        <color rgb="FFFF0000"/>
        <rFont val="Times New Roman"/>
        <family val="1"/>
      </rPr>
      <t>STT</t>
    </r>
    <r>
      <rPr>
        <sz val="18"/>
        <color theme="1"/>
        <rFont val="Times New Roman"/>
        <family val="1"/>
      </rPr>
      <t>):</t>
    </r>
  </si>
  <si>
    <r>
      <t>Ngày sinh (</t>
    </r>
    <r>
      <rPr>
        <b/>
        <sz val="18"/>
        <color rgb="FFFF0000"/>
        <rFont val="Times New Roman"/>
        <family val="1"/>
      </rPr>
      <t>NS</t>
    </r>
    <r>
      <rPr>
        <sz val="18"/>
        <color theme="1"/>
        <rFont val="Times New Roman"/>
        <family val="1"/>
      </rPr>
      <t>)</t>
    </r>
    <r>
      <rPr>
        <sz val="18"/>
        <color theme="1"/>
        <rFont val="Times New Roman"/>
        <family val="1"/>
      </rPr>
      <t>:</t>
    </r>
  </si>
  <si>
    <r>
      <t>Tháng sinh (</t>
    </r>
    <r>
      <rPr>
        <b/>
        <sz val="18"/>
        <color rgb="FFFF0000"/>
        <rFont val="Times New Roman"/>
        <family val="1"/>
      </rPr>
      <t>TS</t>
    </r>
    <r>
      <rPr>
        <sz val="18"/>
        <color theme="1"/>
        <rFont val="Times New Roman"/>
        <family val="1"/>
      </rPr>
      <t>):</t>
    </r>
  </si>
  <si>
    <r>
      <t>N</t>
    </r>
    <r>
      <rPr>
        <sz val="18"/>
        <color theme="1"/>
        <rFont val="Times New Roman"/>
        <family val="1"/>
      </rPr>
      <t>ăm sinh:</t>
    </r>
  </si>
  <si>
    <t>Loại KH</t>
  </si>
  <si>
    <t>HD216</t>
  </si>
  <si>
    <t>HD217</t>
  </si>
  <si>
    <t>HD218</t>
  </si>
  <si>
    <t>HD219</t>
  </si>
  <si>
    <t>HD220</t>
  </si>
  <si>
    <t>HD221</t>
  </si>
  <si>
    <t>HD222</t>
  </si>
  <si>
    <t>HD223</t>
  </si>
  <si>
    <t>HD224</t>
  </si>
  <si>
    <t>HD225</t>
  </si>
  <si>
    <t>HD226</t>
  </si>
  <si>
    <t>HD227</t>
  </si>
  <si>
    <t>HD228</t>
  </si>
  <si>
    <t>HD229</t>
  </si>
  <si>
    <t>HD230</t>
  </si>
  <si>
    <t>HD231</t>
  </si>
  <si>
    <t>HD232</t>
  </si>
  <si>
    <t>HD233</t>
  </si>
  <si>
    <t>HD234</t>
  </si>
  <si>
    <t>HD235</t>
  </si>
  <si>
    <t>HD236</t>
  </si>
  <si>
    <t>HD237</t>
  </si>
  <si>
    <t>HD238</t>
  </si>
  <si>
    <t>HD239</t>
  </si>
  <si>
    <t>HD240</t>
  </si>
  <si>
    <t>HD241</t>
  </si>
  <si>
    <t>HD242</t>
  </si>
  <si>
    <t>HD243</t>
  </si>
  <si>
    <t>HD244</t>
  </si>
  <si>
    <t>HD245</t>
  </si>
  <si>
    <t>HD246</t>
  </si>
  <si>
    <t>HD247</t>
  </si>
  <si>
    <t>HD248</t>
  </si>
  <si>
    <t>HD249</t>
  </si>
  <si>
    <t>HD250</t>
  </si>
  <si>
    <t>HD251</t>
  </si>
  <si>
    <t>HD252</t>
  </si>
  <si>
    <t>HD253</t>
  </si>
  <si>
    <t>HD254</t>
  </si>
  <si>
    <t>HD255</t>
  </si>
  <si>
    <t>HD256</t>
  </si>
  <si>
    <t>HD257</t>
  </si>
  <si>
    <t>HD258</t>
  </si>
  <si>
    <t>HD259</t>
  </si>
  <si>
    <t>HD260</t>
  </si>
  <si>
    <t>HD261</t>
  </si>
  <si>
    <t>HD262</t>
  </si>
  <si>
    <t>HD263</t>
  </si>
  <si>
    <t>HD264</t>
  </si>
  <si>
    <t>HD265</t>
  </si>
  <si>
    <t>HD266</t>
  </si>
  <si>
    <t>HD267</t>
  </si>
  <si>
    <t>HD268</t>
  </si>
  <si>
    <t>HD269</t>
  </si>
  <si>
    <t>HD270</t>
  </si>
  <si>
    <t>HD271</t>
  </si>
  <si>
    <t>HD272</t>
  </si>
  <si>
    <t>HD273</t>
  </si>
  <si>
    <t>HD274</t>
  </si>
  <si>
    <t>HD275</t>
  </si>
  <si>
    <t>HD276</t>
  </si>
  <si>
    <t>HD277</t>
  </si>
  <si>
    <t>HD278</t>
  </si>
  <si>
    <t>HD279</t>
  </si>
  <si>
    <t>HD280</t>
  </si>
  <si>
    <t>HD281</t>
  </si>
  <si>
    <t>HD282</t>
  </si>
  <si>
    <t>HD283</t>
  </si>
  <si>
    <t>HD284</t>
  </si>
  <si>
    <t>HD285</t>
  </si>
  <si>
    <t>HD286</t>
  </si>
  <si>
    <t>HD287</t>
  </si>
  <si>
    <t>HD288</t>
  </si>
  <si>
    <t>HD289</t>
  </si>
  <si>
    <t>HD290</t>
  </si>
  <si>
    <t>HD291</t>
  </si>
  <si>
    <t>HD292</t>
  </si>
  <si>
    <t>HD293</t>
  </si>
  <si>
    <t>HD294</t>
  </si>
  <si>
    <t>HD295</t>
  </si>
  <si>
    <t>HD296</t>
  </si>
  <si>
    <t>HD297</t>
  </si>
  <si>
    <t>HD298</t>
  </si>
  <si>
    <t>HD299</t>
  </si>
  <si>
    <t>HD300</t>
  </si>
  <si>
    <t>HD301</t>
  </si>
  <si>
    <t>HD302</t>
  </si>
  <si>
    <t>HD303</t>
  </si>
  <si>
    <t>HD304</t>
  </si>
  <si>
    <t>HD305</t>
  </si>
  <si>
    <t>HD306</t>
  </si>
  <si>
    <t>HD307</t>
  </si>
  <si>
    <t>HD308</t>
  </si>
  <si>
    <t>HD309</t>
  </si>
  <si>
    <t>HD310</t>
  </si>
  <si>
    <t>HD311</t>
  </si>
  <si>
    <t>HD312</t>
  </si>
  <si>
    <t>HD313</t>
  </si>
  <si>
    <t>HD314</t>
  </si>
  <si>
    <t>HD315</t>
  </si>
  <si>
    <t>HD316</t>
  </si>
  <si>
    <t>HD317</t>
  </si>
  <si>
    <t>HD318</t>
  </si>
  <si>
    <t>HD319</t>
  </si>
  <si>
    <t>HD320</t>
  </si>
  <si>
    <t>HD321</t>
  </si>
  <si>
    <t>HD322</t>
  </si>
  <si>
    <t>HD323</t>
  </si>
  <si>
    <t>HD324</t>
  </si>
  <si>
    <t>HD325</t>
  </si>
  <si>
    <t>HD326</t>
  </si>
  <si>
    <t>HD327</t>
  </si>
  <si>
    <t>HD328</t>
  </si>
  <si>
    <t>HD329</t>
  </si>
  <si>
    <t>HD330</t>
  </si>
  <si>
    <t>HD331</t>
  </si>
  <si>
    <t>HD332</t>
  </si>
  <si>
    <t>HD333</t>
  </si>
  <si>
    <t>HD334</t>
  </si>
  <si>
    <t>HD335</t>
  </si>
  <si>
    <t>HD336</t>
  </si>
  <si>
    <t>HD337</t>
  </si>
  <si>
    <t>HD338</t>
  </si>
  <si>
    <t>HD339</t>
  </si>
  <si>
    <t>HD340</t>
  </si>
  <si>
    <t>HD341</t>
  </si>
  <si>
    <t>HD342</t>
  </si>
  <si>
    <t>HD343</t>
  </si>
  <si>
    <t>HD344</t>
  </si>
  <si>
    <t>HD345</t>
  </si>
  <si>
    <t>HD346</t>
  </si>
  <si>
    <t>HD347</t>
  </si>
  <si>
    <t>HD348</t>
  </si>
  <si>
    <t>HD349</t>
  </si>
  <si>
    <t>HD350</t>
  </si>
  <si>
    <t>HD351</t>
  </si>
  <si>
    <t>HD352</t>
  </si>
  <si>
    <t>HD353</t>
  </si>
  <si>
    <t>HD354</t>
  </si>
  <si>
    <t>HD355</t>
  </si>
  <si>
    <t>HD356</t>
  </si>
  <si>
    <t>HD357</t>
  </si>
  <si>
    <t>HD358</t>
  </si>
  <si>
    <t>HD359</t>
  </si>
  <si>
    <t>HD360</t>
  </si>
  <si>
    <t>HD361</t>
  </si>
  <si>
    <t>HD362</t>
  </si>
  <si>
    <t>HD363</t>
  </si>
  <si>
    <t>HD364</t>
  </si>
  <si>
    <t>HD365</t>
  </si>
  <si>
    <t>HD366</t>
  </si>
  <si>
    <t>HD367</t>
  </si>
  <si>
    <t>HD368</t>
  </si>
  <si>
    <t>HD369</t>
  </si>
  <si>
    <t>HD370</t>
  </si>
  <si>
    <t>HD371</t>
  </si>
  <si>
    <t>HD372</t>
  </si>
  <si>
    <t>HD373</t>
  </si>
  <si>
    <t>HD374</t>
  </si>
  <si>
    <t>HD375</t>
  </si>
  <si>
    <t>HD376</t>
  </si>
  <si>
    <t>HD377</t>
  </si>
  <si>
    <t>HD378</t>
  </si>
  <si>
    <t>HD379</t>
  </si>
  <si>
    <t>HD380</t>
  </si>
  <si>
    <t>HD381</t>
  </si>
  <si>
    <t>HD382</t>
  </si>
  <si>
    <t>HD383</t>
  </si>
  <si>
    <t>HD384</t>
  </si>
  <si>
    <t>HD385</t>
  </si>
  <si>
    <t>HD386</t>
  </si>
  <si>
    <t>HD387</t>
  </si>
  <si>
    <t>HD388</t>
  </si>
  <si>
    <t>HD389</t>
  </si>
  <si>
    <t>HD390</t>
  </si>
  <si>
    <t>HD391</t>
  </si>
  <si>
    <t>HD392</t>
  </si>
  <si>
    <t>HD393</t>
  </si>
  <si>
    <t>HD394</t>
  </si>
  <si>
    <t>HD395</t>
  </si>
  <si>
    <t>HD396</t>
  </si>
  <si>
    <t>HD397</t>
  </si>
  <si>
    <t>HD398</t>
  </si>
  <si>
    <t>HD399</t>
  </si>
  <si>
    <t>HD400</t>
  </si>
  <si>
    <t>HD401</t>
  </si>
  <si>
    <t>HD402</t>
  </si>
  <si>
    <t>HD403</t>
  </si>
  <si>
    <t>HD404</t>
  </si>
  <si>
    <t>HD405</t>
  </si>
  <si>
    <t>HD406</t>
  </si>
  <si>
    <t>HD407</t>
  </si>
  <si>
    <t>HD408</t>
  </si>
  <si>
    <t>HD409</t>
  </si>
  <si>
    <t>HD410</t>
  </si>
  <si>
    <t>HD411</t>
  </si>
  <si>
    <t>HD412</t>
  </si>
  <si>
    <t>HD413</t>
  </si>
  <si>
    <t>HD414</t>
  </si>
  <si>
    <t>HD415</t>
  </si>
  <si>
    <t>HD416</t>
  </si>
  <si>
    <t>HD417</t>
  </si>
  <si>
    <t>HD418</t>
  </si>
  <si>
    <t>HD419</t>
  </si>
  <si>
    <t>HD420</t>
  </si>
  <si>
    <t>HD421</t>
  </si>
  <si>
    <t>HD422</t>
  </si>
  <si>
    <t>HD423</t>
  </si>
  <si>
    <t>HD424</t>
  </si>
  <si>
    <t>HD425</t>
  </si>
  <si>
    <t>HD426</t>
  </si>
  <si>
    <t>HD427</t>
  </si>
  <si>
    <t>HD428</t>
  </si>
  <si>
    <t>HD429</t>
  </si>
  <si>
    <t>HD430</t>
  </si>
  <si>
    <t>HD431</t>
  </si>
  <si>
    <t>HD432</t>
  </si>
  <si>
    <t>HD433</t>
  </si>
  <si>
    <t>HD434</t>
  </si>
  <si>
    <t>HD435</t>
  </si>
  <si>
    <t>HD436</t>
  </si>
  <si>
    <t>HD437</t>
  </si>
  <si>
    <t>HD438</t>
  </si>
  <si>
    <t>HD439</t>
  </si>
  <si>
    <t>HD440</t>
  </si>
  <si>
    <t>HD441</t>
  </si>
  <si>
    <t>HD442</t>
  </si>
  <si>
    <t>HD443</t>
  </si>
  <si>
    <t>HD444</t>
  </si>
  <si>
    <t>HD445</t>
  </si>
  <si>
    <t>HD446</t>
  </si>
  <si>
    <t>HD447</t>
  </si>
  <si>
    <t>HD448</t>
  </si>
  <si>
    <t>HD449</t>
  </si>
  <si>
    <t>HD450</t>
  </si>
  <si>
    <t>HD451</t>
  </si>
  <si>
    <t>HD452</t>
  </si>
  <si>
    <t>HD453</t>
  </si>
  <si>
    <t>HD454</t>
  </si>
  <si>
    <t>HD455</t>
  </si>
  <si>
    <t>HD456</t>
  </si>
  <si>
    <t>HD457</t>
  </si>
  <si>
    <t>HD458</t>
  </si>
  <si>
    <t>HD459</t>
  </si>
  <si>
    <t>HD460</t>
  </si>
  <si>
    <t>HD461</t>
  </si>
  <si>
    <t>HD462</t>
  </si>
  <si>
    <t>HD463</t>
  </si>
  <si>
    <t>HD464</t>
  </si>
  <si>
    <t>HD465</t>
  </si>
  <si>
    <t>HD466</t>
  </si>
  <si>
    <t>HD467</t>
  </si>
  <si>
    <t>HD468</t>
  </si>
  <si>
    <t>HD469</t>
  </si>
  <si>
    <t>HD470</t>
  </si>
  <si>
    <t>HD471</t>
  </si>
  <si>
    <t>HD472</t>
  </si>
  <si>
    <t>HD473</t>
  </si>
  <si>
    <t>HD474</t>
  </si>
  <si>
    <t>HD475</t>
  </si>
  <si>
    <t>HD476</t>
  </si>
  <si>
    <t>HD477</t>
  </si>
  <si>
    <t>HD478</t>
  </si>
  <si>
    <t>HD479</t>
  </si>
  <si>
    <t>HD480</t>
  </si>
  <si>
    <t>HD481</t>
  </si>
  <si>
    <t>HD482</t>
  </si>
  <si>
    <t>HD483</t>
  </si>
  <si>
    <t>HD484</t>
  </si>
  <si>
    <t>HD485</t>
  </si>
  <si>
    <t>HD486</t>
  </si>
  <si>
    <t>HD487</t>
  </si>
  <si>
    <t>HD488</t>
  </si>
  <si>
    <t>HD489</t>
  </si>
  <si>
    <t>HD490</t>
  </si>
  <si>
    <t>HD491</t>
  </si>
  <si>
    <t>HD492</t>
  </si>
  <si>
    <t>HD493</t>
  </si>
  <si>
    <t>HD494</t>
  </si>
  <si>
    <t>HD495</t>
  </si>
  <si>
    <t>HD496</t>
  </si>
  <si>
    <t>HD497</t>
  </si>
  <si>
    <t>HD498</t>
  </si>
  <si>
    <t>HD499</t>
  </si>
  <si>
    <t>HD500</t>
  </si>
  <si>
    <t>HD501</t>
  </si>
  <si>
    <t>HD502</t>
  </si>
  <si>
    <t>HD503</t>
  </si>
  <si>
    <t>HD504</t>
  </si>
  <si>
    <t>HD505</t>
  </si>
  <si>
    <t>HD506</t>
  </si>
  <si>
    <t>HD507</t>
  </si>
  <si>
    <t>HD508</t>
  </si>
  <si>
    <t>HD509</t>
  </si>
  <si>
    <t>HD510</t>
  </si>
  <si>
    <t>HD511</t>
  </si>
  <si>
    <t>HD512</t>
  </si>
  <si>
    <t>HD513</t>
  </si>
  <si>
    <t>HD514</t>
  </si>
  <si>
    <t>HD515</t>
  </si>
  <si>
    <t>HD516</t>
  </si>
  <si>
    <t>m3</t>
  </si>
  <si>
    <t>% tăng, giảm đơn giá</t>
  </si>
  <si>
    <t>NV6</t>
  </si>
  <si>
    <t>NV7</t>
  </si>
  <si>
    <t>NV8</t>
  </si>
  <si>
    <t>NV9</t>
  </si>
  <si>
    <t>NV10</t>
  </si>
  <si>
    <t>NV11</t>
  </si>
  <si>
    <t>NV12</t>
  </si>
  <si>
    <t>NV13</t>
  </si>
  <si>
    <t>NV14</t>
  </si>
  <si>
    <t>NV15</t>
  </si>
  <si>
    <t>NV16</t>
  </si>
  <si>
    <t>NV17</t>
  </si>
  <si>
    <t>NV18</t>
  </si>
  <si>
    <t>NV19</t>
  </si>
  <si>
    <t>NV20</t>
  </si>
  <si>
    <t>NV21</t>
  </si>
  <si>
    <t>NV22</t>
  </si>
  <si>
    <t>NV23</t>
  </si>
  <si>
    <t>NV24</t>
  </si>
  <si>
    <t>NV25</t>
  </si>
  <si>
    <t>NV26</t>
  </si>
  <si>
    <t>NV27</t>
  </si>
  <si>
    <t>NV28</t>
  </si>
  <si>
    <t>NV29</t>
  </si>
  <si>
    <t>NV30</t>
  </si>
  <si>
    <t>Năm sinh</t>
  </si>
  <si>
    <t>Cty CP SG</t>
  </si>
  <si>
    <t>Đơn giá bán
(ngàn đồng)</t>
  </si>
  <si>
    <t>Thuế suất
VAT (%)</t>
  </si>
  <si>
    <t>Đơn giá vốn
(ngàn đồng)</t>
  </si>
  <si>
    <t>Đơn vị
tính</t>
  </si>
  <si>
    <t>Số NN</t>
  </si>
  <si>
    <t>Họ tên NV</t>
  </si>
  <si>
    <t>CHI PHÍ TIẾP THỊ TỪNG THÁNG</t>
  </si>
  <si>
    <t>Năm</t>
  </si>
  <si>
    <t>Tháng</t>
  </si>
  <si>
    <t>CPTT (ĐVT: 10.000)</t>
  </si>
  <si>
    <t>Nguyễn Hoàng Long</t>
  </si>
  <si>
    <t>48K18.2</t>
  </si>
  <si>
    <t xml:space="preserve">Đơn giá </t>
  </si>
  <si>
    <t>Doanh thu</t>
  </si>
  <si>
    <t>Thuế suất Thuế VAT</t>
  </si>
  <si>
    <t>Tiền thuế VAT</t>
  </si>
  <si>
    <t>Tổng thanh toán</t>
  </si>
  <si>
    <t>Đơn giá vốn</t>
  </si>
  <si>
    <t>Giá vốn</t>
  </si>
  <si>
    <t>Lãi gộp</t>
  </si>
  <si>
    <t>Grand Total</t>
  </si>
  <si>
    <t>Row Labels</t>
  </si>
  <si>
    <t>Sum of Tổng 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</si>
</sst>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 _₫_-;\-* #,##0\ _₫_-;_-* &quot;-&quot;??\ _₫_-;_-@_-"/>
  </numFmts>
  <fonts count="16" x14ac:knownFonts="1">
    <font>
      <sz val="11"/>
      <color theme="1"/>
      <name val="Calibri"/>
      <family val="2"/>
      <scheme val="minor"/>
    </font>
    <font>
      <b/>
      <sz val="13"/>
      <color theme="1"/>
      <name val="Times New Roman"/>
      <family val="1"/>
    </font>
    <font>
      <sz val="13"/>
      <color theme="1"/>
      <name val="Times New Roman"/>
      <family val="1"/>
    </font>
    <font>
      <b/>
      <sz val="13"/>
      <color rgb="FFFF0000"/>
      <name val="Times New Roman"/>
      <family val="1"/>
    </font>
    <font>
      <sz val="13"/>
      <color rgb="FFFF0000"/>
      <name val="Times New Roman"/>
      <family val="1"/>
    </font>
    <font>
      <sz val="18"/>
      <color theme="1"/>
      <name val="Times New Roman"/>
      <family val="1"/>
    </font>
    <font>
      <sz val="18"/>
      <color rgb="FF0000FF"/>
      <name val="Times New Roman"/>
      <family val="1"/>
    </font>
    <font>
      <b/>
      <sz val="18"/>
      <color rgb="FFFF0000"/>
      <name val="Times New Roman"/>
      <family val="1"/>
    </font>
    <font>
      <sz val="18"/>
      <color rgb="FFFF0000"/>
      <name val="Times New Roman"/>
      <family val="1"/>
    </font>
    <font>
      <b/>
      <sz val="16"/>
      <color indexed="81"/>
      <name val="Tahoma"/>
      <family val="2"/>
    </font>
    <font>
      <b/>
      <sz val="9"/>
      <color indexed="81"/>
      <name val="Tahoma"/>
      <family val="2"/>
    </font>
    <font>
      <sz val="13"/>
      <name val="Times New Roman"/>
      <family val="1"/>
    </font>
    <font>
      <sz val="14"/>
      <color theme="1"/>
      <name val="Calibri"/>
      <family val="2"/>
      <scheme val="minor"/>
    </font>
    <font>
      <sz val="11"/>
      <color theme="1"/>
      <name val="Calibri"/>
      <family val="2"/>
      <scheme val="minor"/>
    </font>
    <font>
      <b/>
      <sz val="14"/>
      <color theme="1"/>
      <name val="Times New Roman"/>
      <family val="1"/>
    </font>
    <font>
      <sz val="14"/>
      <color theme="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3" fillId="0" borderId="0" applyFont="0" applyFill="0" applyBorder="0" applyAlignment="0" applyProtection="0"/>
  </cellStyleXfs>
  <cellXfs count="45">
    <xf numFmtId="0" fontId="0" fillId="0" borderId="0" xfId="0"/>
    <xf numFmtId="0" fontId="1" fillId="0" borderId="1" xfId="0" applyFont="1" applyBorder="1" applyAlignment="1">
      <alignment horizontal="center"/>
    </xf>
    <xf numFmtId="0" fontId="2" fillId="0" borderId="0" xfId="0" applyFont="1"/>
    <xf numFmtId="0" fontId="4" fillId="0" borderId="0" xfId="0" applyFont="1"/>
    <xf numFmtId="0" fontId="2" fillId="0" borderId="2" xfId="0" applyFont="1" applyBorder="1" applyAlignment="1">
      <alignment horizontal="center"/>
    </xf>
    <xf numFmtId="0" fontId="2" fillId="0" borderId="2" xfId="0" quotePrefix="1" applyFont="1" applyBorder="1" applyAlignment="1">
      <alignment horizontal="center"/>
    </xf>
    <xf numFmtId="0" fontId="2" fillId="0" borderId="3" xfId="0" applyFont="1" applyBorder="1" applyAlignment="1">
      <alignment horizontal="center"/>
    </xf>
    <xf numFmtId="0" fontId="2" fillId="0" borderId="3" xfId="0" quotePrefix="1" applyFont="1" applyBorder="1" applyAlignment="1">
      <alignment horizontal="center"/>
    </xf>
    <xf numFmtId="0" fontId="2" fillId="0" borderId="4" xfId="0" quotePrefix="1" applyFont="1" applyBorder="1" applyAlignment="1">
      <alignment horizontal="center"/>
    </xf>
    <xf numFmtId="0" fontId="2" fillId="0" borderId="4" xfId="0" applyFont="1" applyBorder="1" applyAlignment="1">
      <alignment horizontal="left"/>
    </xf>
    <xf numFmtId="0" fontId="2" fillId="0" borderId="4" xfId="0" applyFont="1" applyBorder="1" applyAlignment="1">
      <alignment horizontal="center"/>
    </xf>
    <xf numFmtId="0" fontId="2" fillId="0" borderId="3" xfId="0" applyFont="1" applyBorder="1" applyAlignment="1">
      <alignment horizontal="left"/>
    </xf>
    <xf numFmtId="0" fontId="2" fillId="0" borderId="3" xfId="0" applyFont="1" applyBorder="1"/>
    <xf numFmtId="0" fontId="2" fillId="0" borderId="2" xfId="0" applyFont="1" applyBorder="1" applyAlignment="1">
      <alignment horizontal="left"/>
    </xf>
    <xf numFmtId="0" fontId="3" fillId="0" borderId="0" xfId="0" applyFont="1"/>
    <xf numFmtId="0" fontId="2" fillId="0" borderId="4" xfId="0" applyFont="1" applyBorder="1"/>
    <xf numFmtId="14" fontId="2" fillId="0" borderId="4" xfId="0" applyNumberFormat="1" applyFont="1" applyBorder="1" applyAlignment="1">
      <alignment horizontal="center"/>
    </xf>
    <xf numFmtId="14" fontId="2" fillId="0" borderId="3" xfId="0" applyNumberFormat="1" applyFont="1" applyBorder="1" applyAlignment="1">
      <alignment horizontal="center"/>
    </xf>
    <xf numFmtId="14" fontId="2" fillId="0" borderId="5" xfId="0" applyNumberFormat="1" applyFont="1" applyBorder="1" applyAlignment="1">
      <alignment horizontal="center"/>
    </xf>
    <xf numFmtId="0" fontId="2" fillId="0" borderId="5" xfId="0" applyFont="1" applyBorder="1" applyAlignment="1">
      <alignment horizontal="center"/>
    </xf>
    <xf numFmtId="0" fontId="5" fillId="0" borderId="1" xfId="0" applyFont="1" applyBorder="1" applyAlignment="1">
      <alignment horizontal="left"/>
    </xf>
    <xf numFmtId="0" fontId="6" fillId="0" borderId="1" xfId="0" applyFont="1" applyBorder="1"/>
    <xf numFmtId="1" fontId="8" fillId="0" borderId="1" xfId="0" applyNumberFormat="1" applyFont="1" applyBorder="1"/>
    <xf numFmtId="0" fontId="11" fillId="0" borderId="4" xfId="0" applyFont="1" applyBorder="1" applyAlignment="1">
      <alignment horizontal="center"/>
    </xf>
    <xf numFmtId="0" fontId="11" fillId="0" borderId="3" xfId="0" applyFont="1" applyBorder="1" applyAlignment="1">
      <alignment horizontal="center"/>
    </xf>
    <xf numFmtId="0" fontId="11" fillId="0" borderId="3" xfId="0" applyFont="1" applyBorder="1" applyAlignment="1">
      <alignment horizontal="right"/>
    </xf>
    <xf numFmtId="0" fontId="11" fillId="0" borderId="5" xfId="0" applyFont="1" applyBorder="1" applyAlignment="1">
      <alignment horizontal="right"/>
    </xf>
    <xf numFmtId="0" fontId="11" fillId="0" borderId="4" xfId="0" applyFont="1" applyBorder="1" applyAlignment="1">
      <alignment horizontal="right"/>
    </xf>
    <xf numFmtId="0" fontId="3" fillId="0" borderId="3" xfId="0" applyFont="1" applyBorder="1" applyAlignment="1">
      <alignment horizontal="center"/>
    </xf>
    <xf numFmtId="14" fontId="3" fillId="0" borderId="3" xfId="0" applyNumberFormat="1" applyFont="1" applyBorder="1" applyAlignment="1">
      <alignment horizontal="center"/>
    </xf>
    <xf numFmtId="0" fontId="12" fillId="0" borderId="0" xfId="0" applyFont="1"/>
    <xf numFmtId="9" fontId="0" fillId="0" borderId="0" xfId="0" applyNumberFormat="1"/>
    <xf numFmtId="0" fontId="2" fillId="0" borderId="6"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xf numFmtId="0" fontId="14" fillId="0" borderId="1" xfId="0" applyFont="1" applyBorder="1" applyAlignment="1">
      <alignment horizontal="center"/>
    </xf>
    <xf numFmtId="0" fontId="15" fillId="0" borderId="7" xfId="0" applyFont="1" applyBorder="1" applyAlignment="1">
      <alignment horizontal="center"/>
    </xf>
    <xf numFmtId="0" fontId="15" fillId="0" borderId="1" xfId="0" applyFont="1" applyBorder="1"/>
    <xf numFmtId="164" fontId="15" fillId="0" borderId="1" xfId="1" applyNumberFormat="1" applyFont="1" applyBorder="1"/>
    <xf numFmtId="0" fontId="15" fillId="0" borderId="8" xfId="0" applyFont="1" applyBorder="1"/>
    <xf numFmtId="0" fontId="15" fillId="0" borderId="9" xfId="0" applyFont="1" applyBorder="1"/>
    <xf numFmtId="0" fontId="0" fillId="0" borderId="0" xfId="0" pivotButton="1"/>
    <xf numFmtId="14" fontId="0" fillId="0" borderId="0" xfId="0" applyNumberFormat="1" applyAlignment="1">
      <alignment horizontal="left"/>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11</xdr:col>
      <xdr:colOff>68580</xdr:colOff>
      <xdr:row>4</xdr:row>
      <xdr:rowOff>68580</xdr:rowOff>
    </xdr:from>
    <xdr:to>
      <xdr:col>16</xdr:col>
      <xdr:colOff>182880</xdr:colOff>
      <xdr:row>15</xdr:row>
      <xdr:rowOff>188595</xdr:rowOff>
    </xdr:to>
    <mc:AlternateContent xmlns:mc="http://schemas.openxmlformats.org/markup-compatibility/2006">
      <mc:Choice xmlns:a14="http://schemas.microsoft.com/office/drawing/2010/main" Requires="a14">
        <xdr:graphicFrame macro="">
          <xdr:nvGraphicFramePr>
            <xdr:cNvPr id="2" name="Ngày HĐơn">
              <a:extLst>
                <a:ext uri="{FF2B5EF4-FFF2-40B4-BE49-F238E27FC236}">
                  <a16:creationId xmlns:a16="http://schemas.microsoft.com/office/drawing/2014/main" id="{66866BC0-82DA-B865-5B50-D7E782E3799D}"/>
                </a:ext>
              </a:extLst>
            </xdr:cNvPr>
            <xdr:cNvGraphicFramePr/>
          </xdr:nvGraphicFramePr>
          <xdr:xfrm>
            <a:off x="0" y="0"/>
            <a:ext cx="0" cy="0"/>
          </xdr:xfrm>
          <a:graphic>
            <a:graphicData uri="http://schemas.microsoft.com/office/drawing/2010/slicer">
              <sle:slicer xmlns:sle="http://schemas.microsoft.com/office/drawing/2010/slicer" name="Ngày HĐơn"/>
            </a:graphicData>
          </a:graphic>
        </xdr:graphicFrame>
      </mc:Choice>
      <mc:Fallback>
        <xdr:sp macro="" textlink="">
          <xdr:nvSpPr>
            <xdr:cNvPr id="0" name=""/>
            <xdr:cNvSpPr>
              <a:spLocks noTextEdit="1"/>
            </xdr:cNvSpPr>
          </xdr:nvSpPr>
          <xdr:spPr>
            <a:xfrm>
              <a:off x="7566660" y="922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T&amp;T" refreshedDate="45193.437500578701" createdVersion="8" refreshedVersion="8" minRefreshableVersion="3" recordCount="550" xr:uid="{4D425EC2-F979-44FE-BF41-ADDD34751C31}">
  <cacheSource type="worksheet">
    <worksheetSource ref="B1:C551" sheet="1.2"/>
  </cacheSource>
  <cacheFields count="2">
    <cacheField name="Ngày HĐơn" numFmtId="14">
      <sharedItems containsSemiMixedTypes="0" containsNonDate="0" containsDate="1" containsString="0" minDate="2021-01-10T00:00:00" maxDate="2023-12-29T00:00:00" count="477">
        <d v="2021-01-10T00:00:00"/>
        <d v="2021-01-12T00:00:00"/>
        <d v="2021-01-13T00:00:00"/>
        <d v="2021-01-14T00:00:00"/>
        <d v="2021-01-16T00:00:00"/>
        <d v="2021-01-18T00:00:00"/>
        <d v="2021-01-20T00:00:00"/>
        <d v="2021-01-21T00:00:00"/>
        <d v="2021-01-23T00:00:00"/>
        <d v="2021-01-24T00:00:00"/>
        <d v="2021-01-26T00:00:00"/>
        <d v="2021-01-28T00:00:00"/>
        <d v="2021-01-30T00:00:00"/>
        <d v="2021-02-01T00:00:00"/>
        <d v="2021-02-03T00:00:00"/>
        <d v="2021-02-05T00:00:00"/>
        <d v="2021-02-07T00:00:00"/>
        <d v="2021-02-09T00:00:00"/>
        <d v="2021-02-11T00:00:00"/>
        <d v="2021-02-13T00:00:00"/>
        <d v="2021-02-15T00:00:00"/>
        <d v="2021-02-17T00:00:00"/>
        <d v="2021-02-19T00:00:00"/>
        <d v="2021-02-21T00:00:00"/>
        <d v="2021-02-23T00:00:00"/>
        <d v="2021-02-25T00:00:00"/>
        <d v="2021-02-27T00:00:00"/>
        <d v="2021-03-01T00:00:00"/>
        <d v="2021-03-03T00:00:00"/>
        <d v="2021-03-05T00:00:00"/>
        <d v="2021-03-07T00:00:00"/>
        <d v="2021-03-09T00:00:00"/>
        <d v="2021-03-11T00:00:00"/>
        <d v="2021-03-13T00:00:00"/>
        <d v="2021-03-15T00:00:00"/>
        <d v="2021-03-17T00:00:00"/>
        <d v="2021-03-19T00:00:00"/>
        <d v="2021-03-21T00:00:00"/>
        <d v="2021-03-23T00:00:00"/>
        <d v="2021-03-25T00:00:00"/>
        <d v="2021-03-27T00:00:00"/>
        <d v="2021-03-29T00:00:00"/>
        <d v="2021-03-31T00:00:00"/>
        <d v="2021-04-02T00:00:00"/>
        <d v="2021-04-04T00:00:00"/>
        <d v="2021-04-08T00:00:00"/>
        <d v="2021-04-10T00:00:00"/>
        <d v="2021-04-12T00:00:00"/>
        <d v="2021-04-14T00:00:00"/>
        <d v="2021-04-16T00:00:00"/>
        <d v="2021-04-18T00:00:00"/>
        <d v="2021-04-20T00:00:00"/>
        <d v="2021-04-22T00:00:00"/>
        <d v="2021-04-24T00:00:00"/>
        <d v="2021-04-26T00:00:00"/>
        <d v="2021-04-28T00:00:00"/>
        <d v="2021-04-30T00:00:00"/>
        <d v="2021-05-02T00:00:00"/>
        <d v="2021-05-04T00:00:00"/>
        <d v="2021-05-06T00:00:00"/>
        <d v="2021-05-08T00:00:00"/>
        <d v="2021-05-10T00:00:00"/>
        <d v="2021-05-12T00:00:00"/>
        <d v="2021-05-14T00:00:00"/>
        <d v="2021-05-16T00:00:00"/>
        <d v="2021-05-18T00:00:00"/>
        <d v="2021-05-20T00:00:00"/>
        <d v="2021-05-22T00:00:00"/>
        <d v="2021-05-24T00:00:00"/>
        <d v="2021-05-26T00:00:00"/>
        <d v="2021-05-28T00:00:00"/>
        <d v="2021-05-30T00:00:00"/>
        <d v="2021-06-01T00:00:00"/>
        <d v="2021-06-03T00:00:00"/>
        <d v="2021-06-05T00:00:00"/>
        <d v="2021-06-07T00:00:00"/>
        <d v="2021-06-09T00:00:00"/>
        <d v="2021-06-11T00:00:00"/>
        <d v="2021-06-13T00:00:00"/>
        <d v="2021-06-15T00:00:00"/>
        <d v="2021-06-17T00:00:00"/>
        <d v="2021-06-19T00:00:00"/>
        <d v="2021-06-21T00:00:00"/>
        <d v="2021-06-23T00:00:00"/>
        <d v="2021-06-25T00:00:00"/>
        <d v="2021-06-27T00:00:00"/>
        <d v="2021-06-29T00:00:00"/>
        <d v="2021-07-01T00:00:00"/>
        <d v="2021-07-03T00:00:00"/>
        <d v="2021-07-05T00:00:00"/>
        <d v="2021-07-07T00:00:00"/>
        <d v="2021-07-09T00:00:00"/>
        <d v="2021-07-11T00:00:00"/>
        <d v="2021-07-13T00:00:00"/>
        <d v="2021-07-15T00:00:00"/>
        <d v="2021-07-17T00:00:00"/>
        <d v="2021-07-19T00:00:00"/>
        <d v="2021-07-21T00:00:00"/>
        <d v="2021-07-23T00:00:00"/>
        <d v="2021-07-25T00:00:00"/>
        <d v="2021-07-27T00:00:00"/>
        <d v="2021-07-28T00:00:00"/>
        <d v="2021-07-31T00:00:00"/>
        <d v="2021-08-10T00:00:00"/>
        <d v="2021-08-12T00:00:00"/>
        <d v="2021-08-13T00:00:00"/>
        <d v="2021-08-14T00:00:00"/>
        <d v="2021-08-15T00:00:00"/>
        <d v="2021-08-16T00:00:00"/>
        <d v="2021-08-18T00:00:00"/>
        <d v="2021-08-19T00:00:00"/>
        <d v="2021-08-20T00:00:00"/>
        <d v="2021-08-21T00:00:00"/>
        <d v="2021-08-23T00:00:00"/>
        <d v="2021-08-24T00:00:00"/>
        <d v="2021-08-25T00:00:00"/>
        <d v="2021-08-26T00:00:00"/>
        <d v="2021-08-28T00:00:00"/>
        <d v="2021-08-30T00:00:00"/>
        <d v="2021-09-01T00:00:00"/>
        <d v="2021-09-03T00:00:00"/>
        <d v="2021-09-05T00:00:00"/>
        <d v="2021-09-07T00:00:00"/>
        <d v="2021-09-09T00:00:00"/>
        <d v="2021-09-11T00:00:00"/>
        <d v="2021-09-13T00:00:00"/>
        <d v="2021-09-15T00:00:00"/>
        <d v="2021-09-17T00:00:00"/>
        <d v="2021-09-19T00:00:00"/>
        <d v="2021-09-21T00:00:00"/>
        <d v="2021-09-23T00:00:00"/>
        <d v="2021-09-25T00:00:00"/>
        <d v="2021-09-27T00:00:00"/>
        <d v="2021-10-01T00:00:00"/>
        <d v="2021-10-02T00:00:00"/>
        <d v="2021-10-05T00:00:00"/>
        <d v="2021-10-07T00:00:00"/>
        <d v="2021-10-09T00:00:00"/>
        <d v="2021-10-11T00:00:00"/>
        <d v="2021-10-13T00:00:00"/>
        <d v="2021-10-15T00:00:00"/>
        <d v="2021-10-17T00:00:00"/>
        <d v="2021-10-19T00:00:00"/>
        <d v="2021-10-21T00:00:00"/>
        <d v="2021-10-23T00:00:00"/>
        <d v="2021-10-25T00:00:00"/>
        <d v="2021-10-27T00:00:00"/>
        <d v="2021-10-29T00:00:00"/>
        <d v="2021-10-31T00:00:00"/>
        <d v="2021-11-01T00:00:00"/>
        <d v="2021-11-05T00:00:00"/>
        <d v="2021-11-06T00:00:00"/>
        <d v="2021-11-08T00:00:00"/>
        <d v="2021-11-10T00:00:00"/>
        <d v="2021-11-12T00:00:00"/>
        <d v="2021-11-14T00:00:00"/>
        <d v="2021-11-16T00:00:00"/>
        <d v="2021-11-18T00:00:00"/>
        <d v="2021-11-20T00:00:00"/>
        <d v="2021-11-22T00:00:00"/>
        <d v="2021-11-24T00:00:00"/>
        <d v="2021-11-26T00:00:00"/>
        <d v="2021-11-28T00:00:00"/>
        <d v="2021-11-30T00:00:00"/>
        <d v="2021-12-01T00:00:00"/>
        <d v="2021-12-03T00:00:00"/>
        <d v="2021-12-05T00:00:00"/>
        <d v="2021-12-09T00:00:00"/>
        <d v="2021-12-11T00:00:00"/>
        <d v="2021-12-13T00:00:00"/>
        <d v="2021-12-15T00:00:00"/>
        <d v="2021-12-17T00:00:00"/>
        <d v="2021-12-19T00:00:00"/>
        <d v="2021-12-21T00:00:00"/>
        <d v="2021-12-23T00:00:00"/>
        <d v="2021-12-25T00:00:00"/>
        <d v="2021-12-27T00:00:00"/>
        <d v="2021-12-28T00:00:00"/>
        <d v="2021-12-31T00:00:00"/>
        <d v="2022-01-01T00:00:00"/>
        <d v="2022-01-04T00:00:00"/>
        <d v="2022-01-05T00:00:00"/>
        <d v="2022-01-06T00:00:00"/>
        <d v="2022-01-07T00:00:00"/>
        <d v="2022-01-12T00:00:00"/>
        <d v="2022-01-14T00:00:00"/>
        <d v="2022-01-28T00:00:00"/>
        <d v="2022-02-10T00:00:00"/>
        <d v="2022-02-13T00:00:00"/>
        <d v="2022-02-23T00:00:00"/>
        <d v="2022-02-27T00:00:00"/>
        <d v="2022-02-28T00:00:00"/>
        <d v="2022-03-01T00:00:00"/>
        <d v="2022-03-05T00:00:00"/>
        <d v="2022-03-06T00:00:00"/>
        <d v="2022-03-07T00:00:00"/>
        <d v="2022-03-10T00:00:00"/>
        <d v="2022-03-13T00:00:00"/>
        <d v="2022-03-17T00:00:00"/>
        <d v="2022-03-21T00:00:00"/>
        <d v="2022-04-04T00:00:00"/>
        <d v="2022-04-09T00:00:00"/>
        <d v="2022-04-16T00:00:00"/>
        <d v="2022-04-19T00:00:00"/>
        <d v="2022-04-23T00:00:00"/>
        <d v="2022-04-24T00:00:00"/>
        <d v="2022-04-25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8T00:00:00"/>
        <d v="2022-07-31T00:00:00"/>
        <d v="2022-08-10T00:00:00"/>
        <d v="2022-08-12T00:00:00"/>
        <d v="2022-08-13T00:00:00"/>
        <d v="2022-08-14T00:00:00"/>
        <d v="2022-08-15T00:00:00"/>
        <d v="2022-08-16T00:00:00"/>
        <d v="2022-08-18T00:00:00"/>
        <d v="2022-08-19T00:00:00"/>
        <d v="2022-08-20T00:00:00"/>
        <d v="2022-08-21T00:00:00"/>
        <d v="2022-08-23T00:00:00"/>
        <d v="2022-08-24T00:00:00"/>
        <d v="2022-08-25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10-01T00:00:00"/>
        <d v="2022-10-02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1T00:00:00"/>
        <d v="2022-11-05T00:00:00"/>
        <d v="2022-11-06T00:00:00"/>
        <d v="2022-11-08T00:00:00"/>
        <d v="2022-11-10T00:00:00"/>
        <d v="2022-11-12T00:00:00"/>
        <d v="2022-11-14T00:00:00"/>
        <d v="2022-11-16T00:00:00"/>
        <d v="2022-11-18T00:00:00"/>
        <d v="2022-11-20T00:00:00"/>
        <d v="2022-11-22T00:00:00"/>
        <d v="2022-11-24T00:00:00"/>
        <d v="2022-11-26T00:00:00"/>
        <d v="2022-11-28T00:00:00"/>
        <d v="2022-11-30T00:00:00"/>
        <d v="2022-12-01T00:00:00"/>
        <d v="2022-12-03T00:00:00"/>
        <d v="2022-12-05T00:00:00"/>
        <d v="2022-12-09T00:00:00"/>
        <d v="2022-12-11T00:00:00"/>
        <d v="2022-12-13T00:00:00"/>
        <d v="2022-12-15T00:00:00"/>
        <d v="2022-12-17T00:00:00"/>
        <d v="2022-12-19T00:00:00"/>
        <d v="2022-12-21T00:00:00"/>
        <d v="2022-12-23T00:00:00"/>
        <d v="2022-12-25T00:00:00"/>
        <d v="2022-12-27T00:00:00"/>
        <d v="2022-12-28T00:00:00"/>
        <d v="2022-12-31T00:00:00"/>
        <d v="2023-01-01T00:00:00"/>
        <d v="2023-01-04T00:00:00"/>
        <d v="2023-01-05T00:00:00"/>
        <d v="2023-01-06T00:00:00"/>
        <d v="2023-01-07T00:00:00"/>
        <d v="2023-01-12T00:00:00"/>
        <d v="2023-01-14T00:00:00"/>
        <d v="2023-01-28T00:00:00"/>
        <d v="2023-02-10T00:00:00"/>
        <d v="2023-02-13T00:00:00"/>
        <d v="2023-02-23T00:00:00"/>
        <d v="2023-02-27T00:00:00"/>
        <d v="2023-02-28T00:00:00"/>
        <d v="2023-03-01T00:00:00"/>
        <d v="2023-03-05T00:00:00"/>
        <d v="2023-03-06T00:00:00"/>
        <d v="2023-03-07T00:00:00"/>
        <d v="2023-03-10T00:00:00"/>
        <d v="2023-03-13T00:00:00"/>
        <d v="2023-03-17T00:00:00"/>
        <d v="2023-03-21T00:00:00"/>
        <d v="2023-04-04T00:00:00"/>
        <d v="2023-04-09T00:00:00"/>
        <d v="2023-04-16T00:00:00"/>
        <d v="2023-04-19T00:00:00"/>
        <d v="2023-04-23T00:00:00"/>
        <d v="2023-04-24T00:00:00"/>
        <d v="2023-04-25T00:00:00"/>
        <d v="2023-04-26T00:00:00"/>
        <d v="2023-04-28T00:00:00"/>
        <d v="2023-04-30T00:00:00"/>
        <d v="2023-05-02T00:00:00"/>
        <d v="2023-05-04T00:00:00"/>
        <d v="2023-05-06T00:00:00"/>
        <d v="2023-05-08T00:00:00"/>
        <d v="2023-05-10T00:00:00"/>
        <d v="2023-05-12T00:00:00"/>
        <d v="2023-05-14T00:00:00"/>
        <d v="2023-05-16T00:00:00"/>
        <d v="2023-05-18T00:00:00"/>
        <d v="2023-05-20T00:00:00"/>
        <d v="2023-05-22T00:00:00"/>
        <d v="2023-05-24T00:00:00"/>
        <d v="2023-05-26T00:00:00"/>
        <d v="2023-05-28T00:00:00"/>
        <d v="2023-05-30T00:00:00"/>
        <d v="2023-06-01T00:00:00"/>
        <d v="2023-06-03T00:00:00"/>
        <d v="2023-06-05T00:00:00"/>
        <d v="2023-06-07T00:00:00"/>
        <d v="2023-06-09T00:00:00"/>
        <d v="2023-06-11T00:00:00"/>
        <d v="2023-06-13T00:00:00"/>
        <d v="2023-06-15T00:00:00"/>
        <d v="2023-06-17T00:00:00"/>
        <d v="2023-06-19T00:00:00"/>
        <d v="2023-06-21T00:00:00"/>
        <d v="2023-06-25T00:00:00"/>
        <d v="2023-06-27T00:00:00"/>
        <d v="2023-06-29T00:00:00"/>
        <d v="2023-07-01T00:00:00"/>
        <d v="2023-07-03T00:00:00"/>
        <d v="2023-07-05T00:00:00"/>
        <d v="2023-07-07T00:00:00"/>
        <d v="2023-07-09T00:00:00"/>
        <d v="2023-07-11T00:00:00"/>
        <d v="2023-07-13T00:00:00"/>
        <d v="2023-07-15T00:00:00"/>
        <d v="2023-07-19T00:00:00"/>
        <d v="2023-07-21T00:00:00"/>
        <d v="2023-07-23T00:00:00"/>
        <d v="2023-07-25T00:00:00"/>
        <d v="2023-07-28T00:00:00"/>
        <d v="2023-07-31T00:00:00"/>
        <d v="2023-08-10T00:00:00"/>
        <d v="2023-08-12T00:00:00"/>
        <d v="2023-08-13T00:00:00"/>
        <d v="2023-08-14T00:00:00"/>
        <d v="2023-08-15T00:00:00"/>
        <d v="2023-08-16T00:00:00"/>
        <d v="2023-08-18T00:00:00"/>
        <d v="2023-08-19T00:00:00"/>
        <d v="2023-08-20T00:00:00"/>
        <d v="2023-08-21T00:00:00"/>
        <d v="2023-08-23T00:00:00"/>
        <d v="2023-08-24T00:00:00"/>
        <d v="2023-08-25T00:00:00"/>
        <d v="2023-08-26T00:00:00"/>
        <d v="2023-08-28T00:00:00"/>
        <d v="2023-08-30T00:00:00"/>
        <d v="2023-09-01T00:00:00"/>
        <d v="2023-09-05T00:00:00"/>
        <d v="2023-09-07T00:00:00"/>
        <d v="2023-09-09T00:00:00"/>
        <d v="2023-09-11T00:00:00"/>
        <d v="2023-09-13T00:00:00"/>
        <d v="2023-09-15T00:00:00"/>
        <d v="2023-09-17T00:00:00"/>
        <d v="2023-09-19T00:00:00"/>
        <d v="2023-09-21T00:00:00"/>
        <d v="2023-09-23T00:00:00"/>
        <d v="2023-09-25T00:00:00"/>
        <d v="2023-09-27T00:00:00"/>
        <d v="2023-10-01T00:00:00"/>
        <d v="2023-10-02T00:00:00"/>
        <d v="2023-10-07T00:00:00"/>
        <d v="2023-10-09T00:00:00"/>
        <d v="2023-10-11T00:00:00"/>
        <d v="2023-10-13T00:00:00"/>
        <d v="2023-10-15T00:00:00"/>
        <d v="2023-10-17T00:00:00"/>
        <d v="2023-10-19T00:00:00"/>
        <d v="2023-10-21T00:00:00"/>
        <d v="2023-10-23T00:00:00"/>
        <d v="2023-10-25T00:00:00"/>
        <d v="2023-10-27T00:00:00"/>
        <d v="2023-10-29T00:00:00"/>
        <d v="2023-10-31T00:00:00"/>
        <d v="2023-11-01T00:00:00"/>
        <d v="2023-11-06T00:00:00"/>
        <d v="2023-11-08T00:00:00"/>
        <d v="2023-11-10T00:00:00"/>
        <d v="2023-11-12T00:00:00"/>
        <d v="2023-11-14T00:00:00"/>
        <d v="2023-11-16T00:00:00"/>
        <d v="2023-11-18T00:00:00"/>
        <d v="2023-11-20T00:00:00"/>
        <d v="2023-11-22T00:00:00"/>
        <d v="2023-11-24T00:00:00"/>
        <d v="2023-11-26T00:00:00"/>
        <d v="2023-11-28T00:00:00"/>
        <d v="2023-11-30T00:00:00"/>
        <d v="2023-12-01T00:00:00"/>
        <d v="2023-12-03T00:00:00"/>
        <d v="2023-12-05T00:00:00"/>
        <d v="2023-12-11T00:00:00"/>
        <d v="2023-12-13T00:00:00"/>
        <d v="2023-12-15T00:00:00"/>
        <d v="2023-12-17T00:00:00"/>
        <d v="2023-12-19T00:00:00"/>
        <d v="2023-12-21T00:00:00"/>
        <d v="2023-12-23T00:00:00"/>
        <d v="2023-12-25T00:00:00"/>
        <d v="2023-12-27T00:00:00"/>
        <d v="2023-12-28T00:00:00"/>
      </sharedItems>
    </cacheField>
    <cacheField name="Tổng thanh toán" numFmtId="0">
      <sharedItems containsSemiMixedTypes="0" containsString="0" containsNumber="1" containsInteger="1" minValue="900" maxValue="243936" count="325">
        <n v="14652"/>
        <n v="3190"/>
        <n v="4086"/>
        <n v="11616"/>
        <n v="92928"/>
        <n v="70824"/>
        <n v="11484"/>
        <n v="43560"/>
        <n v="62920"/>
        <n v="10896"/>
        <n v="64014"/>
        <n v="39072"/>
        <n v="51282"/>
        <n v="54230"/>
        <n v="42108"/>
        <n v="16344"/>
        <n v="4796"/>
        <n v="39960"/>
        <n v="26158"/>
        <n v="9000"/>
        <n v="17172"/>
        <n v="28776"/>
        <n v="78996"/>
        <n v="6776"/>
        <n v="49126"/>
        <n v="5995"/>
        <n v="24804"/>
        <n v="10800"/>
        <n v="13500"/>
        <n v="5400"/>
        <n v="36720"/>
        <n v="1936"/>
        <n v="6732"/>
        <n v="50400"/>
        <n v="17985"/>
        <n v="50358"/>
        <n v="129390"/>
        <n v="97308"/>
        <n v="10208"/>
        <n v="3872"/>
        <n v="7200"/>
        <n v="106711"/>
        <n v="1800"/>
        <n v="54810"/>
        <n v="42592"/>
        <n v="26378"/>
        <n v="19440"/>
        <n v="17424"/>
        <n v="945"/>
        <n v="3828"/>
        <n v="96120"/>
        <n v="185076"/>
        <n v="25920"/>
        <n v="12240"/>
        <n v="19184"/>
        <n v="21735"/>
        <n v="15950"/>
        <n v="68040"/>
        <n v="68376"/>
        <n v="54900"/>
        <n v="188034"/>
        <n v="15587"/>
        <n v="3672"/>
        <n v="29304"/>
        <n v="12258"/>
        <n v="97680"/>
        <n v="31900"/>
        <n v="29348"/>
        <n v="9792"/>
        <n v="103428"/>
        <n v="23232"/>
        <n v="36774"/>
        <n v="58590"/>
        <n v="3600"/>
        <n v="116388"/>
        <n v="175536"/>
        <n v="9592"/>
        <n v="17226"/>
        <n v="34344"/>
        <n v="22680"/>
        <n v="25515"/>
        <n v="34848"/>
        <n v="44363"/>
        <n v="63492"/>
        <n v="16456"/>
        <n v="40068"/>
        <n v="75702"/>
        <n v="44280"/>
        <n v="136752"/>
        <n v="84444"/>
        <n v="19140"/>
        <n v="16200"/>
        <n v="195360"/>
        <n v="35970"/>
        <n v="87885"/>
        <n v="229548"/>
        <n v="40860"/>
        <n v="19845"/>
        <n v="33660"/>
        <n v="26796"/>
        <n v="59148"/>
        <n v="29040"/>
        <n v="67144"/>
        <n v="76272"/>
        <n v="29295"/>
        <n v="1836"/>
        <n v="16065"/>
        <n v="98064"/>
        <n v="43470"/>
        <n v="21692"/>
        <n v="18900"/>
        <n v="12852"/>
        <n v="51030"/>
        <n v="15120"/>
        <n v="12584"/>
        <n v="15312"/>
        <n v="81900"/>
        <n v="46398"/>
        <n v="14400"/>
        <n v="64260"/>
        <n v="5724"/>
        <n v="13620"/>
        <n v="146520"/>
        <n v="30008"/>
        <n v="4320"/>
        <n v="90992"/>
        <n v="38368"/>
        <n v="124542"/>
        <n v="14175"/>
        <n v="41040"/>
        <n v="20196"/>
        <n v="153846"/>
        <n v="13230"/>
        <n v="57204"/>
        <n v="22644"/>
        <n v="24200"/>
        <n v="31212"/>
        <n v="27000"/>
        <n v="98280"/>
        <n v="100716"/>
        <n v="61050"/>
        <n v="9720"/>
        <n v="58080"/>
        <n v="7344"/>
        <n v="15264"/>
        <n v="14040"/>
        <n v="8172"/>
        <n v="11448"/>
        <n v="24570"/>
        <n v="38745"/>
        <n v="14388"/>
        <n v="41514"/>
        <n v="20520"/>
        <n v="4896"/>
        <n v="6810"/>
        <n v="86152"/>
        <n v="33048"/>
        <n v="6480"/>
        <n v="46800"/>
        <n v="32130"/>
        <n v="34884"/>
        <n v="34050"/>
        <n v="152640"/>
        <n v="71632"/>
        <n v="36855"/>
        <n v="6615"/>
        <n v="41400"/>
        <n v="11880"/>
        <n v="13464"/>
        <n v="12285"/>
        <n v="33176"/>
        <n v="243936"/>
        <n v="46761"/>
        <n v="35412"/>
        <n v="12122"/>
        <n v="17094"/>
        <n v="158730"/>
        <n v="28602"/>
        <n v="15488"/>
        <n v="55842"/>
        <n v="21978"/>
        <n v="37004"/>
        <n v="9534"/>
        <n v="83160"/>
        <n v="11700"/>
        <n v="22896"/>
        <n v="16786"/>
        <n v="32912"/>
        <n v="17864"/>
        <n v="28620"/>
        <n v="37800"/>
        <n v="22781"/>
        <n v="45900"/>
        <n v="7744"/>
        <n v="10791"/>
        <n v="2724"/>
        <n v="110664"/>
        <n v="1914"/>
        <n v="19800"/>
        <n v="24516"/>
        <n v="21582"/>
        <n v="80100"/>
        <n v="91665"/>
        <n v="19360"/>
        <n v="17280"/>
        <n v="22264"/>
        <n v="137376"/>
        <n v="10404"/>
        <n v="20383"/>
        <n v="4466"/>
        <n v="9570"/>
        <n v="17100"/>
        <n v="58608"/>
        <n v="32373"/>
        <n v="151404"/>
        <n v="2552"/>
        <n v="38918"/>
        <n v="15300"/>
        <n v="35100"/>
        <n v="68688"/>
        <n v="18972"/>
        <n v="1890"/>
        <n v="20988"/>
        <n v="73260"/>
        <n v="100440"/>
        <n v="8294"/>
        <n v="18360"/>
        <n v="36630"/>
        <n v="17010"/>
        <n v="32436"/>
        <n v="27104"/>
        <n v="55154"/>
        <n v="22968"/>
        <n v="28350"/>
        <n v="81720"/>
        <n v="20328"/>
        <n v="2904"/>
        <n v="56700"/>
        <n v="88830"/>
        <n v="19584"/>
        <n v="19080"/>
        <n v="69462"/>
        <n v="43956"/>
        <n v="33480"/>
        <n v="52756"/>
        <n v="87912"/>
        <n v="8568"/>
        <n v="39690"/>
        <n v="7194"/>
        <n v="29975"/>
        <n v="30600"/>
        <n v="17706"/>
        <n v="81312"/>
        <n v="101520"/>
        <n v="64800"/>
        <n v="148962"/>
        <n v="3240"/>
        <n v="45792"/>
        <n v="4284"/>
        <n v="169812"/>
        <n v="64746"/>
        <n v="34188"/>
        <n v="6120"/>
        <n v="86400"/>
        <n v="66600"/>
        <n v="53118"/>
        <n v="34272"/>
        <n v="62652"/>
        <n v="7632"/>
        <n v="25168"/>
        <n v="84105"/>
        <n v="132114"/>
        <n v="10395"/>
        <n v="23980"/>
        <n v="13398"/>
        <n v="900"/>
        <n v="9540"/>
        <n v="8640"/>
        <n v="28152"/>
        <n v="8393"/>
        <n v="9768"/>
        <n v="59048"/>
        <n v="7326"/>
        <n v="65934"/>
        <n v="43584"/>
        <n v="19536"/>
        <n v="12960"/>
        <n v="35496"/>
        <n v="22330"/>
        <n v="83952"/>
        <n v="74536"/>
        <n v="31746"/>
        <n v="61290"/>
        <n v="24480"/>
        <n v="25179"/>
        <n v="40656"/>
        <n v="48195"/>
        <n v="29160"/>
        <n v="74338"/>
        <n v="5448"/>
        <n v="47700"/>
        <n v="5808"/>
        <n v="45360"/>
        <n v="49368"/>
        <n v="78228"/>
        <n v="121218"/>
        <n v="3816"/>
        <n v="66780"/>
        <n v="41580"/>
        <n v="69300"/>
        <n v="4725"/>
        <n v="12210"/>
        <n v="83028"/>
        <n v="50760"/>
        <n v="5104"/>
        <n v="5670"/>
        <n v="38160"/>
        <n v="25878"/>
        <n v="14520"/>
        <n v="13189"/>
        <n v="58140"/>
        <n v="47960"/>
        <n v="217338"/>
        <n v="14036"/>
        <n v="42222"/>
      </sharedItems>
    </cacheField>
  </cacheFields>
  <extLst>
    <ext xmlns:x14="http://schemas.microsoft.com/office/spreadsheetml/2009/9/main" uri="{725AE2AE-9491-48be-B2B4-4EB974FC3084}">
      <x14:pivotCacheDefinition pivotCacheId="195536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r>
  <r>
    <x v="0"/>
    <x v="1"/>
  </r>
  <r>
    <x v="0"/>
    <x v="2"/>
  </r>
  <r>
    <x v="1"/>
    <x v="3"/>
  </r>
  <r>
    <x v="2"/>
    <x v="4"/>
  </r>
  <r>
    <x v="3"/>
    <x v="5"/>
  </r>
  <r>
    <x v="3"/>
    <x v="6"/>
  </r>
  <r>
    <x v="4"/>
    <x v="7"/>
  </r>
  <r>
    <x v="5"/>
    <x v="8"/>
  </r>
  <r>
    <x v="5"/>
    <x v="9"/>
  </r>
  <r>
    <x v="6"/>
    <x v="10"/>
  </r>
  <r>
    <x v="7"/>
    <x v="11"/>
  </r>
  <r>
    <x v="8"/>
    <x v="12"/>
  </r>
  <r>
    <x v="9"/>
    <x v="13"/>
  </r>
  <r>
    <x v="9"/>
    <x v="14"/>
  </r>
  <r>
    <x v="10"/>
    <x v="15"/>
  </r>
  <r>
    <x v="10"/>
    <x v="16"/>
  </r>
  <r>
    <x v="11"/>
    <x v="17"/>
  </r>
  <r>
    <x v="12"/>
    <x v="18"/>
  </r>
  <r>
    <x v="13"/>
    <x v="19"/>
  </r>
  <r>
    <x v="14"/>
    <x v="20"/>
  </r>
  <r>
    <x v="15"/>
    <x v="21"/>
  </r>
  <r>
    <x v="16"/>
    <x v="22"/>
  </r>
  <r>
    <x v="17"/>
    <x v="23"/>
  </r>
  <r>
    <x v="18"/>
    <x v="24"/>
  </r>
  <r>
    <x v="18"/>
    <x v="25"/>
  </r>
  <r>
    <x v="19"/>
    <x v="26"/>
  </r>
  <r>
    <x v="20"/>
    <x v="27"/>
  </r>
  <r>
    <x v="21"/>
    <x v="28"/>
  </r>
  <r>
    <x v="22"/>
    <x v="29"/>
  </r>
  <r>
    <x v="23"/>
    <x v="30"/>
  </r>
  <r>
    <x v="23"/>
    <x v="31"/>
  </r>
  <r>
    <x v="24"/>
    <x v="32"/>
  </r>
  <r>
    <x v="25"/>
    <x v="33"/>
  </r>
  <r>
    <x v="26"/>
    <x v="34"/>
  </r>
  <r>
    <x v="27"/>
    <x v="35"/>
  </r>
  <r>
    <x v="28"/>
    <x v="36"/>
  </r>
  <r>
    <x v="29"/>
    <x v="37"/>
  </r>
  <r>
    <x v="30"/>
    <x v="38"/>
  </r>
  <r>
    <x v="31"/>
    <x v="39"/>
  </r>
  <r>
    <x v="32"/>
    <x v="40"/>
  </r>
  <r>
    <x v="33"/>
    <x v="15"/>
  </r>
  <r>
    <x v="34"/>
    <x v="41"/>
  </r>
  <r>
    <x v="35"/>
    <x v="42"/>
  </r>
  <r>
    <x v="36"/>
    <x v="43"/>
  </r>
  <r>
    <x v="37"/>
    <x v="25"/>
  </r>
  <r>
    <x v="38"/>
    <x v="44"/>
  </r>
  <r>
    <x v="39"/>
    <x v="45"/>
  </r>
  <r>
    <x v="40"/>
    <x v="46"/>
  </r>
  <r>
    <x v="41"/>
    <x v="47"/>
  </r>
  <r>
    <x v="41"/>
    <x v="48"/>
  </r>
  <r>
    <x v="41"/>
    <x v="49"/>
  </r>
  <r>
    <x v="42"/>
    <x v="50"/>
  </r>
  <r>
    <x v="43"/>
    <x v="51"/>
  </r>
  <r>
    <x v="44"/>
    <x v="52"/>
  </r>
  <r>
    <x v="44"/>
    <x v="53"/>
  </r>
  <r>
    <x v="45"/>
    <x v="27"/>
  </r>
  <r>
    <x v="46"/>
    <x v="54"/>
  </r>
  <r>
    <x v="47"/>
    <x v="55"/>
  </r>
  <r>
    <x v="48"/>
    <x v="56"/>
  </r>
  <r>
    <x v="49"/>
    <x v="57"/>
  </r>
  <r>
    <x v="50"/>
    <x v="58"/>
  </r>
  <r>
    <x v="51"/>
    <x v="59"/>
  </r>
  <r>
    <x v="52"/>
    <x v="60"/>
  </r>
  <r>
    <x v="53"/>
    <x v="61"/>
  </r>
  <r>
    <x v="53"/>
    <x v="62"/>
  </r>
  <r>
    <x v="53"/>
    <x v="47"/>
  </r>
  <r>
    <x v="53"/>
    <x v="63"/>
  </r>
  <r>
    <x v="53"/>
    <x v="64"/>
  </r>
  <r>
    <x v="54"/>
    <x v="65"/>
  </r>
  <r>
    <x v="55"/>
    <x v="66"/>
  </r>
  <r>
    <x v="56"/>
    <x v="67"/>
  </r>
  <r>
    <x v="57"/>
    <x v="68"/>
  </r>
  <r>
    <x v="58"/>
    <x v="69"/>
  </r>
  <r>
    <x v="59"/>
    <x v="70"/>
  </r>
  <r>
    <x v="60"/>
    <x v="71"/>
  </r>
  <r>
    <x v="61"/>
    <x v="72"/>
  </r>
  <r>
    <x v="61"/>
    <x v="73"/>
  </r>
  <r>
    <x v="62"/>
    <x v="74"/>
  </r>
  <r>
    <x v="63"/>
    <x v="56"/>
  </r>
  <r>
    <x v="64"/>
    <x v="29"/>
  </r>
  <r>
    <x v="65"/>
    <x v="75"/>
  </r>
  <r>
    <x v="66"/>
    <x v="76"/>
  </r>
  <r>
    <x v="67"/>
    <x v="77"/>
  </r>
  <r>
    <x v="68"/>
    <x v="15"/>
  </r>
  <r>
    <x v="69"/>
    <x v="78"/>
  </r>
  <r>
    <x v="70"/>
    <x v="79"/>
  </r>
  <r>
    <x v="71"/>
    <x v="80"/>
  </r>
  <r>
    <x v="72"/>
    <x v="81"/>
  </r>
  <r>
    <x v="73"/>
    <x v="82"/>
  </r>
  <r>
    <x v="73"/>
    <x v="83"/>
  </r>
  <r>
    <x v="73"/>
    <x v="84"/>
  </r>
  <r>
    <x v="74"/>
    <x v="85"/>
  </r>
  <r>
    <x v="75"/>
    <x v="86"/>
  </r>
  <r>
    <x v="76"/>
    <x v="87"/>
  </r>
  <r>
    <x v="77"/>
    <x v="88"/>
  </r>
  <r>
    <x v="78"/>
    <x v="89"/>
  </r>
  <r>
    <x v="79"/>
    <x v="90"/>
  </r>
  <r>
    <x v="80"/>
    <x v="91"/>
  </r>
  <r>
    <x v="81"/>
    <x v="92"/>
  </r>
  <r>
    <x v="82"/>
    <x v="93"/>
  </r>
  <r>
    <x v="83"/>
    <x v="94"/>
  </r>
  <r>
    <x v="84"/>
    <x v="95"/>
  </r>
  <r>
    <x v="85"/>
    <x v="12"/>
  </r>
  <r>
    <x v="86"/>
    <x v="61"/>
  </r>
  <r>
    <x v="87"/>
    <x v="96"/>
  </r>
  <r>
    <x v="87"/>
    <x v="97"/>
  </r>
  <r>
    <x v="88"/>
    <x v="98"/>
  </r>
  <r>
    <x v="89"/>
    <x v="99"/>
  </r>
  <r>
    <x v="90"/>
    <x v="100"/>
  </r>
  <r>
    <x v="91"/>
    <x v="101"/>
  </r>
  <r>
    <x v="92"/>
    <x v="102"/>
  </r>
  <r>
    <x v="93"/>
    <x v="101"/>
  </r>
  <r>
    <x v="94"/>
    <x v="103"/>
  </r>
  <r>
    <x v="95"/>
    <x v="104"/>
  </r>
  <r>
    <x v="96"/>
    <x v="105"/>
  </r>
  <r>
    <x v="97"/>
    <x v="106"/>
  </r>
  <r>
    <x v="98"/>
    <x v="107"/>
  </r>
  <r>
    <x v="99"/>
    <x v="108"/>
  </r>
  <r>
    <x v="100"/>
    <x v="109"/>
  </r>
  <r>
    <x v="101"/>
    <x v="110"/>
  </r>
  <r>
    <x v="102"/>
    <x v="111"/>
  </r>
  <r>
    <x v="103"/>
    <x v="112"/>
  </r>
  <r>
    <x v="104"/>
    <x v="71"/>
  </r>
  <r>
    <x v="105"/>
    <x v="113"/>
  </r>
  <r>
    <x v="106"/>
    <x v="114"/>
  </r>
  <r>
    <x v="106"/>
    <x v="115"/>
  </r>
  <r>
    <x v="106"/>
    <x v="105"/>
  </r>
  <r>
    <x v="107"/>
    <x v="81"/>
  </r>
  <r>
    <x v="108"/>
    <x v="116"/>
  </r>
  <r>
    <x v="109"/>
    <x v="110"/>
  </r>
  <r>
    <x v="110"/>
    <x v="117"/>
  </r>
  <r>
    <x v="111"/>
    <x v="118"/>
  </r>
  <r>
    <x v="112"/>
    <x v="119"/>
  </r>
  <r>
    <x v="113"/>
    <x v="111"/>
  </r>
  <r>
    <x v="114"/>
    <x v="120"/>
  </r>
  <r>
    <x v="115"/>
    <x v="121"/>
  </r>
  <r>
    <x v="116"/>
    <x v="122"/>
  </r>
  <r>
    <x v="117"/>
    <x v="123"/>
  </r>
  <r>
    <x v="118"/>
    <x v="124"/>
  </r>
  <r>
    <x v="119"/>
    <x v="125"/>
  </r>
  <r>
    <x v="120"/>
    <x v="126"/>
  </r>
  <r>
    <x v="121"/>
    <x v="19"/>
  </r>
  <r>
    <x v="122"/>
    <x v="127"/>
  </r>
  <r>
    <x v="123"/>
    <x v="128"/>
  </r>
  <r>
    <x v="124"/>
    <x v="68"/>
  </r>
  <r>
    <x v="125"/>
    <x v="104"/>
  </r>
  <r>
    <x v="126"/>
    <x v="129"/>
  </r>
  <r>
    <x v="127"/>
    <x v="35"/>
  </r>
  <r>
    <x v="128"/>
    <x v="130"/>
  </r>
  <r>
    <x v="129"/>
    <x v="131"/>
  </r>
  <r>
    <x v="130"/>
    <x v="122"/>
  </r>
  <r>
    <x v="131"/>
    <x v="132"/>
  </r>
  <r>
    <x v="132"/>
    <x v="133"/>
  </r>
  <r>
    <x v="133"/>
    <x v="134"/>
  </r>
  <r>
    <x v="134"/>
    <x v="135"/>
  </r>
  <r>
    <x v="135"/>
    <x v="136"/>
  </r>
  <r>
    <x v="136"/>
    <x v="6"/>
  </r>
  <r>
    <x v="137"/>
    <x v="137"/>
  </r>
  <r>
    <x v="138"/>
    <x v="138"/>
  </r>
  <r>
    <x v="139"/>
    <x v="114"/>
  </r>
  <r>
    <x v="140"/>
    <x v="52"/>
  </r>
  <r>
    <x v="141"/>
    <x v="139"/>
  </r>
  <r>
    <x v="142"/>
    <x v="140"/>
  </r>
  <r>
    <x v="143"/>
    <x v="23"/>
  </r>
  <r>
    <x v="144"/>
    <x v="141"/>
  </r>
  <r>
    <x v="145"/>
    <x v="142"/>
  </r>
  <r>
    <x v="146"/>
    <x v="143"/>
  </r>
  <r>
    <x v="147"/>
    <x v="144"/>
  </r>
  <r>
    <x v="148"/>
    <x v="145"/>
  </r>
  <r>
    <x v="149"/>
    <x v="59"/>
  </r>
  <r>
    <x v="150"/>
    <x v="146"/>
  </r>
  <r>
    <x v="151"/>
    <x v="120"/>
  </r>
  <r>
    <x v="152"/>
    <x v="68"/>
  </r>
  <r>
    <x v="153"/>
    <x v="147"/>
  </r>
  <r>
    <x v="154"/>
    <x v="148"/>
  </r>
  <r>
    <x v="155"/>
    <x v="19"/>
  </r>
  <r>
    <x v="156"/>
    <x v="149"/>
  </r>
  <r>
    <x v="157"/>
    <x v="37"/>
  </r>
  <r>
    <x v="158"/>
    <x v="150"/>
  </r>
  <r>
    <x v="159"/>
    <x v="151"/>
  </r>
  <r>
    <x v="160"/>
    <x v="152"/>
  </r>
  <r>
    <x v="161"/>
    <x v="11"/>
  </r>
  <r>
    <x v="162"/>
    <x v="153"/>
  </r>
  <r>
    <x v="163"/>
    <x v="154"/>
  </r>
  <r>
    <x v="164"/>
    <x v="155"/>
  </r>
  <r>
    <x v="165"/>
    <x v="156"/>
  </r>
  <r>
    <x v="166"/>
    <x v="157"/>
  </r>
  <r>
    <x v="166"/>
    <x v="80"/>
  </r>
  <r>
    <x v="167"/>
    <x v="158"/>
  </r>
  <r>
    <x v="167"/>
    <x v="96"/>
  </r>
  <r>
    <x v="168"/>
    <x v="6"/>
  </r>
  <r>
    <x v="169"/>
    <x v="159"/>
  </r>
  <r>
    <x v="170"/>
    <x v="160"/>
  </r>
  <r>
    <x v="171"/>
    <x v="161"/>
  </r>
  <r>
    <x v="172"/>
    <x v="162"/>
  </r>
  <r>
    <x v="173"/>
    <x v="163"/>
  </r>
  <r>
    <x v="174"/>
    <x v="164"/>
  </r>
  <r>
    <x v="175"/>
    <x v="71"/>
  </r>
  <r>
    <x v="176"/>
    <x v="165"/>
  </r>
  <r>
    <x v="177"/>
    <x v="102"/>
  </r>
  <r>
    <x v="178"/>
    <x v="166"/>
  </r>
  <r>
    <x v="179"/>
    <x v="124"/>
  </r>
  <r>
    <x v="180"/>
    <x v="3"/>
  </r>
  <r>
    <x v="181"/>
    <x v="50"/>
  </r>
  <r>
    <x v="181"/>
    <x v="51"/>
  </r>
  <r>
    <x v="182"/>
    <x v="167"/>
  </r>
  <r>
    <x v="183"/>
    <x v="168"/>
  </r>
  <r>
    <x v="184"/>
    <x v="27"/>
  </r>
  <r>
    <x v="185"/>
    <x v="54"/>
  </r>
  <r>
    <x v="185"/>
    <x v="169"/>
  </r>
  <r>
    <x v="186"/>
    <x v="170"/>
  </r>
  <r>
    <x v="187"/>
    <x v="149"/>
  </r>
  <r>
    <x v="187"/>
    <x v="58"/>
  </r>
  <r>
    <x v="188"/>
    <x v="171"/>
  </r>
  <r>
    <x v="188"/>
    <x v="172"/>
  </r>
  <r>
    <x v="189"/>
    <x v="85"/>
  </r>
  <r>
    <x v="189"/>
    <x v="86"/>
  </r>
  <r>
    <x v="189"/>
    <x v="87"/>
  </r>
  <r>
    <x v="190"/>
    <x v="88"/>
  </r>
  <r>
    <x v="191"/>
    <x v="173"/>
  </r>
  <r>
    <x v="192"/>
    <x v="174"/>
  </r>
  <r>
    <x v="193"/>
    <x v="40"/>
  </r>
  <r>
    <x v="194"/>
    <x v="175"/>
  </r>
  <r>
    <x v="195"/>
    <x v="93"/>
  </r>
  <r>
    <x v="196"/>
    <x v="94"/>
  </r>
  <r>
    <x v="197"/>
    <x v="95"/>
  </r>
  <r>
    <x v="198"/>
    <x v="12"/>
  </r>
  <r>
    <x v="199"/>
    <x v="34"/>
  </r>
  <r>
    <x v="200"/>
    <x v="96"/>
  </r>
  <r>
    <x v="200"/>
    <x v="98"/>
  </r>
  <r>
    <x v="201"/>
    <x v="67"/>
  </r>
  <r>
    <x v="202"/>
    <x v="120"/>
  </r>
  <r>
    <x v="203"/>
    <x v="3"/>
  </r>
  <r>
    <x v="204"/>
    <x v="102"/>
  </r>
  <r>
    <x v="205"/>
    <x v="5"/>
  </r>
  <r>
    <x v="205"/>
    <x v="47"/>
  </r>
  <r>
    <x v="205"/>
    <x v="7"/>
  </r>
  <r>
    <x v="206"/>
    <x v="176"/>
  </r>
  <r>
    <x v="206"/>
    <x v="76"/>
  </r>
  <r>
    <x v="207"/>
    <x v="10"/>
  </r>
  <r>
    <x v="207"/>
    <x v="68"/>
  </r>
  <r>
    <x v="208"/>
    <x v="177"/>
  </r>
  <r>
    <x v="209"/>
    <x v="109"/>
  </r>
  <r>
    <x v="210"/>
    <x v="178"/>
  </r>
  <r>
    <x v="211"/>
    <x v="3"/>
  </r>
  <r>
    <x v="212"/>
    <x v="2"/>
  </r>
  <r>
    <x v="212"/>
    <x v="179"/>
  </r>
  <r>
    <x v="213"/>
    <x v="180"/>
  </r>
  <r>
    <x v="214"/>
    <x v="117"/>
  </r>
  <r>
    <x v="215"/>
    <x v="115"/>
  </r>
  <r>
    <x v="216"/>
    <x v="181"/>
  </r>
  <r>
    <x v="217"/>
    <x v="182"/>
  </r>
  <r>
    <x v="218"/>
    <x v="183"/>
  </r>
  <r>
    <x v="218"/>
    <x v="1"/>
  </r>
  <r>
    <x v="219"/>
    <x v="184"/>
  </r>
  <r>
    <x v="220"/>
    <x v="185"/>
  </r>
  <r>
    <x v="221"/>
    <x v="186"/>
  </r>
  <r>
    <x v="222"/>
    <x v="121"/>
  </r>
  <r>
    <x v="223"/>
    <x v="187"/>
  </r>
  <r>
    <x v="224"/>
    <x v="188"/>
  </r>
  <r>
    <x v="225"/>
    <x v="34"/>
  </r>
  <r>
    <x v="225"/>
    <x v="58"/>
  </r>
  <r>
    <x v="226"/>
    <x v="189"/>
  </r>
  <r>
    <x v="227"/>
    <x v="190"/>
  </r>
  <r>
    <x v="228"/>
    <x v="191"/>
  </r>
  <r>
    <x v="229"/>
    <x v="192"/>
  </r>
  <r>
    <x v="230"/>
    <x v="113"/>
  </r>
  <r>
    <x v="231"/>
    <x v="16"/>
  </r>
  <r>
    <x v="232"/>
    <x v="193"/>
  </r>
  <r>
    <x v="233"/>
    <x v="150"/>
  </r>
  <r>
    <x v="234"/>
    <x v="194"/>
  </r>
  <r>
    <x v="235"/>
    <x v="195"/>
  </r>
  <r>
    <x v="236"/>
    <x v="196"/>
  </r>
  <r>
    <x v="237"/>
    <x v="197"/>
  </r>
  <r>
    <x v="238"/>
    <x v="44"/>
  </r>
  <r>
    <x v="239"/>
    <x v="198"/>
  </r>
  <r>
    <x v="240"/>
    <x v="199"/>
  </r>
  <r>
    <x v="241"/>
    <x v="200"/>
  </r>
  <r>
    <x v="242"/>
    <x v="201"/>
  </r>
  <r>
    <x v="243"/>
    <x v="202"/>
  </r>
  <r>
    <x v="244"/>
    <x v="21"/>
  </r>
  <r>
    <x v="245"/>
    <x v="203"/>
  </r>
  <r>
    <x v="246"/>
    <x v="93"/>
  </r>
  <r>
    <x v="247"/>
    <x v="204"/>
  </r>
  <r>
    <x v="248"/>
    <x v="205"/>
  </r>
  <r>
    <x v="249"/>
    <x v="137"/>
  </r>
  <r>
    <x v="250"/>
    <x v="206"/>
  </r>
  <r>
    <x v="251"/>
    <x v="79"/>
  </r>
  <r>
    <x v="252"/>
    <x v="207"/>
  </r>
  <r>
    <x v="253"/>
    <x v="183"/>
  </r>
  <r>
    <x v="254"/>
    <x v="208"/>
  </r>
  <r>
    <x v="255"/>
    <x v="48"/>
  </r>
  <r>
    <x v="255"/>
    <x v="209"/>
  </r>
  <r>
    <x v="256"/>
    <x v="210"/>
  </r>
  <r>
    <x v="257"/>
    <x v="108"/>
  </r>
  <r>
    <x v="258"/>
    <x v="11"/>
  </r>
  <r>
    <x v="259"/>
    <x v="211"/>
  </r>
  <r>
    <x v="260"/>
    <x v="212"/>
  </r>
  <r>
    <x v="261"/>
    <x v="213"/>
  </r>
  <r>
    <x v="262"/>
    <x v="214"/>
  </r>
  <r>
    <x v="263"/>
    <x v="215"/>
  </r>
  <r>
    <x v="264"/>
    <x v="216"/>
  </r>
  <r>
    <x v="265"/>
    <x v="217"/>
  </r>
  <r>
    <x v="266"/>
    <x v="62"/>
  </r>
  <r>
    <x v="267"/>
    <x v="205"/>
  </r>
  <r>
    <x v="268"/>
    <x v="199"/>
  </r>
  <r>
    <x v="269"/>
    <x v="80"/>
  </r>
  <r>
    <x v="270"/>
    <x v="27"/>
  </r>
  <r>
    <x v="271"/>
    <x v="26"/>
  </r>
  <r>
    <x v="272"/>
    <x v="38"/>
  </r>
  <r>
    <x v="273"/>
    <x v="218"/>
  </r>
  <r>
    <x v="274"/>
    <x v="219"/>
  </r>
  <r>
    <x v="275"/>
    <x v="61"/>
  </r>
  <r>
    <x v="276"/>
    <x v="79"/>
  </r>
  <r>
    <x v="277"/>
    <x v="220"/>
  </r>
  <r>
    <x v="278"/>
    <x v="113"/>
  </r>
  <r>
    <x v="279"/>
    <x v="54"/>
  </r>
  <r>
    <x v="280"/>
    <x v="221"/>
  </r>
  <r>
    <x v="281"/>
    <x v="101"/>
  </r>
  <r>
    <x v="282"/>
    <x v="76"/>
  </r>
  <r>
    <x v="283"/>
    <x v="222"/>
  </r>
  <r>
    <x v="284"/>
    <x v="223"/>
  </r>
  <r>
    <x v="285"/>
    <x v="224"/>
  </r>
  <r>
    <x v="286"/>
    <x v="95"/>
  </r>
  <r>
    <x v="287"/>
    <x v="146"/>
  </r>
  <r>
    <x v="288"/>
    <x v="225"/>
  </r>
  <r>
    <x v="289"/>
    <x v="27"/>
  </r>
  <r>
    <x v="289"/>
    <x v="226"/>
  </r>
  <r>
    <x v="290"/>
    <x v="227"/>
  </r>
  <r>
    <x v="291"/>
    <x v="150"/>
  </r>
  <r>
    <x v="292"/>
    <x v="228"/>
  </r>
  <r>
    <x v="293"/>
    <x v="223"/>
  </r>
  <r>
    <x v="294"/>
    <x v="88"/>
  </r>
  <r>
    <x v="295"/>
    <x v="93"/>
  </r>
  <r>
    <x v="296"/>
    <x v="103"/>
  </r>
  <r>
    <x v="297"/>
    <x v="220"/>
  </r>
  <r>
    <x v="298"/>
    <x v="197"/>
  </r>
  <r>
    <x v="299"/>
    <x v="229"/>
  </r>
  <r>
    <x v="300"/>
    <x v="230"/>
  </r>
  <r>
    <x v="300"/>
    <x v="217"/>
  </r>
  <r>
    <x v="301"/>
    <x v="231"/>
  </r>
  <r>
    <x v="302"/>
    <x v="31"/>
  </r>
  <r>
    <x v="303"/>
    <x v="199"/>
  </r>
  <r>
    <x v="304"/>
    <x v="106"/>
  </r>
  <r>
    <x v="305"/>
    <x v="156"/>
  </r>
  <r>
    <x v="306"/>
    <x v="165"/>
  </r>
  <r>
    <x v="306"/>
    <x v="27"/>
  </r>
  <r>
    <x v="307"/>
    <x v="64"/>
  </r>
  <r>
    <x v="308"/>
    <x v="169"/>
  </r>
  <r>
    <x v="309"/>
    <x v="232"/>
  </r>
  <r>
    <x v="310"/>
    <x v="116"/>
  </r>
  <r>
    <x v="311"/>
    <x v="53"/>
  </r>
  <r>
    <x v="312"/>
    <x v="233"/>
  </r>
  <r>
    <x v="313"/>
    <x v="234"/>
  </r>
  <r>
    <x v="314"/>
    <x v="119"/>
  </r>
  <r>
    <x v="315"/>
    <x v="235"/>
  </r>
  <r>
    <x v="316"/>
    <x v="236"/>
  </r>
  <r>
    <x v="317"/>
    <x v="19"/>
  </r>
  <r>
    <x v="318"/>
    <x v="237"/>
  </r>
  <r>
    <x v="319"/>
    <x v="212"/>
  </r>
  <r>
    <x v="320"/>
    <x v="73"/>
  </r>
  <r>
    <x v="320"/>
    <x v="238"/>
  </r>
  <r>
    <x v="321"/>
    <x v="239"/>
  </r>
  <r>
    <x v="322"/>
    <x v="240"/>
  </r>
  <r>
    <x v="323"/>
    <x v="241"/>
  </r>
  <r>
    <x v="324"/>
    <x v="242"/>
  </r>
  <r>
    <x v="325"/>
    <x v="178"/>
  </r>
  <r>
    <x v="326"/>
    <x v="243"/>
  </r>
  <r>
    <x v="327"/>
    <x v="84"/>
  </r>
  <r>
    <x v="328"/>
    <x v="244"/>
  </r>
  <r>
    <x v="329"/>
    <x v="91"/>
  </r>
  <r>
    <x v="330"/>
    <x v="245"/>
  </r>
  <r>
    <x v="331"/>
    <x v="237"/>
  </r>
  <r>
    <x v="332"/>
    <x v="246"/>
  </r>
  <r>
    <x v="333"/>
    <x v="247"/>
  </r>
  <r>
    <x v="334"/>
    <x v="17"/>
  </r>
  <r>
    <x v="334"/>
    <x v="248"/>
  </r>
  <r>
    <x v="334"/>
    <x v="193"/>
  </r>
  <r>
    <x v="334"/>
    <x v="249"/>
  </r>
  <r>
    <x v="335"/>
    <x v="250"/>
  </r>
  <r>
    <x v="336"/>
    <x v="117"/>
  </r>
  <r>
    <x v="337"/>
    <x v="140"/>
  </r>
  <r>
    <x v="338"/>
    <x v="79"/>
  </r>
  <r>
    <x v="338"/>
    <x v="251"/>
  </r>
  <r>
    <x v="339"/>
    <x v="111"/>
  </r>
  <r>
    <x v="340"/>
    <x v="252"/>
  </r>
  <r>
    <x v="340"/>
    <x v="217"/>
  </r>
  <r>
    <x v="341"/>
    <x v="209"/>
  </r>
  <r>
    <x v="341"/>
    <x v="253"/>
  </r>
  <r>
    <x v="342"/>
    <x v="254"/>
  </r>
  <r>
    <x v="342"/>
    <x v="3"/>
  </r>
  <r>
    <x v="342"/>
    <x v="254"/>
  </r>
  <r>
    <x v="343"/>
    <x v="61"/>
  </r>
  <r>
    <x v="344"/>
    <x v="255"/>
  </r>
  <r>
    <x v="345"/>
    <x v="7"/>
  </r>
  <r>
    <x v="346"/>
    <x v="256"/>
  </r>
  <r>
    <x v="347"/>
    <x v="178"/>
  </r>
  <r>
    <x v="347"/>
    <x v="254"/>
  </r>
  <r>
    <x v="348"/>
    <x v="62"/>
  </r>
  <r>
    <x v="349"/>
    <x v="257"/>
  </r>
  <r>
    <x v="350"/>
    <x v="27"/>
  </r>
  <r>
    <x v="351"/>
    <x v="28"/>
  </r>
  <r>
    <x v="352"/>
    <x v="241"/>
  </r>
  <r>
    <x v="353"/>
    <x v="185"/>
  </r>
  <r>
    <x v="353"/>
    <x v="258"/>
  </r>
  <r>
    <x v="354"/>
    <x v="20"/>
  </r>
  <r>
    <x v="355"/>
    <x v="113"/>
  </r>
  <r>
    <x v="356"/>
    <x v="40"/>
  </r>
  <r>
    <x v="357"/>
    <x v="128"/>
  </r>
  <r>
    <x v="358"/>
    <x v="259"/>
  </r>
  <r>
    <x v="358"/>
    <x v="260"/>
  </r>
  <r>
    <x v="358"/>
    <x v="261"/>
  </r>
  <r>
    <x v="358"/>
    <x v="84"/>
  </r>
  <r>
    <x v="359"/>
    <x v="46"/>
  </r>
  <r>
    <x v="359"/>
    <x v="223"/>
  </r>
  <r>
    <x v="360"/>
    <x v="262"/>
  </r>
  <r>
    <x v="360"/>
    <x v="251"/>
  </r>
  <r>
    <x v="361"/>
    <x v="84"/>
  </r>
  <r>
    <x v="362"/>
    <x v="217"/>
  </r>
  <r>
    <x v="363"/>
    <x v="263"/>
  </r>
  <r>
    <x v="364"/>
    <x v="264"/>
  </r>
  <r>
    <x v="365"/>
    <x v="265"/>
  </r>
  <r>
    <x v="365"/>
    <x v="77"/>
  </r>
  <r>
    <x v="366"/>
    <x v="132"/>
  </r>
  <r>
    <x v="367"/>
    <x v="266"/>
  </r>
  <r>
    <x v="368"/>
    <x v="267"/>
  </r>
  <r>
    <x v="369"/>
    <x v="268"/>
  </r>
  <r>
    <x v="370"/>
    <x v="269"/>
  </r>
  <r>
    <x v="371"/>
    <x v="270"/>
  </r>
  <r>
    <x v="371"/>
    <x v="271"/>
  </r>
  <r>
    <x v="372"/>
    <x v="272"/>
  </r>
  <r>
    <x v="373"/>
    <x v="273"/>
  </r>
  <r>
    <x v="373"/>
    <x v="274"/>
  </r>
  <r>
    <x v="374"/>
    <x v="275"/>
  </r>
  <r>
    <x v="375"/>
    <x v="204"/>
  </r>
  <r>
    <x v="376"/>
    <x v="114"/>
  </r>
  <r>
    <x v="377"/>
    <x v="141"/>
  </r>
  <r>
    <x v="378"/>
    <x v="276"/>
  </r>
  <r>
    <x v="379"/>
    <x v="277"/>
  </r>
  <r>
    <x v="380"/>
    <x v="278"/>
  </r>
  <r>
    <x v="381"/>
    <x v="204"/>
  </r>
  <r>
    <x v="382"/>
    <x v="279"/>
  </r>
  <r>
    <x v="383"/>
    <x v="79"/>
  </r>
  <r>
    <x v="384"/>
    <x v="77"/>
  </r>
  <r>
    <x v="385"/>
    <x v="72"/>
  </r>
  <r>
    <x v="386"/>
    <x v="280"/>
  </r>
  <r>
    <x v="387"/>
    <x v="281"/>
  </r>
  <r>
    <x v="388"/>
    <x v="249"/>
  </r>
  <r>
    <x v="388"/>
    <x v="147"/>
  </r>
  <r>
    <x v="389"/>
    <x v="282"/>
  </r>
  <r>
    <x v="389"/>
    <x v="29"/>
  </r>
  <r>
    <x v="389"/>
    <x v="104"/>
  </r>
  <r>
    <x v="390"/>
    <x v="277"/>
  </r>
  <r>
    <x v="391"/>
    <x v="283"/>
  </r>
  <r>
    <x v="392"/>
    <x v="284"/>
  </r>
  <r>
    <x v="393"/>
    <x v="99"/>
  </r>
  <r>
    <x v="394"/>
    <x v="218"/>
  </r>
  <r>
    <x v="395"/>
    <x v="127"/>
  </r>
  <r>
    <x v="396"/>
    <x v="54"/>
  </r>
  <r>
    <x v="397"/>
    <x v="149"/>
  </r>
  <r>
    <x v="398"/>
    <x v="285"/>
  </r>
  <r>
    <x v="399"/>
    <x v="286"/>
  </r>
  <r>
    <x v="399"/>
    <x v="41"/>
  </r>
  <r>
    <x v="400"/>
    <x v="195"/>
  </r>
  <r>
    <x v="401"/>
    <x v="287"/>
  </r>
  <r>
    <x v="402"/>
    <x v="288"/>
  </r>
  <r>
    <x v="403"/>
    <x v="289"/>
  </r>
  <r>
    <x v="404"/>
    <x v="290"/>
  </r>
  <r>
    <x v="404"/>
    <x v="25"/>
  </r>
  <r>
    <x v="405"/>
    <x v="291"/>
  </r>
  <r>
    <x v="406"/>
    <x v="150"/>
  </r>
  <r>
    <x v="407"/>
    <x v="292"/>
  </r>
  <r>
    <x v="408"/>
    <x v="293"/>
  </r>
  <r>
    <x v="409"/>
    <x v="109"/>
  </r>
  <r>
    <x v="410"/>
    <x v="147"/>
  </r>
  <r>
    <x v="411"/>
    <x v="47"/>
  </r>
  <r>
    <x v="412"/>
    <x v="294"/>
  </r>
  <r>
    <x v="413"/>
    <x v="295"/>
  </r>
  <r>
    <x v="414"/>
    <x v="296"/>
  </r>
  <r>
    <x v="415"/>
    <x v="127"/>
  </r>
  <r>
    <x v="416"/>
    <x v="297"/>
  </r>
  <r>
    <x v="417"/>
    <x v="298"/>
  </r>
  <r>
    <x v="418"/>
    <x v="299"/>
  </r>
  <r>
    <x v="419"/>
    <x v="216"/>
  </r>
  <r>
    <x v="420"/>
    <x v="300"/>
  </r>
  <r>
    <x v="421"/>
    <x v="301"/>
  </r>
  <r>
    <x v="422"/>
    <x v="150"/>
  </r>
  <r>
    <x v="422"/>
    <x v="180"/>
  </r>
  <r>
    <x v="422"/>
    <x v="62"/>
  </r>
  <r>
    <x v="422"/>
    <x v="23"/>
  </r>
  <r>
    <x v="423"/>
    <x v="80"/>
  </r>
  <r>
    <x v="424"/>
    <x v="242"/>
  </r>
  <r>
    <x v="425"/>
    <x v="302"/>
  </r>
  <r>
    <x v="426"/>
    <x v="141"/>
  </r>
  <r>
    <x v="427"/>
    <x v="303"/>
  </r>
  <r>
    <x v="428"/>
    <x v="68"/>
  </r>
  <r>
    <x v="429"/>
    <x v="304"/>
  </r>
  <r>
    <x v="430"/>
    <x v="277"/>
  </r>
  <r>
    <x v="431"/>
    <x v="27"/>
  </r>
  <r>
    <x v="432"/>
    <x v="305"/>
  </r>
  <r>
    <x v="433"/>
    <x v="306"/>
  </r>
  <r>
    <x v="434"/>
    <x v="287"/>
  </r>
  <r>
    <x v="435"/>
    <x v="307"/>
  </r>
  <r>
    <x v="436"/>
    <x v="308"/>
  </r>
  <r>
    <x v="436"/>
    <x v="309"/>
  </r>
  <r>
    <x v="437"/>
    <x v="310"/>
  </r>
  <r>
    <x v="438"/>
    <x v="26"/>
  </r>
  <r>
    <x v="439"/>
    <x v="150"/>
  </r>
  <r>
    <x v="440"/>
    <x v="311"/>
  </r>
  <r>
    <x v="441"/>
    <x v="27"/>
  </r>
  <r>
    <x v="442"/>
    <x v="312"/>
  </r>
  <r>
    <x v="443"/>
    <x v="62"/>
  </r>
  <r>
    <x v="444"/>
    <x v="292"/>
  </r>
  <r>
    <x v="445"/>
    <x v="8"/>
  </r>
  <r>
    <x v="446"/>
    <x v="153"/>
  </r>
  <r>
    <x v="447"/>
    <x v="313"/>
  </r>
  <r>
    <x v="448"/>
    <x v="118"/>
  </r>
  <r>
    <x v="449"/>
    <x v="177"/>
  </r>
  <r>
    <x v="450"/>
    <x v="314"/>
  </r>
  <r>
    <x v="450"/>
    <x v="315"/>
  </r>
  <r>
    <x v="451"/>
    <x v="143"/>
  </r>
  <r>
    <x v="452"/>
    <x v="284"/>
  </r>
  <r>
    <x v="453"/>
    <x v="304"/>
  </r>
  <r>
    <x v="454"/>
    <x v="316"/>
  </r>
  <r>
    <x v="455"/>
    <x v="317"/>
  </r>
  <r>
    <x v="456"/>
    <x v="63"/>
  </r>
  <r>
    <x v="457"/>
    <x v="318"/>
  </r>
  <r>
    <x v="458"/>
    <x v="157"/>
  </r>
  <r>
    <x v="459"/>
    <x v="187"/>
  </r>
  <r>
    <x v="460"/>
    <x v="319"/>
  </r>
  <r>
    <x v="461"/>
    <x v="33"/>
  </r>
  <r>
    <x v="462"/>
    <x v="227"/>
  </r>
  <r>
    <x v="463"/>
    <x v="247"/>
  </r>
  <r>
    <x v="464"/>
    <x v="320"/>
  </r>
  <r>
    <x v="465"/>
    <x v="296"/>
  </r>
  <r>
    <x v="466"/>
    <x v="204"/>
  </r>
  <r>
    <x v="466"/>
    <x v="321"/>
  </r>
  <r>
    <x v="466"/>
    <x v="153"/>
  </r>
  <r>
    <x v="467"/>
    <x v="63"/>
  </r>
  <r>
    <x v="468"/>
    <x v="322"/>
  </r>
  <r>
    <x v="469"/>
    <x v="221"/>
  </r>
  <r>
    <x v="470"/>
    <x v="22"/>
  </r>
  <r>
    <x v="471"/>
    <x v="250"/>
  </r>
  <r>
    <x v="472"/>
    <x v="44"/>
  </r>
  <r>
    <x v="473"/>
    <x v="323"/>
  </r>
  <r>
    <x v="474"/>
    <x v="199"/>
  </r>
  <r>
    <x v="475"/>
    <x v="47"/>
  </r>
  <r>
    <x v="476"/>
    <x v="155"/>
  </r>
  <r>
    <x v="476"/>
    <x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8981B-C319-4EEA-B9CA-F0FEA00C3F6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486" firstHeaderRow="1" firstDataRow="1" firstDataCol="1"/>
  <pivotFields count="2">
    <pivotField axis="axisRow" numFmtId="14" showAll="0">
      <items count="4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t="default"/>
      </items>
    </pivotField>
    <pivotField dataField="1" showAll="0">
      <items count="326">
        <item x="275"/>
        <item x="48"/>
        <item x="42"/>
        <item x="105"/>
        <item x="221"/>
        <item x="197"/>
        <item x="31"/>
        <item x="215"/>
        <item x="195"/>
        <item x="236"/>
        <item x="1"/>
        <item x="256"/>
        <item x="73"/>
        <item x="62"/>
        <item x="306"/>
        <item x="49"/>
        <item x="39"/>
        <item x="2"/>
        <item x="258"/>
        <item x="124"/>
        <item x="209"/>
        <item x="310"/>
        <item x="16"/>
        <item x="153"/>
        <item x="314"/>
        <item x="29"/>
        <item x="299"/>
        <item x="315"/>
        <item x="120"/>
        <item x="301"/>
        <item x="25"/>
        <item x="262"/>
        <item x="157"/>
        <item x="165"/>
        <item x="32"/>
        <item x="23"/>
        <item x="154"/>
        <item x="248"/>
        <item x="40"/>
        <item x="282"/>
        <item x="143"/>
        <item x="268"/>
        <item x="193"/>
        <item x="146"/>
        <item x="225"/>
        <item x="279"/>
        <item x="246"/>
        <item x="277"/>
        <item x="19"/>
        <item x="182"/>
        <item x="276"/>
        <item x="210"/>
        <item x="76"/>
        <item x="141"/>
        <item x="280"/>
        <item x="68"/>
        <item x="38"/>
        <item x="272"/>
        <item x="207"/>
        <item x="194"/>
        <item x="27"/>
        <item x="9"/>
        <item x="147"/>
        <item x="6"/>
        <item x="3"/>
        <item x="184"/>
        <item x="167"/>
        <item x="174"/>
        <item x="311"/>
        <item x="53"/>
        <item x="64"/>
        <item x="169"/>
        <item x="114"/>
        <item x="111"/>
        <item x="286"/>
        <item x="319"/>
        <item x="132"/>
        <item x="274"/>
        <item x="168"/>
        <item x="28"/>
        <item x="121"/>
        <item x="323"/>
        <item x="145"/>
        <item x="128"/>
        <item x="150"/>
        <item x="118"/>
        <item x="318"/>
        <item x="0"/>
        <item x="113"/>
        <item x="144"/>
        <item x="217"/>
        <item x="115"/>
        <item x="178"/>
        <item x="61"/>
        <item x="56"/>
        <item x="106"/>
        <item x="91"/>
        <item x="15"/>
        <item x="84"/>
        <item x="186"/>
        <item x="228"/>
        <item x="175"/>
        <item x="211"/>
        <item x="20"/>
        <item x="77"/>
        <item x="204"/>
        <item x="47"/>
        <item x="251"/>
        <item x="188"/>
        <item x="34"/>
        <item x="226"/>
        <item x="110"/>
        <item x="220"/>
        <item x="240"/>
        <item x="90"/>
        <item x="54"/>
        <item x="203"/>
        <item x="46"/>
        <item x="285"/>
        <item x="239"/>
        <item x="198"/>
        <item x="97"/>
        <item x="130"/>
        <item x="235"/>
        <item x="208"/>
        <item x="152"/>
        <item x="222"/>
        <item x="200"/>
        <item x="109"/>
        <item x="55"/>
        <item x="180"/>
        <item x="205"/>
        <item x="288"/>
        <item x="134"/>
        <item x="79"/>
        <item x="191"/>
        <item x="185"/>
        <item x="232"/>
        <item x="70"/>
        <item x="273"/>
        <item x="135"/>
        <item x="293"/>
        <item x="199"/>
        <item x="148"/>
        <item x="26"/>
        <item x="269"/>
        <item x="294"/>
        <item x="80"/>
        <item x="317"/>
        <item x="52"/>
        <item x="18"/>
        <item x="45"/>
        <item x="99"/>
        <item x="137"/>
        <item x="230"/>
        <item x="278"/>
        <item x="233"/>
        <item x="177"/>
        <item x="189"/>
        <item x="21"/>
        <item x="101"/>
        <item x="297"/>
        <item x="104"/>
        <item x="63"/>
        <item x="67"/>
        <item x="249"/>
        <item x="123"/>
        <item x="250"/>
        <item x="136"/>
        <item x="291"/>
        <item x="66"/>
        <item x="159"/>
        <item x="213"/>
        <item x="229"/>
        <item x="187"/>
        <item x="156"/>
        <item x="170"/>
        <item x="243"/>
        <item x="98"/>
        <item x="161"/>
        <item x="261"/>
        <item x="266"/>
        <item x="78"/>
        <item x="81"/>
        <item x="160"/>
        <item x="218"/>
        <item x="173"/>
        <item x="287"/>
        <item x="93"/>
        <item x="227"/>
        <item x="30"/>
        <item x="71"/>
        <item x="164"/>
        <item x="181"/>
        <item x="190"/>
        <item x="316"/>
        <item x="126"/>
        <item x="149"/>
        <item x="216"/>
        <item x="11"/>
        <item x="247"/>
        <item x="17"/>
        <item x="85"/>
        <item x="295"/>
        <item x="96"/>
        <item x="129"/>
        <item x="166"/>
        <item x="151"/>
        <item x="308"/>
        <item x="14"/>
        <item x="324"/>
        <item x="44"/>
        <item x="108"/>
        <item x="7"/>
        <item x="284"/>
        <item x="242"/>
        <item x="87"/>
        <item x="82"/>
        <item x="302"/>
        <item x="257"/>
        <item x="192"/>
        <item x="117"/>
        <item x="172"/>
        <item x="158"/>
        <item x="300"/>
        <item x="321"/>
        <item x="296"/>
        <item x="24"/>
        <item x="303"/>
        <item x="35"/>
        <item x="33"/>
        <item x="313"/>
        <item x="112"/>
        <item x="12"/>
        <item x="244"/>
        <item x="265"/>
        <item x="13"/>
        <item x="43"/>
        <item x="59"/>
        <item x="231"/>
        <item x="179"/>
        <item x="237"/>
        <item x="133"/>
        <item x="142"/>
        <item x="320"/>
        <item x="72"/>
        <item x="212"/>
        <item x="281"/>
        <item x="100"/>
        <item x="140"/>
        <item x="292"/>
        <item x="267"/>
        <item x="8"/>
        <item x="83"/>
        <item x="10"/>
        <item x="119"/>
        <item x="260"/>
        <item x="254"/>
        <item x="283"/>
        <item x="264"/>
        <item x="307"/>
        <item x="102"/>
        <item x="57"/>
        <item x="58"/>
        <item x="219"/>
        <item x="309"/>
        <item x="241"/>
        <item x="5"/>
        <item x="163"/>
        <item x="223"/>
        <item x="298"/>
        <item x="290"/>
        <item x="86"/>
        <item x="103"/>
        <item x="304"/>
        <item x="22"/>
        <item x="201"/>
        <item x="252"/>
        <item x="234"/>
        <item x="116"/>
        <item x="312"/>
        <item x="183"/>
        <item x="289"/>
        <item x="270"/>
        <item x="89"/>
        <item x="155"/>
        <item x="263"/>
        <item x="94"/>
        <item x="245"/>
        <item x="238"/>
        <item x="125"/>
        <item x="202"/>
        <item x="4"/>
        <item x="50"/>
        <item x="37"/>
        <item x="65"/>
        <item x="107"/>
        <item x="138"/>
        <item x="224"/>
        <item x="139"/>
        <item x="253"/>
        <item x="69"/>
        <item x="41"/>
        <item x="196"/>
        <item x="74"/>
        <item x="305"/>
        <item x="127"/>
        <item x="36"/>
        <item x="271"/>
        <item x="88"/>
        <item x="206"/>
        <item x="122"/>
        <item x="255"/>
        <item x="214"/>
        <item x="162"/>
        <item x="131"/>
        <item x="176"/>
        <item x="259"/>
        <item x="75"/>
        <item x="51"/>
        <item x="60"/>
        <item x="92"/>
        <item x="322"/>
        <item x="95"/>
        <item x="171"/>
        <item t="default"/>
      </items>
    </pivotField>
  </pivotFields>
  <rowFields count="1">
    <field x="0"/>
  </rowFields>
  <rowItems count="4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t="grand">
      <x/>
    </i>
  </rowItems>
  <colItems count="1">
    <i/>
  </colItems>
  <dataFields count="1">
    <dataField name="Sum of Tổng thanh toá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ày_HĐơn" xr10:uid="{EFE32482-4A3A-45D4-BF29-DE24AF6D5A1C}" sourceName="Ngày HĐơn">
  <pivotTables>
    <pivotTable tabId="18" name="PivotTable1"/>
  </pivotTables>
  <data>
    <tabular pivotCacheId="195536644">
      <items count="47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ày HĐơn" xr10:uid="{DC6B2023-47A3-4B5F-AA6D-FC2DEFD694B3}" cache="Slicer_Ngày_HĐơn" caption="Ngày HĐơ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F9" sqref="F9"/>
    </sheetView>
  </sheetViews>
  <sheetFormatPr defaultRowHeight="14.4" x14ac:dyDescent="0.3"/>
  <cols>
    <col min="1" max="1" width="30.21875" customWidth="1"/>
    <col min="2" max="2" width="11" customWidth="1"/>
    <col min="3" max="3" width="8.77734375" hidden="1" customWidth="1"/>
    <col min="4" max="4" width="4.5546875" hidden="1" customWidth="1"/>
    <col min="5" max="5" width="11" hidden="1" customWidth="1"/>
    <col min="6" max="6" width="14.5546875" bestFit="1" customWidth="1"/>
    <col min="7" max="7" width="12" bestFit="1" customWidth="1"/>
  </cols>
  <sheetData>
    <row r="1" spans="1:4" ht="22.8" x14ac:dyDescent="0.4">
      <c r="A1" s="20" t="s">
        <v>307</v>
      </c>
      <c r="B1" s="21" t="s">
        <v>654</v>
      </c>
    </row>
    <row r="2" spans="1:4" ht="22.8" x14ac:dyDescent="0.4">
      <c r="A2" s="20" t="s">
        <v>308</v>
      </c>
      <c r="B2" s="21" t="s">
        <v>655</v>
      </c>
    </row>
    <row r="3" spans="1:4" ht="22.8" x14ac:dyDescent="0.4">
      <c r="A3" s="20" t="s">
        <v>309</v>
      </c>
      <c r="B3" s="21">
        <v>21</v>
      </c>
      <c r="C3" s="31">
        <f>IF(STT=INT(STT/10)*10, 3, STT-INT(STT/10)*10)%</f>
        <v>0.01</v>
      </c>
      <c r="D3" t="s">
        <v>616</v>
      </c>
    </row>
    <row r="4" spans="1:4" ht="22.8" x14ac:dyDescent="0.4">
      <c r="A4" s="20" t="s">
        <v>310</v>
      </c>
      <c r="B4" s="22">
        <v>6</v>
      </c>
      <c r="C4" s="30" t="b">
        <f>ISEVEN(NS)</f>
        <v>1</v>
      </c>
      <c r="D4" t="str">
        <f>"đơn giá " &amp; IF(C4, "tăng","giảm")</f>
        <v>đơn giá tăng</v>
      </c>
    </row>
    <row r="5" spans="1:4" ht="22.8" x14ac:dyDescent="0.4">
      <c r="A5" s="20" t="s">
        <v>311</v>
      </c>
      <c r="B5" s="22">
        <v>12</v>
      </c>
      <c r="C5" s="30" t="b">
        <f>ISEVEN(TS)</f>
        <v>1</v>
      </c>
      <c r="D5" t="str">
        <f>"đơn giá " &amp; IF(C5, "tăng","giảm")</f>
        <v>đơn giá tăng</v>
      </c>
    </row>
    <row r="6" spans="1:4" ht="22.8" x14ac:dyDescent="0.4">
      <c r="A6" s="20" t="s">
        <v>312</v>
      </c>
      <c r="B6" s="22">
        <v>2004</v>
      </c>
    </row>
    <row r="7" spans="1:4" ht="24" customHeight="1" x14ac:dyDescent="0.3"/>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A31F-1337-472C-9906-CBBBBF4678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17"/>
  <sheetViews>
    <sheetView topLeftCell="A499" zoomScale="130" zoomScaleNormal="130" workbookViewId="0">
      <selection activeCell="B1" sqref="B1:B517"/>
    </sheetView>
  </sheetViews>
  <sheetFormatPr defaultColWidth="9.21875" defaultRowHeight="16.8" x14ac:dyDescent="0.3"/>
  <cols>
    <col min="1" max="1" width="11.21875" style="2" bestFit="1" customWidth="1"/>
    <col min="2" max="2" width="14.21875" style="2" bestFit="1" customWidth="1"/>
    <col min="3" max="3" width="9.44140625" style="2" bestFit="1" customWidth="1"/>
    <col min="4" max="4" width="15.44140625" style="2" bestFit="1" customWidth="1"/>
    <col min="5" max="16384" width="9.21875" style="2"/>
  </cols>
  <sheetData>
    <row r="1" spans="1:4" x14ac:dyDescent="0.3">
      <c r="A1" s="1" t="s">
        <v>0</v>
      </c>
      <c r="B1" s="1" t="s">
        <v>305</v>
      </c>
      <c r="C1" s="1" t="s">
        <v>228</v>
      </c>
      <c r="D1" s="1" t="s">
        <v>306</v>
      </c>
    </row>
    <row r="2" spans="1:4" x14ac:dyDescent="0.3">
      <c r="A2" s="23" t="s">
        <v>3</v>
      </c>
      <c r="B2" s="16">
        <v>44206</v>
      </c>
      <c r="C2" s="5" t="s">
        <v>261</v>
      </c>
      <c r="D2" s="4" t="s">
        <v>632</v>
      </c>
    </row>
    <row r="3" spans="1:4" x14ac:dyDescent="0.3">
      <c r="A3" s="10" t="s">
        <v>6</v>
      </c>
      <c r="B3" s="17">
        <v>44208</v>
      </c>
      <c r="C3" s="5" t="s">
        <v>238</v>
      </c>
      <c r="D3" s="6" t="s">
        <v>634</v>
      </c>
    </row>
    <row r="4" spans="1:4" x14ac:dyDescent="0.3">
      <c r="A4" s="6" t="s">
        <v>8</v>
      </c>
      <c r="B4" s="17">
        <v>44209</v>
      </c>
      <c r="C4" s="5" t="s">
        <v>246</v>
      </c>
      <c r="D4" s="6" t="s">
        <v>639</v>
      </c>
    </row>
    <row r="5" spans="1:4" x14ac:dyDescent="0.3">
      <c r="A5" s="10" t="s">
        <v>9</v>
      </c>
      <c r="B5" s="17">
        <v>44210</v>
      </c>
      <c r="C5" s="5" t="s">
        <v>246</v>
      </c>
      <c r="D5" s="6" t="s">
        <v>617</v>
      </c>
    </row>
    <row r="6" spans="1:4" x14ac:dyDescent="0.3">
      <c r="A6" s="6" t="s">
        <v>11</v>
      </c>
      <c r="B6" s="17">
        <v>44210</v>
      </c>
      <c r="C6" s="5" t="s">
        <v>268</v>
      </c>
      <c r="D6" s="6" t="s">
        <v>625</v>
      </c>
    </row>
    <row r="7" spans="1:4" x14ac:dyDescent="0.3">
      <c r="A7" s="10" t="s">
        <v>12</v>
      </c>
      <c r="B7" s="17">
        <v>44212</v>
      </c>
      <c r="C7" s="5" t="s">
        <v>246</v>
      </c>
      <c r="D7" s="6" t="s">
        <v>637</v>
      </c>
    </row>
    <row r="8" spans="1:4" x14ac:dyDescent="0.3">
      <c r="A8" s="23" t="s">
        <v>13</v>
      </c>
      <c r="B8" s="17">
        <v>44214</v>
      </c>
      <c r="C8" s="5" t="s">
        <v>271</v>
      </c>
      <c r="D8" s="6" t="s">
        <v>625</v>
      </c>
    </row>
    <row r="9" spans="1:4" x14ac:dyDescent="0.3">
      <c r="A9" s="6" t="s">
        <v>14</v>
      </c>
      <c r="B9" s="17">
        <v>44216</v>
      </c>
      <c r="C9" s="5" t="s">
        <v>265</v>
      </c>
      <c r="D9" s="6" t="s">
        <v>621</v>
      </c>
    </row>
    <row r="10" spans="1:4" x14ac:dyDescent="0.3">
      <c r="A10" s="6" t="s">
        <v>15</v>
      </c>
      <c r="B10" s="17">
        <v>44217</v>
      </c>
      <c r="C10" s="5" t="s">
        <v>246</v>
      </c>
      <c r="D10" s="6" t="s">
        <v>635</v>
      </c>
    </row>
    <row r="11" spans="1:4" x14ac:dyDescent="0.3">
      <c r="A11" s="6" t="s">
        <v>16</v>
      </c>
      <c r="B11" s="17">
        <v>44219</v>
      </c>
      <c r="C11" s="5" t="s">
        <v>259</v>
      </c>
      <c r="D11" s="6" t="s">
        <v>624</v>
      </c>
    </row>
    <row r="12" spans="1:4" x14ac:dyDescent="0.3">
      <c r="A12" s="6" t="s">
        <v>17</v>
      </c>
      <c r="B12" s="17">
        <v>44220</v>
      </c>
      <c r="C12" s="5" t="s">
        <v>255</v>
      </c>
      <c r="D12" s="6" t="s">
        <v>641</v>
      </c>
    </row>
    <row r="13" spans="1:4" x14ac:dyDescent="0.3">
      <c r="A13" s="6" t="s">
        <v>18</v>
      </c>
      <c r="B13" s="17">
        <v>44220</v>
      </c>
      <c r="C13" s="5" t="s">
        <v>246</v>
      </c>
      <c r="D13" s="6" t="s">
        <v>641</v>
      </c>
    </row>
    <row r="14" spans="1:4" x14ac:dyDescent="0.3">
      <c r="A14" s="6" t="s">
        <v>19</v>
      </c>
      <c r="B14" s="17">
        <v>44222</v>
      </c>
      <c r="C14" s="5" t="s">
        <v>243</v>
      </c>
      <c r="D14" s="6" t="s">
        <v>624</v>
      </c>
    </row>
    <row r="15" spans="1:4" x14ac:dyDescent="0.3">
      <c r="A15" s="6" t="s">
        <v>20</v>
      </c>
      <c r="B15" s="17">
        <v>44224</v>
      </c>
      <c r="C15" s="5" t="s">
        <v>253</v>
      </c>
      <c r="D15" s="6" t="s">
        <v>287</v>
      </c>
    </row>
    <row r="16" spans="1:4" x14ac:dyDescent="0.3">
      <c r="A16" s="6" t="s">
        <v>22</v>
      </c>
      <c r="B16" s="17">
        <v>44226</v>
      </c>
      <c r="C16" s="5" t="s">
        <v>257</v>
      </c>
      <c r="D16" s="6" t="s">
        <v>639</v>
      </c>
    </row>
    <row r="17" spans="1:4" x14ac:dyDescent="0.3">
      <c r="A17" s="6" t="s">
        <v>23</v>
      </c>
      <c r="B17" s="17">
        <v>44228</v>
      </c>
      <c r="C17" s="5" t="s">
        <v>271</v>
      </c>
      <c r="D17" s="6" t="s">
        <v>623</v>
      </c>
    </row>
    <row r="18" spans="1:4" x14ac:dyDescent="0.3">
      <c r="A18" s="6" t="s">
        <v>25</v>
      </c>
      <c r="B18" s="17">
        <v>44230</v>
      </c>
      <c r="C18" s="5" t="s">
        <v>263</v>
      </c>
      <c r="D18" s="6" t="s">
        <v>619</v>
      </c>
    </row>
    <row r="19" spans="1:4" x14ac:dyDescent="0.3">
      <c r="A19" s="6" t="s">
        <v>27</v>
      </c>
      <c r="B19" s="17">
        <v>44232</v>
      </c>
      <c r="C19" s="5" t="s">
        <v>261</v>
      </c>
      <c r="D19" s="6" t="s">
        <v>640</v>
      </c>
    </row>
    <row r="20" spans="1:4" x14ac:dyDescent="0.3">
      <c r="A20" s="6" t="s">
        <v>29</v>
      </c>
      <c r="B20" s="17">
        <v>44234</v>
      </c>
      <c r="C20" s="5" t="s">
        <v>265</v>
      </c>
      <c r="D20" s="6" t="s">
        <v>638</v>
      </c>
    </row>
    <row r="21" spans="1:4" x14ac:dyDescent="0.3">
      <c r="A21" s="6" t="s">
        <v>30</v>
      </c>
      <c r="B21" s="17">
        <v>44236</v>
      </c>
      <c r="C21" s="5" t="s">
        <v>240</v>
      </c>
      <c r="D21" s="6" t="s">
        <v>627</v>
      </c>
    </row>
    <row r="22" spans="1:4" x14ac:dyDescent="0.3">
      <c r="A22" s="6" t="s">
        <v>31</v>
      </c>
      <c r="B22" s="17">
        <v>44238</v>
      </c>
      <c r="C22" s="5" t="s">
        <v>238</v>
      </c>
      <c r="D22" s="6" t="s">
        <v>617</v>
      </c>
    </row>
    <row r="23" spans="1:4" x14ac:dyDescent="0.3">
      <c r="A23" s="6" t="s">
        <v>32</v>
      </c>
      <c r="B23" s="17">
        <v>44240</v>
      </c>
      <c r="C23" s="5" t="s">
        <v>263</v>
      </c>
      <c r="D23" s="6" t="s">
        <v>626</v>
      </c>
    </row>
    <row r="24" spans="1:4" x14ac:dyDescent="0.3">
      <c r="A24" s="6" t="s">
        <v>33</v>
      </c>
      <c r="B24" s="17">
        <v>44242</v>
      </c>
      <c r="C24" s="5" t="s">
        <v>265</v>
      </c>
      <c r="D24" s="6" t="s">
        <v>624</v>
      </c>
    </row>
    <row r="25" spans="1:4" x14ac:dyDescent="0.3">
      <c r="A25" s="6" t="s">
        <v>34</v>
      </c>
      <c r="B25" s="17">
        <v>44244</v>
      </c>
      <c r="C25" s="5" t="s">
        <v>246</v>
      </c>
      <c r="D25" s="6" t="s">
        <v>633</v>
      </c>
    </row>
    <row r="26" spans="1:4" x14ac:dyDescent="0.3">
      <c r="A26" s="6" t="s">
        <v>35</v>
      </c>
      <c r="B26" s="17">
        <v>44246</v>
      </c>
      <c r="C26" s="5" t="s">
        <v>249</v>
      </c>
      <c r="D26" s="6" t="s">
        <v>627</v>
      </c>
    </row>
    <row r="27" spans="1:4" x14ac:dyDescent="0.3">
      <c r="A27" s="6" t="s">
        <v>36</v>
      </c>
      <c r="B27" s="17">
        <v>44248</v>
      </c>
      <c r="C27" s="5" t="s">
        <v>234</v>
      </c>
      <c r="D27" s="6" t="s">
        <v>287</v>
      </c>
    </row>
    <row r="28" spans="1:4" x14ac:dyDescent="0.3">
      <c r="A28" s="6" t="s">
        <v>37</v>
      </c>
      <c r="B28" s="17">
        <v>44250</v>
      </c>
      <c r="C28" s="5" t="s">
        <v>251</v>
      </c>
      <c r="D28" s="6" t="s">
        <v>632</v>
      </c>
    </row>
    <row r="29" spans="1:4" x14ac:dyDescent="0.3">
      <c r="A29" s="6" t="s">
        <v>39</v>
      </c>
      <c r="B29" s="17">
        <v>44252</v>
      </c>
      <c r="C29" s="5" t="s">
        <v>234</v>
      </c>
      <c r="D29" s="6" t="s">
        <v>632</v>
      </c>
    </row>
    <row r="30" spans="1:4" x14ac:dyDescent="0.3">
      <c r="A30" s="6" t="s">
        <v>40</v>
      </c>
      <c r="B30" s="17">
        <v>44254</v>
      </c>
      <c r="C30" s="5" t="s">
        <v>257</v>
      </c>
      <c r="D30" s="6" t="s">
        <v>630</v>
      </c>
    </row>
    <row r="31" spans="1:4" x14ac:dyDescent="0.3">
      <c r="A31" s="6" t="s">
        <v>41</v>
      </c>
      <c r="B31" s="17">
        <v>44256</v>
      </c>
      <c r="C31" s="5" t="s">
        <v>265</v>
      </c>
      <c r="D31" s="6" t="s">
        <v>624</v>
      </c>
    </row>
    <row r="32" spans="1:4" x14ac:dyDescent="0.3">
      <c r="A32" s="6" t="s">
        <v>42</v>
      </c>
      <c r="B32" s="17">
        <v>44258</v>
      </c>
      <c r="C32" s="5" t="s">
        <v>243</v>
      </c>
      <c r="D32" s="6" t="s">
        <v>631</v>
      </c>
    </row>
    <row r="33" spans="1:4" x14ac:dyDescent="0.3">
      <c r="A33" s="6" t="s">
        <v>43</v>
      </c>
      <c r="B33" s="17">
        <v>44260</v>
      </c>
      <c r="C33" s="5" t="s">
        <v>253</v>
      </c>
      <c r="D33" s="6" t="s">
        <v>635</v>
      </c>
    </row>
    <row r="34" spans="1:4" x14ac:dyDescent="0.3">
      <c r="A34" s="6" t="s">
        <v>44</v>
      </c>
      <c r="B34" s="17">
        <v>44262</v>
      </c>
      <c r="C34" s="5" t="s">
        <v>268</v>
      </c>
      <c r="D34" s="6" t="s">
        <v>636</v>
      </c>
    </row>
    <row r="35" spans="1:4" x14ac:dyDescent="0.3">
      <c r="A35" s="6" t="s">
        <v>45</v>
      </c>
      <c r="B35" s="17">
        <v>44264</v>
      </c>
      <c r="C35" s="5" t="s">
        <v>249</v>
      </c>
      <c r="D35" s="6" t="s">
        <v>621</v>
      </c>
    </row>
    <row r="36" spans="1:4" x14ac:dyDescent="0.3">
      <c r="A36" s="6" t="s">
        <v>46</v>
      </c>
      <c r="B36" s="17">
        <v>44266</v>
      </c>
      <c r="C36" s="5" t="s">
        <v>271</v>
      </c>
      <c r="D36" s="6" t="s">
        <v>630</v>
      </c>
    </row>
    <row r="37" spans="1:4" x14ac:dyDescent="0.3">
      <c r="A37" s="6" t="s">
        <v>47</v>
      </c>
      <c r="B37" s="17">
        <v>44268</v>
      </c>
      <c r="C37" s="5" t="s">
        <v>249</v>
      </c>
      <c r="D37" s="6" t="s">
        <v>285</v>
      </c>
    </row>
    <row r="38" spans="1:4" x14ac:dyDescent="0.3">
      <c r="A38" s="6" t="s">
        <v>48</v>
      </c>
      <c r="B38" s="17">
        <v>44270</v>
      </c>
      <c r="C38" s="5" t="s">
        <v>268</v>
      </c>
      <c r="D38" s="6" t="s">
        <v>620</v>
      </c>
    </row>
    <row r="39" spans="1:4" x14ac:dyDescent="0.3">
      <c r="A39" s="6" t="s">
        <v>49</v>
      </c>
      <c r="B39" s="17">
        <v>44272</v>
      </c>
      <c r="C39" s="5" t="s">
        <v>261</v>
      </c>
      <c r="D39" s="6" t="s">
        <v>624</v>
      </c>
    </row>
    <row r="40" spans="1:4" x14ac:dyDescent="0.3">
      <c r="A40" s="6" t="s">
        <v>50</v>
      </c>
      <c r="B40" s="17">
        <v>44274</v>
      </c>
      <c r="C40" s="5" t="s">
        <v>246</v>
      </c>
      <c r="D40" s="6" t="s">
        <v>635</v>
      </c>
    </row>
    <row r="41" spans="1:4" x14ac:dyDescent="0.3">
      <c r="A41" s="6" t="s">
        <v>52</v>
      </c>
      <c r="B41" s="17">
        <v>44276</v>
      </c>
      <c r="C41" s="5" t="s">
        <v>238</v>
      </c>
      <c r="D41" s="6" t="s">
        <v>641</v>
      </c>
    </row>
    <row r="42" spans="1:4" x14ac:dyDescent="0.3">
      <c r="A42" s="6" t="s">
        <v>53</v>
      </c>
      <c r="B42" s="17">
        <v>44278</v>
      </c>
      <c r="C42" s="5" t="s">
        <v>249</v>
      </c>
      <c r="D42" s="6" t="s">
        <v>283</v>
      </c>
    </row>
    <row r="43" spans="1:4" x14ac:dyDescent="0.3">
      <c r="A43" s="6" t="s">
        <v>54</v>
      </c>
      <c r="B43" s="17">
        <v>44280</v>
      </c>
      <c r="C43" s="5" t="s">
        <v>246</v>
      </c>
      <c r="D43" s="6" t="s">
        <v>283</v>
      </c>
    </row>
    <row r="44" spans="1:4" x14ac:dyDescent="0.3">
      <c r="A44" s="6" t="s">
        <v>55</v>
      </c>
      <c r="B44" s="17">
        <v>44282</v>
      </c>
      <c r="C44" s="5" t="s">
        <v>268</v>
      </c>
      <c r="D44" s="6" t="s">
        <v>638</v>
      </c>
    </row>
    <row r="45" spans="1:4" x14ac:dyDescent="0.3">
      <c r="A45" s="6" t="s">
        <v>56</v>
      </c>
      <c r="B45" s="17">
        <v>44284</v>
      </c>
      <c r="C45" s="5" t="s">
        <v>253</v>
      </c>
      <c r="D45" s="6" t="s">
        <v>287</v>
      </c>
    </row>
    <row r="46" spans="1:4" x14ac:dyDescent="0.3">
      <c r="A46" s="6" t="s">
        <v>57</v>
      </c>
      <c r="B46" s="17">
        <v>44286</v>
      </c>
      <c r="C46" s="5" t="s">
        <v>259</v>
      </c>
      <c r="D46" s="6" t="s">
        <v>636</v>
      </c>
    </row>
    <row r="47" spans="1:4" x14ac:dyDescent="0.3">
      <c r="A47" s="6" t="s">
        <v>58</v>
      </c>
      <c r="B47" s="17">
        <v>44288</v>
      </c>
      <c r="C47" s="5" t="s">
        <v>251</v>
      </c>
      <c r="D47" s="6" t="s">
        <v>618</v>
      </c>
    </row>
    <row r="48" spans="1:4" x14ac:dyDescent="0.3">
      <c r="A48" s="24" t="s">
        <v>59</v>
      </c>
      <c r="B48" s="17">
        <v>44290</v>
      </c>
      <c r="C48" s="5" t="s">
        <v>271</v>
      </c>
      <c r="D48" s="6" t="s">
        <v>287</v>
      </c>
    </row>
    <row r="49" spans="1:4" x14ac:dyDescent="0.3">
      <c r="A49" s="6" t="s">
        <v>60</v>
      </c>
      <c r="B49" s="17">
        <v>44294</v>
      </c>
      <c r="C49" s="5" t="s">
        <v>243</v>
      </c>
      <c r="D49" s="6" t="s">
        <v>640</v>
      </c>
    </row>
    <row r="50" spans="1:4" x14ac:dyDescent="0.3">
      <c r="A50" s="6" t="s">
        <v>61</v>
      </c>
      <c r="B50" s="17">
        <v>44296</v>
      </c>
      <c r="C50" s="5" t="s">
        <v>263</v>
      </c>
      <c r="D50" s="6" t="s">
        <v>631</v>
      </c>
    </row>
    <row r="51" spans="1:4" x14ac:dyDescent="0.3">
      <c r="A51" s="6" t="s">
        <v>62</v>
      </c>
      <c r="B51" s="17">
        <v>44298</v>
      </c>
      <c r="C51" s="5" t="s">
        <v>259</v>
      </c>
      <c r="D51" s="6" t="s">
        <v>286</v>
      </c>
    </row>
    <row r="52" spans="1:4" x14ac:dyDescent="0.3">
      <c r="A52" s="6" t="s">
        <v>63</v>
      </c>
      <c r="B52" s="17">
        <v>44300</v>
      </c>
      <c r="C52" s="5" t="s">
        <v>265</v>
      </c>
      <c r="D52" s="6" t="s">
        <v>621</v>
      </c>
    </row>
    <row r="53" spans="1:4" x14ac:dyDescent="0.3">
      <c r="A53" s="6" t="s">
        <v>64</v>
      </c>
      <c r="B53" s="17">
        <v>44302</v>
      </c>
      <c r="C53" s="5" t="s">
        <v>240</v>
      </c>
      <c r="D53" s="6" t="s">
        <v>627</v>
      </c>
    </row>
    <row r="54" spans="1:4" x14ac:dyDescent="0.3">
      <c r="A54" s="6" t="s">
        <v>65</v>
      </c>
      <c r="B54" s="17">
        <v>44304</v>
      </c>
      <c r="C54" s="5" t="s">
        <v>261</v>
      </c>
      <c r="D54" s="6" t="s">
        <v>621</v>
      </c>
    </row>
    <row r="55" spans="1:4" x14ac:dyDescent="0.3">
      <c r="A55" s="6" t="s">
        <v>66</v>
      </c>
      <c r="B55" s="17">
        <v>44306</v>
      </c>
      <c r="C55" s="5" t="s">
        <v>268</v>
      </c>
      <c r="D55" s="6" t="s">
        <v>632</v>
      </c>
    </row>
    <row r="56" spans="1:4" x14ac:dyDescent="0.3">
      <c r="A56" s="6" t="s">
        <v>67</v>
      </c>
      <c r="B56" s="17">
        <v>44308</v>
      </c>
      <c r="C56" s="5" t="s">
        <v>261</v>
      </c>
      <c r="D56" s="6" t="s">
        <v>617</v>
      </c>
    </row>
    <row r="57" spans="1:4" x14ac:dyDescent="0.3">
      <c r="A57" s="6" t="s">
        <v>68</v>
      </c>
      <c r="B57" s="17">
        <v>44310</v>
      </c>
      <c r="C57" s="5" t="s">
        <v>238</v>
      </c>
      <c r="D57" s="6" t="s">
        <v>284</v>
      </c>
    </row>
    <row r="58" spans="1:4" x14ac:dyDescent="0.3">
      <c r="A58" s="6" t="s">
        <v>69</v>
      </c>
      <c r="B58" s="17">
        <v>44312</v>
      </c>
      <c r="C58" s="5" t="s">
        <v>238</v>
      </c>
      <c r="D58" s="6" t="s">
        <v>632</v>
      </c>
    </row>
    <row r="59" spans="1:4" s="14" customFormat="1" x14ac:dyDescent="0.3">
      <c r="A59" s="28" t="s">
        <v>70</v>
      </c>
      <c r="B59" s="29">
        <v>44314</v>
      </c>
      <c r="C59" s="5" t="s">
        <v>259</v>
      </c>
      <c r="D59" s="28" t="s">
        <v>623</v>
      </c>
    </row>
    <row r="60" spans="1:4" x14ac:dyDescent="0.3">
      <c r="A60" s="6" t="s">
        <v>71</v>
      </c>
      <c r="B60" s="17">
        <v>44316</v>
      </c>
      <c r="C60" s="5" t="s">
        <v>246</v>
      </c>
      <c r="D60" s="6" t="s">
        <v>635</v>
      </c>
    </row>
    <row r="61" spans="1:4" x14ac:dyDescent="0.3">
      <c r="A61" s="6" t="s">
        <v>72</v>
      </c>
      <c r="B61" s="17">
        <v>44318</v>
      </c>
      <c r="C61" s="5" t="s">
        <v>257</v>
      </c>
      <c r="D61" s="6" t="s">
        <v>283</v>
      </c>
    </row>
    <row r="62" spans="1:4" x14ac:dyDescent="0.3">
      <c r="A62" s="6" t="s">
        <v>73</v>
      </c>
      <c r="B62" s="17">
        <v>44320</v>
      </c>
      <c r="C62" s="5" t="s">
        <v>243</v>
      </c>
      <c r="D62" s="6" t="s">
        <v>620</v>
      </c>
    </row>
    <row r="63" spans="1:4" x14ac:dyDescent="0.3">
      <c r="A63" s="6" t="s">
        <v>74</v>
      </c>
      <c r="B63" s="17">
        <v>44322</v>
      </c>
      <c r="C63" s="5" t="s">
        <v>261</v>
      </c>
      <c r="D63" s="6" t="s">
        <v>641</v>
      </c>
    </row>
    <row r="64" spans="1:4" x14ac:dyDescent="0.3">
      <c r="A64" s="6" t="s">
        <v>75</v>
      </c>
      <c r="B64" s="17">
        <v>44324</v>
      </c>
      <c r="C64" s="5" t="s">
        <v>240</v>
      </c>
      <c r="D64" s="6" t="s">
        <v>283</v>
      </c>
    </row>
    <row r="65" spans="1:4" x14ac:dyDescent="0.3">
      <c r="A65" s="6" t="s">
        <v>76</v>
      </c>
      <c r="B65" s="17">
        <v>44326</v>
      </c>
      <c r="C65" s="5" t="s">
        <v>249</v>
      </c>
      <c r="D65" s="6" t="s">
        <v>634</v>
      </c>
    </row>
    <row r="66" spans="1:4" x14ac:dyDescent="0.3">
      <c r="A66" s="6" t="s">
        <v>77</v>
      </c>
      <c r="B66" s="17">
        <v>44328</v>
      </c>
      <c r="C66" s="5" t="s">
        <v>246</v>
      </c>
      <c r="D66" s="6" t="s">
        <v>632</v>
      </c>
    </row>
    <row r="67" spans="1:4" x14ac:dyDescent="0.3">
      <c r="A67" s="6" t="s">
        <v>78</v>
      </c>
      <c r="B67" s="17">
        <v>44330</v>
      </c>
      <c r="C67" s="5" t="s">
        <v>255</v>
      </c>
      <c r="D67" s="6" t="s">
        <v>626</v>
      </c>
    </row>
    <row r="68" spans="1:4" x14ac:dyDescent="0.3">
      <c r="A68" s="6" t="s">
        <v>79</v>
      </c>
      <c r="B68" s="17">
        <v>44332</v>
      </c>
      <c r="C68" s="5" t="s">
        <v>255</v>
      </c>
      <c r="D68" s="6" t="s">
        <v>283</v>
      </c>
    </row>
    <row r="69" spans="1:4" x14ac:dyDescent="0.3">
      <c r="A69" s="6" t="s">
        <v>80</v>
      </c>
      <c r="B69" s="17">
        <v>44334</v>
      </c>
      <c r="C69" s="5" t="s">
        <v>251</v>
      </c>
      <c r="D69" s="6" t="s">
        <v>619</v>
      </c>
    </row>
    <row r="70" spans="1:4" x14ac:dyDescent="0.3">
      <c r="A70" s="6" t="s">
        <v>81</v>
      </c>
      <c r="B70" s="17">
        <v>44336</v>
      </c>
      <c r="C70" s="5" t="s">
        <v>243</v>
      </c>
      <c r="D70" s="6" t="s">
        <v>627</v>
      </c>
    </row>
    <row r="71" spans="1:4" x14ac:dyDescent="0.3">
      <c r="A71" s="6" t="s">
        <v>82</v>
      </c>
      <c r="B71" s="17">
        <v>44338</v>
      </c>
      <c r="C71" s="5" t="s">
        <v>238</v>
      </c>
      <c r="D71" s="6" t="s">
        <v>625</v>
      </c>
    </row>
    <row r="72" spans="1:4" x14ac:dyDescent="0.3">
      <c r="A72" s="6" t="s">
        <v>83</v>
      </c>
      <c r="B72" s="17">
        <v>44340</v>
      </c>
      <c r="C72" s="5" t="s">
        <v>268</v>
      </c>
      <c r="D72" s="6" t="s">
        <v>636</v>
      </c>
    </row>
    <row r="73" spans="1:4" x14ac:dyDescent="0.3">
      <c r="A73" s="6" t="s">
        <v>84</v>
      </c>
      <c r="B73" s="17">
        <v>44342</v>
      </c>
      <c r="C73" s="5" t="s">
        <v>243</v>
      </c>
      <c r="D73" s="6" t="s">
        <v>631</v>
      </c>
    </row>
    <row r="74" spans="1:4" x14ac:dyDescent="0.3">
      <c r="A74" s="6" t="s">
        <v>85</v>
      </c>
      <c r="B74" s="17">
        <v>44344</v>
      </c>
      <c r="C74" s="5" t="s">
        <v>246</v>
      </c>
      <c r="D74" s="6" t="s">
        <v>638</v>
      </c>
    </row>
    <row r="75" spans="1:4" x14ac:dyDescent="0.3">
      <c r="A75" s="6" t="s">
        <v>86</v>
      </c>
      <c r="B75" s="17">
        <v>44346</v>
      </c>
      <c r="C75" s="5" t="s">
        <v>255</v>
      </c>
      <c r="D75" s="6" t="s">
        <v>638</v>
      </c>
    </row>
    <row r="76" spans="1:4" x14ac:dyDescent="0.3">
      <c r="A76" s="6" t="s">
        <v>87</v>
      </c>
      <c r="B76" s="17">
        <v>44348</v>
      </c>
      <c r="C76" s="5" t="s">
        <v>257</v>
      </c>
      <c r="D76" s="6" t="s">
        <v>287</v>
      </c>
    </row>
    <row r="77" spans="1:4" x14ac:dyDescent="0.3">
      <c r="A77" s="6" t="s">
        <v>88</v>
      </c>
      <c r="B77" s="17">
        <v>44350</v>
      </c>
      <c r="C77" s="5" t="s">
        <v>271</v>
      </c>
      <c r="D77" s="6" t="s">
        <v>629</v>
      </c>
    </row>
    <row r="78" spans="1:4" x14ac:dyDescent="0.3">
      <c r="A78" s="6" t="s">
        <v>89</v>
      </c>
      <c r="B78" s="17">
        <v>44352</v>
      </c>
      <c r="C78" s="5" t="s">
        <v>240</v>
      </c>
      <c r="D78" s="6" t="s">
        <v>284</v>
      </c>
    </row>
    <row r="79" spans="1:4" x14ac:dyDescent="0.3">
      <c r="A79" s="6" t="s">
        <v>90</v>
      </c>
      <c r="B79" s="17">
        <v>44354</v>
      </c>
      <c r="C79" s="5" t="s">
        <v>251</v>
      </c>
      <c r="D79" s="6" t="s">
        <v>618</v>
      </c>
    </row>
    <row r="80" spans="1:4" x14ac:dyDescent="0.3">
      <c r="A80" s="6" t="s">
        <v>91</v>
      </c>
      <c r="B80" s="17">
        <v>44356</v>
      </c>
      <c r="C80" s="5" t="s">
        <v>261</v>
      </c>
      <c r="D80" s="6" t="s">
        <v>623</v>
      </c>
    </row>
    <row r="81" spans="1:4" x14ac:dyDescent="0.3">
      <c r="A81" s="6" t="s">
        <v>92</v>
      </c>
      <c r="B81" s="17">
        <v>44358</v>
      </c>
      <c r="C81" s="5" t="s">
        <v>259</v>
      </c>
      <c r="D81" s="6" t="s">
        <v>633</v>
      </c>
    </row>
    <row r="82" spans="1:4" x14ac:dyDescent="0.3">
      <c r="A82" s="6" t="s">
        <v>93</v>
      </c>
      <c r="B82" s="17">
        <v>44360</v>
      </c>
      <c r="C82" s="5" t="s">
        <v>268</v>
      </c>
      <c r="D82" s="6" t="s">
        <v>630</v>
      </c>
    </row>
    <row r="83" spans="1:4" x14ac:dyDescent="0.3">
      <c r="A83" s="6" t="s">
        <v>94</v>
      </c>
      <c r="B83" s="17">
        <v>44362</v>
      </c>
      <c r="C83" s="5" t="s">
        <v>263</v>
      </c>
      <c r="D83" s="6" t="s">
        <v>619</v>
      </c>
    </row>
    <row r="84" spans="1:4" x14ac:dyDescent="0.3">
      <c r="A84" s="6" t="s">
        <v>95</v>
      </c>
      <c r="B84" s="17">
        <v>44364</v>
      </c>
      <c r="C84" s="5" t="s">
        <v>238</v>
      </c>
      <c r="D84" s="6" t="s">
        <v>637</v>
      </c>
    </row>
    <row r="85" spans="1:4" x14ac:dyDescent="0.3">
      <c r="A85" s="6" t="s">
        <v>96</v>
      </c>
      <c r="B85" s="17">
        <v>44366</v>
      </c>
      <c r="C85" s="5" t="s">
        <v>246</v>
      </c>
      <c r="D85" s="6" t="s">
        <v>630</v>
      </c>
    </row>
    <row r="86" spans="1:4" x14ac:dyDescent="0.3">
      <c r="A86" s="6" t="s">
        <v>97</v>
      </c>
      <c r="B86" s="17">
        <v>44368</v>
      </c>
      <c r="C86" s="5" t="s">
        <v>240</v>
      </c>
      <c r="D86" s="6" t="s">
        <v>621</v>
      </c>
    </row>
    <row r="87" spans="1:4" x14ac:dyDescent="0.3">
      <c r="A87" s="6" t="s">
        <v>98</v>
      </c>
      <c r="B87" s="17">
        <v>44370</v>
      </c>
      <c r="C87" s="5" t="s">
        <v>253</v>
      </c>
      <c r="D87" s="6" t="s">
        <v>624</v>
      </c>
    </row>
    <row r="88" spans="1:4" x14ac:dyDescent="0.3">
      <c r="A88" s="6" t="s">
        <v>99</v>
      </c>
      <c r="B88" s="17">
        <v>44372</v>
      </c>
      <c r="C88" s="5" t="s">
        <v>249</v>
      </c>
      <c r="D88" s="6" t="s">
        <v>624</v>
      </c>
    </row>
    <row r="89" spans="1:4" x14ac:dyDescent="0.3">
      <c r="A89" s="6" t="s">
        <v>100</v>
      </c>
      <c r="B89" s="17">
        <v>44374</v>
      </c>
      <c r="C89" s="5" t="s">
        <v>243</v>
      </c>
      <c r="D89" s="6" t="s">
        <v>285</v>
      </c>
    </row>
    <row r="90" spans="1:4" x14ac:dyDescent="0.3">
      <c r="A90" s="6" t="s">
        <v>101</v>
      </c>
      <c r="B90" s="17">
        <v>44376</v>
      </c>
      <c r="C90" s="5" t="s">
        <v>240</v>
      </c>
      <c r="D90" s="6" t="s">
        <v>630</v>
      </c>
    </row>
    <row r="91" spans="1:4" x14ac:dyDescent="0.3">
      <c r="A91" s="6" t="s">
        <v>102</v>
      </c>
      <c r="B91" s="17">
        <v>44378</v>
      </c>
      <c r="C91" s="5" t="s">
        <v>238</v>
      </c>
      <c r="D91" s="6" t="s">
        <v>632</v>
      </c>
    </row>
    <row r="92" spans="1:4" x14ac:dyDescent="0.3">
      <c r="A92" s="6" t="s">
        <v>103</v>
      </c>
      <c r="B92" s="17">
        <v>44380</v>
      </c>
      <c r="C92" s="5" t="s">
        <v>263</v>
      </c>
      <c r="D92" s="6" t="s">
        <v>621</v>
      </c>
    </row>
    <row r="93" spans="1:4" x14ac:dyDescent="0.3">
      <c r="A93" s="6" t="s">
        <v>104</v>
      </c>
      <c r="B93" s="17">
        <v>44382</v>
      </c>
      <c r="C93" s="5" t="s">
        <v>251</v>
      </c>
      <c r="D93" s="6" t="s">
        <v>641</v>
      </c>
    </row>
    <row r="94" spans="1:4" x14ac:dyDescent="0.3">
      <c r="A94" s="6" t="s">
        <v>105</v>
      </c>
      <c r="B94" s="17">
        <v>44384</v>
      </c>
      <c r="C94" s="5" t="s">
        <v>261</v>
      </c>
      <c r="D94" s="6" t="s">
        <v>639</v>
      </c>
    </row>
    <row r="95" spans="1:4" x14ac:dyDescent="0.3">
      <c r="A95" s="6" t="s">
        <v>106</v>
      </c>
      <c r="B95" s="17">
        <v>44386</v>
      </c>
      <c r="C95" s="5" t="s">
        <v>259</v>
      </c>
      <c r="D95" s="6" t="s">
        <v>633</v>
      </c>
    </row>
    <row r="96" spans="1:4" x14ac:dyDescent="0.3">
      <c r="A96" s="6" t="s">
        <v>107</v>
      </c>
      <c r="B96" s="17">
        <v>44388</v>
      </c>
      <c r="C96" s="5" t="s">
        <v>265</v>
      </c>
      <c r="D96" s="6" t="s">
        <v>636</v>
      </c>
    </row>
    <row r="97" spans="1:4" x14ac:dyDescent="0.3">
      <c r="A97" s="6" t="s">
        <v>108</v>
      </c>
      <c r="B97" s="17">
        <v>44390</v>
      </c>
      <c r="C97" s="5" t="s">
        <v>246</v>
      </c>
      <c r="D97" s="6" t="s">
        <v>639</v>
      </c>
    </row>
    <row r="98" spans="1:4" x14ac:dyDescent="0.3">
      <c r="A98" s="6" t="s">
        <v>109</v>
      </c>
      <c r="B98" s="17">
        <v>44392</v>
      </c>
      <c r="C98" s="5" t="s">
        <v>257</v>
      </c>
      <c r="D98" s="6" t="s">
        <v>624</v>
      </c>
    </row>
    <row r="99" spans="1:4" x14ac:dyDescent="0.3">
      <c r="A99" s="6" t="s">
        <v>110</v>
      </c>
      <c r="B99" s="17">
        <v>44394</v>
      </c>
      <c r="C99" s="5" t="s">
        <v>240</v>
      </c>
      <c r="D99" s="6" t="s">
        <v>631</v>
      </c>
    </row>
    <row r="100" spans="1:4" x14ac:dyDescent="0.3">
      <c r="A100" s="6" t="s">
        <v>111</v>
      </c>
      <c r="B100" s="17">
        <v>44396</v>
      </c>
      <c r="C100" s="5" t="s">
        <v>265</v>
      </c>
      <c r="D100" s="6" t="s">
        <v>622</v>
      </c>
    </row>
    <row r="101" spans="1:4" x14ac:dyDescent="0.3">
      <c r="A101" s="6" t="s">
        <v>112</v>
      </c>
      <c r="B101" s="17">
        <v>44398</v>
      </c>
      <c r="C101" s="5" t="s">
        <v>249</v>
      </c>
      <c r="D101" s="6" t="s">
        <v>637</v>
      </c>
    </row>
    <row r="102" spans="1:4" x14ac:dyDescent="0.3">
      <c r="A102" s="6" t="s">
        <v>113</v>
      </c>
      <c r="B102" s="17">
        <v>44400</v>
      </c>
      <c r="C102" s="5" t="s">
        <v>263</v>
      </c>
      <c r="D102" s="6" t="s">
        <v>627</v>
      </c>
    </row>
    <row r="103" spans="1:4" x14ac:dyDescent="0.3">
      <c r="A103" s="6" t="s">
        <v>114</v>
      </c>
      <c r="B103" s="17">
        <v>44402</v>
      </c>
      <c r="C103" s="5" t="s">
        <v>238</v>
      </c>
      <c r="D103" s="6" t="s">
        <v>622</v>
      </c>
    </row>
    <row r="104" spans="1:4" x14ac:dyDescent="0.3">
      <c r="A104" s="6" t="s">
        <v>115</v>
      </c>
      <c r="B104" s="17">
        <v>44404</v>
      </c>
      <c r="C104" s="5" t="s">
        <v>246</v>
      </c>
      <c r="D104" s="6" t="s">
        <v>622</v>
      </c>
    </row>
    <row r="105" spans="1:4" x14ac:dyDescent="0.3">
      <c r="A105" s="6" t="s">
        <v>116</v>
      </c>
      <c r="B105" s="17">
        <v>44405</v>
      </c>
      <c r="C105" s="5" t="s">
        <v>243</v>
      </c>
      <c r="D105" s="6" t="s">
        <v>619</v>
      </c>
    </row>
    <row r="106" spans="1:4" x14ac:dyDescent="0.3">
      <c r="A106" s="6" t="s">
        <v>117</v>
      </c>
      <c r="B106" s="17">
        <v>44408</v>
      </c>
      <c r="C106" s="5" t="s">
        <v>234</v>
      </c>
      <c r="D106" s="6" t="s">
        <v>637</v>
      </c>
    </row>
    <row r="107" spans="1:4" x14ac:dyDescent="0.3">
      <c r="A107" s="6" t="s">
        <v>118</v>
      </c>
      <c r="B107" s="17">
        <v>44418</v>
      </c>
      <c r="C107" s="5" t="s">
        <v>257</v>
      </c>
      <c r="D107" s="6" t="s">
        <v>635</v>
      </c>
    </row>
    <row r="108" spans="1:4" x14ac:dyDescent="0.3">
      <c r="A108" s="6" t="s">
        <v>119</v>
      </c>
      <c r="B108" s="17">
        <v>44420</v>
      </c>
      <c r="C108" s="5" t="s">
        <v>255</v>
      </c>
      <c r="D108" s="6" t="s">
        <v>622</v>
      </c>
    </row>
    <row r="109" spans="1:4" x14ac:dyDescent="0.3">
      <c r="A109" s="6" t="s">
        <v>120</v>
      </c>
      <c r="B109" s="17">
        <v>44421</v>
      </c>
      <c r="C109" s="5" t="s">
        <v>255</v>
      </c>
      <c r="D109" s="6" t="s">
        <v>635</v>
      </c>
    </row>
    <row r="110" spans="1:4" x14ac:dyDescent="0.3">
      <c r="A110" s="6" t="s">
        <v>121</v>
      </c>
      <c r="B110" s="17">
        <v>44422</v>
      </c>
      <c r="C110" s="5" t="s">
        <v>253</v>
      </c>
      <c r="D110" s="6" t="s">
        <v>617</v>
      </c>
    </row>
    <row r="111" spans="1:4" x14ac:dyDescent="0.3">
      <c r="A111" s="6" t="s">
        <v>122</v>
      </c>
      <c r="B111" s="17">
        <v>44423</v>
      </c>
      <c r="C111" s="5" t="s">
        <v>261</v>
      </c>
      <c r="D111" s="6" t="s">
        <v>625</v>
      </c>
    </row>
    <row r="112" spans="1:4" x14ac:dyDescent="0.3">
      <c r="A112" s="6" t="s">
        <v>123</v>
      </c>
      <c r="B112" s="17">
        <v>44424</v>
      </c>
      <c r="C112" s="5" t="s">
        <v>246</v>
      </c>
      <c r="D112" s="6" t="s">
        <v>283</v>
      </c>
    </row>
    <row r="113" spans="1:4" x14ac:dyDescent="0.3">
      <c r="A113" s="6" t="s">
        <v>124</v>
      </c>
      <c r="B113" s="17">
        <v>44426</v>
      </c>
      <c r="C113" s="5" t="s">
        <v>249</v>
      </c>
      <c r="D113" s="6" t="s">
        <v>619</v>
      </c>
    </row>
    <row r="114" spans="1:4" x14ac:dyDescent="0.3">
      <c r="A114" s="6" t="s">
        <v>125</v>
      </c>
      <c r="B114" s="17">
        <v>44427</v>
      </c>
      <c r="C114" s="5" t="s">
        <v>243</v>
      </c>
      <c r="D114" s="6" t="s">
        <v>637</v>
      </c>
    </row>
    <row r="115" spans="1:4" x14ac:dyDescent="0.3">
      <c r="A115" s="6" t="s">
        <v>126</v>
      </c>
      <c r="B115" s="17">
        <v>44428</v>
      </c>
      <c r="C115" s="5" t="s">
        <v>261</v>
      </c>
      <c r="D115" s="6" t="s">
        <v>632</v>
      </c>
    </row>
    <row r="116" spans="1:4" x14ac:dyDescent="0.3">
      <c r="A116" s="6" t="s">
        <v>127</v>
      </c>
      <c r="B116" s="17">
        <v>44429</v>
      </c>
      <c r="C116" s="5" t="s">
        <v>257</v>
      </c>
      <c r="D116" s="6" t="s">
        <v>628</v>
      </c>
    </row>
    <row r="117" spans="1:4" x14ac:dyDescent="0.3">
      <c r="A117" s="6" t="s">
        <v>128</v>
      </c>
      <c r="B117" s="17">
        <v>44431</v>
      </c>
      <c r="C117" s="5" t="s">
        <v>243</v>
      </c>
      <c r="D117" s="6" t="s">
        <v>628</v>
      </c>
    </row>
    <row r="118" spans="1:4" x14ac:dyDescent="0.3">
      <c r="A118" s="6" t="s">
        <v>129</v>
      </c>
      <c r="B118" s="17">
        <v>44432</v>
      </c>
      <c r="C118" s="5" t="s">
        <v>268</v>
      </c>
      <c r="D118" s="6" t="s">
        <v>628</v>
      </c>
    </row>
    <row r="119" spans="1:4" x14ac:dyDescent="0.3">
      <c r="A119" s="6" t="s">
        <v>130</v>
      </c>
      <c r="B119" s="17">
        <v>44433</v>
      </c>
      <c r="C119" s="5" t="s">
        <v>243</v>
      </c>
      <c r="D119" s="6" t="s">
        <v>622</v>
      </c>
    </row>
    <row r="120" spans="1:4" x14ac:dyDescent="0.3">
      <c r="A120" s="6" t="s">
        <v>131</v>
      </c>
      <c r="B120" s="17">
        <v>44434</v>
      </c>
      <c r="C120" s="5" t="s">
        <v>263</v>
      </c>
      <c r="D120" s="6" t="s">
        <v>628</v>
      </c>
    </row>
    <row r="121" spans="1:4" x14ac:dyDescent="0.3">
      <c r="A121" s="6" t="s">
        <v>132</v>
      </c>
      <c r="B121" s="17">
        <v>44436</v>
      </c>
      <c r="C121" s="5" t="s">
        <v>263</v>
      </c>
      <c r="D121" s="6" t="s">
        <v>635</v>
      </c>
    </row>
    <row r="122" spans="1:4" x14ac:dyDescent="0.3">
      <c r="A122" s="6" t="s">
        <v>133</v>
      </c>
      <c r="B122" s="17">
        <v>44438</v>
      </c>
      <c r="C122" s="5" t="s">
        <v>259</v>
      </c>
      <c r="D122" s="6" t="s">
        <v>284</v>
      </c>
    </row>
    <row r="123" spans="1:4" x14ac:dyDescent="0.3">
      <c r="A123" s="6" t="s">
        <v>134</v>
      </c>
      <c r="B123" s="17">
        <v>44440</v>
      </c>
      <c r="C123" s="5" t="s">
        <v>263</v>
      </c>
      <c r="D123" s="6" t="s">
        <v>623</v>
      </c>
    </row>
    <row r="124" spans="1:4" x14ac:dyDescent="0.3">
      <c r="A124" s="6" t="s">
        <v>135</v>
      </c>
      <c r="B124" s="17">
        <v>44442</v>
      </c>
      <c r="C124" s="5" t="s">
        <v>255</v>
      </c>
      <c r="D124" s="6" t="s">
        <v>639</v>
      </c>
    </row>
    <row r="125" spans="1:4" x14ac:dyDescent="0.3">
      <c r="A125" s="6" t="s">
        <v>136</v>
      </c>
      <c r="B125" s="17">
        <v>44444</v>
      </c>
      <c r="C125" s="5" t="s">
        <v>259</v>
      </c>
      <c r="D125" s="6" t="s">
        <v>637</v>
      </c>
    </row>
    <row r="126" spans="1:4" x14ac:dyDescent="0.3">
      <c r="A126" s="6" t="s">
        <v>137</v>
      </c>
      <c r="B126" s="17">
        <v>44446</v>
      </c>
      <c r="C126" s="5" t="s">
        <v>253</v>
      </c>
      <c r="D126" s="6" t="s">
        <v>623</v>
      </c>
    </row>
    <row r="127" spans="1:4" x14ac:dyDescent="0.3">
      <c r="A127" s="6" t="s">
        <v>138</v>
      </c>
      <c r="B127" s="17">
        <v>44448</v>
      </c>
      <c r="C127" s="5" t="s">
        <v>265</v>
      </c>
      <c r="D127" s="6" t="s">
        <v>617</v>
      </c>
    </row>
    <row r="128" spans="1:4" x14ac:dyDescent="0.3">
      <c r="A128" s="6" t="s">
        <v>139</v>
      </c>
      <c r="B128" s="17">
        <v>44450</v>
      </c>
      <c r="C128" s="5" t="s">
        <v>249</v>
      </c>
      <c r="D128" s="6" t="s">
        <v>632</v>
      </c>
    </row>
    <row r="129" spans="1:4" x14ac:dyDescent="0.3">
      <c r="A129" s="6" t="s">
        <v>140</v>
      </c>
      <c r="B129" s="17">
        <v>44452</v>
      </c>
      <c r="C129" s="5" t="s">
        <v>255</v>
      </c>
      <c r="D129" s="6" t="s">
        <v>641</v>
      </c>
    </row>
    <row r="130" spans="1:4" x14ac:dyDescent="0.3">
      <c r="A130" s="6" t="s">
        <v>141</v>
      </c>
      <c r="B130" s="17">
        <v>44454</v>
      </c>
      <c r="C130" s="5" t="s">
        <v>268</v>
      </c>
      <c r="D130" s="6" t="s">
        <v>641</v>
      </c>
    </row>
    <row r="131" spans="1:4" x14ac:dyDescent="0.3">
      <c r="A131" s="6" t="s">
        <v>142</v>
      </c>
      <c r="B131" s="17">
        <v>44456</v>
      </c>
      <c r="C131" s="5" t="s">
        <v>261</v>
      </c>
      <c r="D131" s="6" t="s">
        <v>635</v>
      </c>
    </row>
    <row r="132" spans="1:4" x14ac:dyDescent="0.3">
      <c r="A132" s="6" t="s">
        <v>143</v>
      </c>
      <c r="B132" s="17">
        <v>44458</v>
      </c>
      <c r="C132" s="5" t="s">
        <v>259</v>
      </c>
      <c r="D132" s="6" t="s">
        <v>286</v>
      </c>
    </row>
    <row r="133" spans="1:4" x14ac:dyDescent="0.3">
      <c r="A133" s="6" t="s">
        <v>144</v>
      </c>
      <c r="B133" s="17">
        <v>44460</v>
      </c>
      <c r="C133" s="5" t="s">
        <v>259</v>
      </c>
      <c r="D133" s="6" t="s">
        <v>634</v>
      </c>
    </row>
    <row r="134" spans="1:4" x14ac:dyDescent="0.3">
      <c r="A134" s="6" t="s">
        <v>145</v>
      </c>
      <c r="B134" s="17">
        <v>44462</v>
      </c>
      <c r="C134" s="5" t="s">
        <v>253</v>
      </c>
      <c r="D134" s="6" t="s">
        <v>619</v>
      </c>
    </row>
    <row r="135" spans="1:4" x14ac:dyDescent="0.3">
      <c r="A135" s="6" t="s">
        <v>146</v>
      </c>
      <c r="B135" s="17">
        <v>44464</v>
      </c>
      <c r="C135" s="5" t="s">
        <v>251</v>
      </c>
      <c r="D135" s="6" t="s">
        <v>287</v>
      </c>
    </row>
    <row r="136" spans="1:4" x14ac:dyDescent="0.3">
      <c r="A136" s="6" t="s">
        <v>147</v>
      </c>
      <c r="B136" s="17">
        <v>44466</v>
      </c>
      <c r="C136" s="5" t="s">
        <v>268</v>
      </c>
      <c r="D136" s="6" t="s">
        <v>620</v>
      </c>
    </row>
    <row r="137" spans="1:4" x14ac:dyDescent="0.3">
      <c r="A137" s="6" t="s">
        <v>148</v>
      </c>
      <c r="B137" s="17">
        <v>44470</v>
      </c>
      <c r="C137" s="5" t="s">
        <v>271</v>
      </c>
      <c r="D137" s="6" t="s">
        <v>621</v>
      </c>
    </row>
    <row r="138" spans="1:4" x14ac:dyDescent="0.3">
      <c r="A138" s="6" t="s">
        <v>149</v>
      </c>
      <c r="B138" s="17">
        <v>44471</v>
      </c>
      <c r="C138" s="5" t="s">
        <v>261</v>
      </c>
      <c r="D138" s="6" t="s">
        <v>641</v>
      </c>
    </row>
    <row r="139" spans="1:4" x14ac:dyDescent="0.3">
      <c r="A139" s="6" t="s">
        <v>150</v>
      </c>
      <c r="B139" s="17">
        <v>44474</v>
      </c>
      <c r="C139" s="5" t="s">
        <v>243</v>
      </c>
      <c r="D139" s="6" t="s">
        <v>636</v>
      </c>
    </row>
    <row r="140" spans="1:4" x14ac:dyDescent="0.3">
      <c r="A140" s="6" t="s">
        <v>151</v>
      </c>
      <c r="B140" s="17">
        <v>44476</v>
      </c>
      <c r="C140" s="5" t="s">
        <v>243</v>
      </c>
      <c r="D140" s="6" t="s">
        <v>633</v>
      </c>
    </row>
    <row r="141" spans="1:4" x14ac:dyDescent="0.3">
      <c r="A141" s="6" t="s">
        <v>152</v>
      </c>
      <c r="B141" s="17">
        <v>44478</v>
      </c>
      <c r="C141" s="5" t="s">
        <v>251</v>
      </c>
      <c r="D141" s="6" t="s">
        <v>639</v>
      </c>
    </row>
    <row r="142" spans="1:4" x14ac:dyDescent="0.3">
      <c r="A142" s="6" t="s">
        <v>153</v>
      </c>
      <c r="B142" s="17">
        <v>44480</v>
      </c>
      <c r="C142" s="5" t="s">
        <v>243</v>
      </c>
      <c r="D142" s="6" t="s">
        <v>621</v>
      </c>
    </row>
    <row r="143" spans="1:4" x14ac:dyDescent="0.3">
      <c r="A143" s="6" t="s">
        <v>154</v>
      </c>
      <c r="B143" s="17">
        <v>44482</v>
      </c>
      <c r="C143" s="5" t="s">
        <v>259</v>
      </c>
      <c r="D143" s="6" t="s">
        <v>625</v>
      </c>
    </row>
    <row r="144" spans="1:4" x14ac:dyDescent="0.3">
      <c r="A144" s="6" t="s">
        <v>155</v>
      </c>
      <c r="B144" s="17">
        <v>44484</v>
      </c>
      <c r="C144" s="5" t="s">
        <v>271</v>
      </c>
      <c r="D144" s="6" t="s">
        <v>285</v>
      </c>
    </row>
    <row r="145" spans="1:4" x14ac:dyDescent="0.3">
      <c r="A145" s="6" t="s">
        <v>156</v>
      </c>
      <c r="B145" s="17">
        <v>44486</v>
      </c>
      <c r="C145" s="5" t="s">
        <v>265</v>
      </c>
      <c r="D145" s="6" t="s">
        <v>639</v>
      </c>
    </row>
    <row r="146" spans="1:4" x14ac:dyDescent="0.3">
      <c r="A146" s="6" t="s">
        <v>157</v>
      </c>
      <c r="B146" s="17">
        <v>44488</v>
      </c>
      <c r="C146" s="5" t="s">
        <v>246</v>
      </c>
      <c r="D146" s="6" t="s">
        <v>636</v>
      </c>
    </row>
    <row r="147" spans="1:4" x14ac:dyDescent="0.3">
      <c r="A147" s="6" t="s">
        <v>158</v>
      </c>
      <c r="B147" s="17">
        <v>44490</v>
      </c>
      <c r="C147" s="5" t="s">
        <v>257</v>
      </c>
      <c r="D147" s="6" t="s">
        <v>286</v>
      </c>
    </row>
    <row r="148" spans="1:4" x14ac:dyDescent="0.3">
      <c r="A148" s="6" t="s">
        <v>159</v>
      </c>
      <c r="B148" s="17">
        <v>44492</v>
      </c>
      <c r="C148" s="5" t="s">
        <v>243</v>
      </c>
      <c r="D148" s="6" t="s">
        <v>283</v>
      </c>
    </row>
    <row r="149" spans="1:4" x14ac:dyDescent="0.3">
      <c r="A149" s="6" t="s">
        <v>160</v>
      </c>
      <c r="B149" s="17">
        <v>44494</v>
      </c>
      <c r="C149" s="5" t="s">
        <v>243</v>
      </c>
      <c r="D149" s="6" t="s">
        <v>628</v>
      </c>
    </row>
    <row r="150" spans="1:4" x14ac:dyDescent="0.3">
      <c r="A150" s="6" t="s">
        <v>161</v>
      </c>
      <c r="B150" s="17">
        <v>44496</v>
      </c>
      <c r="C150" s="5" t="s">
        <v>234</v>
      </c>
      <c r="D150" s="6" t="s">
        <v>617</v>
      </c>
    </row>
    <row r="151" spans="1:4" x14ac:dyDescent="0.3">
      <c r="A151" s="6" t="s">
        <v>162</v>
      </c>
      <c r="B151" s="17">
        <v>44498</v>
      </c>
      <c r="C151" s="5" t="s">
        <v>265</v>
      </c>
      <c r="D151" s="6" t="s">
        <v>630</v>
      </c>
    </row>
    <row r="152" spans="1:4" x14ac:dyDescent="0.3">
      <c r="A152" s="6" t="s">
        <v>163</v>
      </c>
      <c r="B152" s="17">
        <v>44500</v>
      </c>
      <c r="C152" s="5" t="s">
        <v>263</v>
      </c>
      <c r="D152" s="6" t="s">
        <v>619</v>
      </c>
    </row>
    <row r="153" spans="1:4" x14ac:dyDescent="0.3">
      <c r="A153" s="6" t="s">
        <v>164</v>
      </c>
      <c r="B153" s="17">
        <v>44501</v>
      </c>
      <c r="C153" s="5" t="s">
        <v>268</v>
      </c>
      <c r="D153" s="6" t="s">
        <v>628</v>
      </c>
    </row>
    <row r="154" spans="1:4" x14ac:dyDescent="0.3">
      <c r="A154" s="6" t="s">
        <v>165</v>
      </c>
      <c r="B154" s="17">
        <v>44505</v>
      </c>
      <c r="C154" s="5" t="s">
        <v>268</v>
      </c>
      <c r="D154" s="6" t="s">
        <v>637</v>
      </c>
    </row>
    <row r="155" spans="1:4" x14ac:dyDescent="0.3">
      <c r="A155" s="6" t="s">
        <v>166</v>
      </c>
      <c r="B155" s="17">
        <v>44506</v>
      </c>
      <c r="C155" s="5" t="s">
        <v>246</v>
      </c>
      <c r="D155" s="6" t="s">
        <v>286</v>
      </c>
    </row>
    <row r="156" spans="1:4" x14ac:dyDescent="0.3">
      <c r="A156" s="6" t="s">
        <v>167</v>
      </c>
      <c r="B156" s="17">
        <v>44508</v>
      </c>
      <c r="C156" s="5" t="s">
        <v>234</v>
      </c>
      <c r="D156" s="6" t="s">
        <v>630</v>
      </c>
    </row>
    <row r="157" spans="1:4" x14ac:dyDescent="0.3">
      <c r="A157" s="6" t="s">
        <v>168</v>
      </c>
      <c r="B157" s="17">
        <v>44510</v>
      </c>
      <c r="C157" s="5" t="s">
        <v>257</v>
      </c>
      <c r="D157" s="6" t="s">
        <v>622</v>
      </c>
    </row>
    <row r="158" spans="1:4" x14ac:dyDescent="0.3">
      <c r="A158" s="6" t="s">
        <v>169</v>
      </c>
      <c r="B158" s="17">
        <v>44512</v>
      </c>
      <c r="C158" s="5" t="s">
        <v>246</v>
      </c>
      <c r="D158" s="6" t="s">
        <v>623</v>
      </c>
    </row>
    <row r="159" spans="1:4" x14ac:dyDescent="0.3">
      <c r="A159" s="6" t="s">
        <v>170</v>
      </c>
      <c r="B159" s="17">
        <v>44514</v>
      </c>
      <c r="C159" s="5" t="s">
        <v>246</v>
      </c>
      <c r="D159" s="6" t="s">
        <v>283</v>
      </c>
    </row>
    <row r="160" spans="1:4" x14ac:dyDescent="0.3">
      <c r="A160" s="6" t="s">
        <v>171</v>
      </c>
      <c r="B160" s="17">
        <v>44516</v>
      </c>
      <c r="C160" s="5" t="s">
        <v>263</v>
      </c>
      <c r="D160" s="6" t="s">
        <v>638</v>
      </c>
    </row>
    <row r="161" spans="1:4" x14ac:dyDescent="0.3">
      <c r="A161" s="6" t="s">
        <v>172</v>
      </c>
      <c r="B161" s="17">
        <v>44518</v>
      </c>
      <c r="C161" s="5" t="s">
        <v>251</v>
      </c>
      <c r="D161" s="6" t="s">
        <v>634</v>
      </c>
    </row>
    <row r="162" spans="1:4" x14ac:dyDescent="0.3">
      <c r="A162" s="6" t="s">
        <v>173</v>
      </c>
      <c r="B162" s="17">
        <v>44520</v>
      </c>
      <c r="C162" s="5" t="s">
        <v>271</v>
      </c>
      <c r="D162" s="6" t="s">
        <v>638</v>
      </c>
    </row>
    <row r="163" spans="1:4" x14ac:dyDescent="0.3">
      <c r="A163" s="6" t="s">
        <v>174</v>
      </c>
      <c r="B163" s="17">
        <v>44522</v>
      </c>
      <c r="C163" s="5" t="s">
        <v>249</v>
      </c>
      <c r="D163" s="6" t="s">
        <v>624</v>
      </c>
    </row>
    <row r="164" spans="1:4" x14ac:dyDescent="0.3">
      <c r="A164" s="6" t="s">
        <v>175</v>
      </c>
      <c r="B164" s="17">
        <v>44524</v>
      </c>
      <c r="C164" s="5" t="s">
        <v>271</v>
      </c>
      <c r="D164" s="6" t="s">
        <v>637</v>
      </c>
    </row>
    <row r="165" spans="1:4" x14ac:dyDescent="0.3">
      <c r="A165" s="6" t="s">
        <v>176</v>
      </c>
      <c r="B165" s="17">
        <v>44526</v>
      </c>
      <c r="C165" s="5" t="s">
        <v>243</v>
      </c>
      <c r="D165" s="6" t="s">
        <v>637</v>
      </c>
    </row>
    <row r="166" spans="1:4" x14ac:dyDescent="0.3">
      <c r="A166" s="6" t="s">
        <v>177</v>
      </c>
      <c r="B166" s="17">
        <v>44528</v>
      </c>
      <c r="C166" s="5" t="s">
        <v>243</v>
      </c>
      <c r="D166" s="6" t="s">
        <v>625</v>
      </c>
    </row>
    <row r="167" spans="1:4" x14ac:dyDescent="0.3">
      <c r="A167" s="6" t="s">
        <v>178</v>
      </c>
      <c r="B167" s="17">
        <v>44530</v>
      </c>
      <c r="C167" s="5" t="s">
        <v>234</v>
      </c>
      <c r="D167" s="6" t="s">
        <v>619</v>
      </c>
    </row>
    <row r="168" spans="1:4" x14ac:dyDescent="0.3">
      <c r="A168" s="6" t="s">
        <v>179</v>
      </c>
      <c r="B168" s="17">
        <v>44531</v>
      </c>
      <c r="C168" s="5" t="s">
        <v>240</v>
      </c>
      <c r="D168" s="6" t="s">
        <v>637</v>
      </c>
    </row>
    <row r="169" spans="1:4" x14ac:dyDescent="0.3">
      <c r="A169" s="6" t="s">
        <v>180</v>
      </c>
      <c r="B169" s="17">
        <v>44533</v>
      </c>
      <c r="C169" s="5" t="s">
        <v>249</v>
      </c>
      <c r="D169" s="6" t="s">
        <v>620</v>
      </c>
    </row>
    <row r="170" spans="1:4" x14ac:dyDescent="0.3">
      <c r="A170" s="6" t="s">
        <v>181</v>
      </c>
      <c r="B170" s="17">
        <v>44535</v>
      </c>
      <c r="C170" s="5" t="s">
        <v>257</v>
      </c>
      <c r="D170" s="6" t="s">
        <v>628</v>
      </c>
    </row>
    <row r="171" spans="1:4" x14ac:dyDescent="0.3">
      <c r="A171" s="6" t="s">
        <v>182</v>
      </c>
      <c r="B171" s="17">
        <v>44539</v>
      </c>
      <c r="C171" s="5" t="s">
        <v>259</v>
      </c>
      <c r="D171" s="6" t="s">
        <v>619</v>
      </c>
    </row>
    <row r="172" spans="1:4" x14ac:dyDescent="0.3">
      <c r="A172" s="6" t="s">
        <v>183</v>
      </c>
      <c r="B172" s="17">
        <v>44539</v>
      </c>
      <c r="C172" s="5" t="s">
        <v>263</v>
      </c>
      <c r="D172" s="6" t="s">
        <v>287</v>
      </c>
    </row>
    <row r="173" spans="1:4" x14ac:dyDescent="0.3">
      <c r="A173" s="6" t="s">
        <v>184</v>
      </c>
      <c r="B173" s="17">
        <v>44541</v>
      </c>
      <c r="C173" s="5" t="s">
        <v>240</v>
      </c>
      <c r="D173" s="6" t="s">
        <v>285</v>
      </c>
    </row>
    <row r="174" spans="1:4" x14ac:dyDescent="0.3">
      <c r="A174" s="6" t="s">
        <v>185</v>
      </c>
      <c r="B174" s="17">
        <v>44543</v>
      </c>
      <c r="C174" s="5" t="s">
        <v>253</v>
      </c>
      <c r="D174" s="6" t="s">
        <v>631</v>
      </c>
    </row>
    <row r="175" spans="1:4" x14ac:dyDescent="0.3">
      <c r="A175" s="6" t="s">
        <v>186</v>
      </c>
      <c r="B175" s="17">
        <v>44545</v>
      </c>
      <c r="C175" s="5" t="s">
        <v>253</v>
      </c>
      <c r="D175" s="6" t="s">
        <v>636</v>
      </c>
    </row>
    <row r="176" spans="1:4" x14ac:dyDescent="0.3">
      <c r="A176" s="6" t="s">
        <v>187</v>
      </c>
      <c r="B176" s="17">
        <v>44547</v>
      </c>
      <c r="C176" s="5" t="s">
        <v>234</v>
      </c>
      <c r="D176" s="6" t="s">
        <v>620</v>
      </c>
    </row>
    <row r="177" spans="1:4" x14ac:dyDescent="0.3">
      <c r="A177" s="6" t="s">
        <v>188</v>
      </c>
      <c r="B177" s="17">
        <v>44549</v>
      </c>
      <c r="C177" s="5" t="s">
        <v>243</v>
      </c>
      <c r="D177" s="6" t="s">
        <v>285</v>
      </c>
    </row>
    <row r="178" spans="1:4" x14ac:dyDescent="0.3">
      <c r="A178" s="6" t="s">
        <v>189</v>
      </c>
      <c r="B178" s="17">
        <v>44551</v>
      </c>
      <c r="C178" s="5" t="s">
        <v>255</v>
      </c>
      <c r="D178" s="6" t="s">
        <v>619</v>
      </c>
    </row>
    <row r="179" spans="1:4" x14ac:dyDescent="0.3">
      <c r="A179" s="6" t="s">
        <v>190</v>
      </c>
      <c r="B179" s="17">
        <v>44553</v>
      </c>
      <c r="C179" s="5" t="s">
        <v>251</v>
      </c>
      <c r="D179" s="6" t="s">
        <v>637</v>
      </c>
    </row>
    <row r="180" spans="1:4" x14ac:dyDescent="0.3">
      <c r="A180" s="6" t="s">
        <v>191</v>
      </c>
      <c r="B180" s="17">
        <v>44555</v>
      </c>
      <c r="C180" s="5" t="s">
        <v>243</v>
      </c>
      <c r="D180" s="6" t="s">
        <v>625</v>
      </c>
    </row>
    <row r="181" spans="1:4" x14ac:dyDescent="0.3">
      <c r="A181" s="6" t="s">
        <v>192</v>
      </c>
      <c r="B181" s="17">
        <v>44557</v>
      </c>
      <c r="C181" s="5" t="s">
        <v>263</v>
      </c>
      <c r="D181" s="6" t="s">
        <v>617</v>
      </c>
    </row>
    <row r="182" spans="1:4" x14ac:dyDescent="0.3">
      <c r="A182" s="6" t="s">
        <v>193</v>
      </c>
      <c r="B182" s="18">
        <v>44558</v>
      </c>
      <c r="C182" s="5" t="s">
        <v>259</v>
      </c>
      <c r="D182" s="6" t="s">
        <v>619</v>
      </c>
    </row>
    <row r="183" spans="1:4" x14ac:dyDescent="0.3">
      <c r="A183" s="6" t="s">
        <v>194</v>
      </c>
      <c r="B183" s="17">
        <v>44561</v>
      </c>
      <c r="C183" s="5" t="s">
        <v>259</v>
      </c>
      <c r="D183" s="6" t="s">
        <v>624</v>
      </c>
    </row>
    <row r="184" spans="1:4" x14ac:dyDescent="0.3">
      <c r="A184" s="6" t="s">
        <v>195</v>
      </c>
      <c r="B184" s="17">
        <v>44562</v>
      </c>
      <c r="C184" s="5" t="s">
        <v>261</v>
      </c>
      <c r="D184" s="6" t="s">
        <v>286</v>
      </c>
    </row>
    <row r="185" spans="1:4" x14ac:dyDescent="0.3">
      <c r="A185" s="6" t="s">
        <v>196</v>
      </c>
      <c r="B185" s="17">
        <v>44565</v>
      </c>
      <c r="C185" s="5" t="s">
        <v>268</v>
      </c>
      <c r="D185" s="6" t="s">
        <v>638</v>
      </c>
    </row>
    <row r="186" spans="1:4" x14ac:dyDescent="0.3">
      <c r="A186" s="6" t="s">
        <v>197</v>
      </c>
      <c r="B186" s="17">
        <v>44566</v>
      </c>
      <c r="C186" s="5" t="s">
        <v>253</v>
      </c>
      <c r="D186" s="6" t="s">
        <v>633</v>
      </c>
    </row>
    <row r="187" spans="1:4" x14ac:dyDescent="0.3">
      <c r="A187" s="6" t="s">
        <v>198</v>
      </c>
      <c r="B187" s="17">
        <v>44566</v>
      </c>
      <c r="C187" s="5" t="s">
        <v>240</v>
      </c>
      <c r="D187" s="6" t="s">
        <v>637</v>
      </c>
    </row>
    <row r="188" spans="1:4" x14ac:dyDescent="0.3">
      <c r="A188" s="6" t="s">
        <v>199</v>
      </c>
      <c r="B188" s="17">
        <v>44567</v>
      </c>
      <c r="C188" s="5" t="s">
        <v>238</v>
      </c>
      <c r="D188" s="6" t="s">
        <v>619</v>
      </c>
    </row>
    <row r="189" spans="1:4" x14ac:dyDescent="0.3">
      <c r="A189" s="6" t="s">
        <v>200</v>
      </c>
      <c r="B189" s="17">
        <v>44568</v>
      </c>
      <c r="C189" s="5" t="s">
        <v>234</v>
      </c>
      <c r="D189" s="6" t="s">
        <v>618</v>
      </c>
    </row>
    <row r="190" spans="1:4" x14ac:dyDescent="0.3">
      <c r="A190" s="6" t="s">
        <v>201</v>
      </c>
      <c r="B190" s="17">
        <v>44573</v>
      </c>
      <c r="C190" s="5" t="s">
        <v>249</v>
      </c>
      <c r="D190" s="6" t="s">
        <v>628</v>
      </c>
    </row>
    <row r="191" spans="1:4" x14ac:dyDescent="0.3">
      <c r="A191" s="6" t="s">
        <v>202</v>
      </c>
      <c r="B191" s="17">
        <v>44575</v>
      </c>
      <c r="C191" s="5" t="s">
        <v>246</v>
      </c>
      <c r="D191" s="6" t="s">
        <v>622</v>
      </c>
    </row>
    <row r="192" spans="1:4" x14ac:dyDescent="0.3">
      <c r="A192" s="6" t="s">
        <v>203</v>
      </c>
      <c r="B192" s="17">
        <v>44575</v>
      </c>
      <c r="C192" s="5" t="s">
        <v>240</v>
      </c>
      <c r="D192" s="6" t="s">
        <v>625</v>
      </c>
    </row>
    <row r="193" spans="1:4" x14ac:dyDescent="0.3">
      <c r="A193" s="6" t="s">
        <v>204</v>
      </c>
      <c r="B193" s="17">
        <v>44589</v>
      </c>
      <c r="C193" s="5" t="s">
        <v>259</v>
      </c>
      <c r="D193" s="6" t="s">
        <v>635</v>
      </c>
    </row>
    <row r="194" spans="1:4" x14ac:dyDescent="0.3">
      <c r="A194" s="6" t="s">
        <v>205</v>
      </c>
      <c r="B194" s="17">
        <v>44602</v>
      </c>
      <c r="C194" s="5" t="s">
        <v>263</v>
      </c>
      <c r="D194" s="6" t="s">
        <v>622</v>
      </c>
    </row>
    <row r="195" spans="1:4" x14ac:dyDescent="0.3">
      <c r="A195" s="6" t="s">
        <v>206</v>
      </c>
      <c r="B195" s="17">
        <v>44602</v>
      </c>
      <c r="C195" s="5" t="s">
        <v>255</v>
      </c>
      <c r="D195" s="6" t="s">
        <v>629</v>
      </c>
    </row>
    <row r="196" spans="1:4" x14ac:dyDescent="0.3">
      <c r="A196" s="6" t="s">
        <v>207</v>
      </c>
      <c r="B196" s="17">
        <v>44605</v>
      </c>
      <c r="C196" s="5" t="s">
        <v>234</v>
      </c>
      <c r="D196" s="6" t="s">
        <v>635</v>
      </c>
    </row>
    <row r="197" spans="1:4" x14ac:dyDescent="0.3">
      <c r="A197" s="6" t="s">
        <v>208</v>
      </c>
      <c r="B197" s="17">
        <v>44605</v>
      </c>
      <c r="C197" s="5" t="s">
        <v>249</v>
      </c>
      <c r="D197" s="6" t="s">
        <v>286</v>
      </c>
    </row>
    <row r="198" spans="1:4" x14ac:dyDescent="0.3">
      <c r="A198" s="6" t="s">
        <v>209</v>
      </c>
      <c r="B198" s="17">
        <v>44615</v>
      </c>
      <c r="C198" s="5" t="s">
        <v>268</v>
      </c>
      <c r="D198" s="6" t="s">
        <v>618</v>
      </c>
    </row>
    <row r="199" spans="1:4" x14ac:dyDescent="0.3">
      <c r="A199" s="6" t="s">
        <v>210</v>
      </c>
      <c r="B199" s="17">
        <v>44615</v>
      </c>
      <c r="C199" s="5" t="s">
        <v>238</v>
      </c>
      <c r="D199" s="6" t="s">
        <v>621</v>
      </c>
    </row>
    <row r="200" spans="1:4" x14ac:dyDescent="0.3">
      <c r="A200" s="6" t="s">
        <v>211</v>
      </c>
      <c r="B200" s="17">
        <v>44615</v>
      </c>
      <c r="C200" s="5" t="s">
        <v>259</v>
      </c>
      <c r="D200" s="6" t="s">
        <v>284</v>
      </c>
    </row>
    <row r="201" spans="1:4" x14ac:dyDescent="0.3">
      <c r="A201" s="6" t="s">
        <v>212</v>
      </c>
      <c r="B201" s="17">
        <v>44619</v>
      </c>
      <c r="C201" s="5" t="s">
        <v>238</v>
      </c>
      <c r="D201" s="6" t="s">
        <v>618</v>
      </c>
    </row>
    <row r="202" spans="1:4" x14ac:dyDescent="0.3">
      <c r="A202" s="6" t="s">
        <v>213</v>
      </c>
      <c r="B202" s="17">
        <v>44620</v>
      </c>
      <c r="C202" s="5" t="s">
        <v>238</v>
      </c>
      <c r="D202" s="6" t="s">
        <v>631</v>
      </c>
    </row>
    <row r="203" spans="1:4" x14ac:dyDescent="0.3">
      <c r="A203" s="6" t="s">
        <v>214</v>
      </c>
      <c r="B203" s="17">
        <v>44621</v>
      </c>
      <c r="C203" s="5" t="s">
        <v>259</v>
      </c>
      <c r="D203" s="6" t="s">
        <v>640</v>
      </c>
    </row>
    <row r="204" spans="1:4" x14ac:dyDescent="0.3">
      <c r="A204" s="6" t="s">
        <v>215</v>
      </c>
      <c r="B204" s="17">
        <v>44625</v>
      </c>
      <c r="C204" s="5" t="s">
        <v>246</v>
      </c>
      <c r="D204" s="6" t="s">
        <v>638</v>
      </c>
    </row>
    <row r="205" spans="1:4" x14ac:dyDescent="0.3">
      <c r="A205" s="6" t="s">
        <v>216</v>
      </c>
      <c r="B205" s="17">
        <v>44626</v>
      </c>
      <c r="C205" s="5" t="s">
        <v>243</v>
      </c>
      <c r="D205" s="6" t="s">
        <v>632</v>
      </c>
    </row>
    <row r="206" spans="1:4" x14ac:dyDescent="0.3">
      <c r="A206" s="6" t="s">
        <v>217</v>
      </c>
      <c r="B206" s="17">
        <v>44627</v>
      </c>
      <c r="C206" s="5" t="s">
        <v>251</v>
      </c>
      <c r="D206" s="6" t="s">
        <v>621</v>
      </c>
    </row>
    <row r="207" spans="1:4" x14ac:dyDescent="0.3">
      <c r="A207" s="6" t="s">
        <v>218</v>
      </c>
      <c r="B207" s="17">
        <v>44630</v>
      </c>
      <c r="C207" s="5" t="s">
        <v>246</v>
      </c>
      <c r="D207" s="6" t="s">
        <v>623</v>
      </c>
    </row>
    <row r="208" spans="1:4" x14ac:dyDescent="0.3">
      <c r="A208" s="6" t="s">
        <v>219</v>
      </c>
      <c r="B208" s="17">
        <v>44633</v>
      </c>
      <c r="C208" s="5" t="s">
        <v>265</v>
      </c>
      <c r="D208" s="6" t="s">
        <v>628</v>
      </c>
    </row>
    <row r="209" spans="1:4" x14ac:dyDescent="0.3">
      <c r="A209" s="6" t="s">
        <v>220</v>
      </c>
      <c r="B209" s="17">
        <v>44637</v>
      </c>
      <c r="C209" s="5" t="s">
        <v>246</v>
      </c>
      <c r="D209" s="6" t="s">
        <v>639</v>
      </c>
    </row>
    <row r="210" spans="1:4" x14ac:dyDescent="0.3">
      <c r="A210" s="6" t="s">
        <v>221</v>
      </c>
      <c r="B210" s="17">
        <v>44641</v>
      </c>
      <c r="C210" s="5" t="s">
        <v>259</v>
      </c>
      <c r="D210" s="6" t="s">
        <v>623</v>
      </c>
    </row>
    <row r="211" spans="1:4" x14ac:dyDescent="0.3">
      <c r="A211" s="6" t="s">
        <v>222</v>
      </c>
      <c r="B211" s="17">
        <v>44655</v>
      </c>
      <c r="C211" s="5" t="s">
        <v>271</v>
      </c>
      <c r="D211" s="6" t="s">
        <v>630</v>
      </c>
    </row>
    <row r="212" spans="1:4" x14ac:dyDescent="0.3">
      <c r="A212" s="6" t="s">
        <v>223</v>
      </c>
      <c r="B212" s="17">
        <v>44655</v>
      </c>
      <c r="C212" s="5" t="s">
        <v>249</v>
      </c>
      <c r="D212" s="6" t="s">
        <v>287</v>
      </c>
    </row>
    <row r="213" spans="1:4" x14ac:dyDescent="0.3">
      <c r="A213" s="6" t="s">
        <v>224</v>
      </c>
      <c r="B213" s="17">
        <v>44660</v>
      </c>
      <c r="C213" s="5" t="s">
        <v>246</v>
      </c>
      <c r="D213" s="6" t="s">
        <v>618</v>
      </c>
    </row>
    <row r="214" spans="1:4" x14ac:dyDescent="0.3">
      <c r="A214" s="6" t="s">
        <v>225</v>
      </c>
      <c r="B214" s="17">
        <v>44667</v>
      </c>
      <c r="C214" s="5" t="s">
        <v>246</v>
      </c>
      <c r="D214" s="6" t="s">
        <v>636</v>
      </c>
    </row>
    <row r="215" spans="1:4" x14ac:dyDescent="0.3">
      <c r="A215" s="6" t="s">
        <v>226</v>
      </c>
      <c r="B215" s="17">
        <v>44670</v>
      </c>
      <c r="C215" s="5" t="s">
        <v>240</v>
      </c>
      <c r="D215" s="6" t="s">
        <v>634</v>
      </c>
    </row>
    <row r="216" spans="1:4" x14ac:dyDescent="0.3">
      <c r="A216" s="6" t="s">
        <v>227</v>
      </c>
      <c r="B216" s="17">
        <v>44674</v>
      </c>
      <c r="C216" s="5" t="s">
        <v>257</v>
      </c>
      <c r="D216" s="6" t="s">
        <v>624</v>
      </c>
    </row>
    <row r="217" spans="1:4" x14ac:dyDescent="0.3">
      <c r="A217" s="6" t="s">
        <v>314</v>
      </c>
      <c r="B217" s="17">
        <v>44675</v>
      </c>
      <c r="C217" s="5" t="s">
        <v>246</v>
      </c>
      <c r="D217" s="6" t="s">
        <v>630</v>
      </c>
    </row>
    <row r="218" spans="1:4" x14ac:dyDescent="0.3">
      <c r="A218" s="6" t="s">
        <v>315</v>
      </c>
      <c r="B218" s="17">
        <v>44675</v>
      </c>
      <c r="C218" s="5" t="s">
        <v>240</v>
      </c>
      <c r="D218" s="6" t="s">
        <v>285</v>
      </c>
    </row>
    <row r="219" spans="1:4" x14ac:dyDescent="0.3">
      <c r="A219" s="6" t="s">
        <v>316</v>
      </c>
      <c r="B219" s="17">
        <v>44675</v>
      </c>
      <c r="C219" s="5" t="s">
        <v>240</v>
      </c>
      <c r="D219" s="6" t="s">
        <v>623</v>
      </c>
    </row>
    <row r="220" spans="1:4" x14ac:dyDescent="0.3">
      <c r="A220" s="6" t="s">
        <v>317</v>
      </c>
      <c r="B220" s="17">
        <v>44676</v>
      </c>
      <c r="C220" s="5" t="s">
        <v>238</v>
      </c>
      <c r="D220" s="6" t="s">
        <v>633</v>
      </c>
    </row>
    <row r="221" spans="1:4" x14ac:dyDescent="0.3">
      <c r="A221" s="6" t="s">
        <v>318</v>
      </c>
      <c r="B221" s="17">
        <v>44676</v>
      </c>
      <c r="C221" s="5" t="s">
        <v>263</v>
      </c>
      <c r="D221" s="6" t="s">
        <v>630</v>
      </c>
    </row>
    <row r="222" spans="1:4" x14ac:dyDescent="0.3">
      <c r="A222" s="6" t="s">
        <v>319</v>
      </c>
      <c r="B222" s="17">
        <v>44677</v>
      </c>
      <c r="C222" s="5" t="s">
        <v>259</v>
      </c>
      <c r="D222" s="6" t="s">
        <v>628</v>
      </c>
    </row>
    <row r="223" spans="1:4" x14ac:dyDescent="0.3">
      <c r="A223" s="6" t="s">
        <v>320</v>
      </c>
      <c r="B223" s="17">
        <v>44677</v>
      </c>
      <c r="C223" s="5" t="s">
        <v>240</v>
      </c>
      <c r="D223" s="6" t="s">
        <v>622</v>
      </c>
    </row>
    <row r="224" spans="1:4" x14ac:dyDescent="0.3">
      <c r="A224" s="6" t="s">
        <v>321</v>
      </c>
      <c r="B224" s="17">
        <v>44679</v>
      </c>
      <c r="C224" s="5" t="s">
        <v>255</v>
      </c>
      <c r="D224" s="6" t="s">
        <v>283</v>
      </c>
    </row>
    <row r="225" spans="1:4" x14ac:dyDescent="0.3">
      <c r="A225" s="6" t="s">
        <v>322</v>
      </c>
      <c r="B225" s="17">
        <v>44681</v>
      </c>
      <c r="C225" s="5" t="s">
        <v>268</v>
      </c>
      <c r="D225" s="6" t="s">
        <v>627</v>
      </c>
    </row>
    <row r="226" spans="1:4" x14ac:dyDescent="0.3">
      <c r="A226" s="6" t="s">
        <v>323</v>
      </c>
      <c r="B226" s="17">
        <v>44683</v>
      </c>
      <c r="C226" s="5" t="s">
        <v>243</v>
      </c>
      <c r="D226" s="6" t="s">
        <v>622</v>
      </c>
    </row>
    <row r="227" spans="1:4" x14ac:dyDescent="0.3">
      <c r="A227" s="6" t="s">
        <v>324</v>
      </c>
      <c r="B227" s="17">
        <v>44685</v>
      </c>
      <c r="C227" s="5" t="s">
        <v>253</v>
      </c>
      <c r="D227" s="6" t="s">
        <v>625</v>
      </c>
    </row>
    <row r="228" spans="1:4" x14ac:dyDescent="0.3">
      <c r="A228" s="6" t="s">
        <v>325</v>
      </c>
      <c r="B228" s="17">
        <v>44687</v>
      </c>
      <c r="C228" s="5" t="s">
        <v>268</v>
      </c>
      <c r="D228" s="6" t="s">
        <v>640</v>
      </c>
    </row>
    <row r="229" spans="1:4" x14ac:dyDescent="0.3">
      <c r="A229" s="6" t="s">
        <v>326</v>
      </c>
      <c r="B229" s="17">
        <v>44687</v>
      </c>
      <c r="C229" s="5" t="s">
        <v>249</v>
      </c>
      <c r="D229" s="6" t="s">
        <v>633</v>
      </c>
    </row>
    <row r="230" spans="1:4" x14ac:dyDescent="0.3">
      <c r="A230" s="6" t="s">
        <v>327</v>
      </c>
      <c r="B230" s="17">
        <v>44689</v>
      </c>
      <c r="C230" s="5" t="s">
        <v>259</v>
      </c>
      <c r="D230" s="6" t="s">
        <v>622</v>
      </c>
    </row>
    <row r="231" spans="1:4" x14ac:dyDescent="0.3">
      <c r="A231" s="6" t="s">
        <v>328</v>
      </c>
      <c r="B231" s="17">
        <v>44691</v>
      </c>
      <c r="C231" s="5" t="s">
        <v>271</v>
      </c>
      <c r="D231" s="6" t="s">
        <v>617</v>
      </c>
    </row>
    <row r="232" spans="1:4" x14ac:dyDescent="0.3">
      <c r="A232" s="6" t="s">
        <v>329</v>
      </c>
      <c r="B232" s="17">
        <v>44693</v>
      </c>
      <c r="C232" s="5" t="s">
        <v>234</v>
      </c>
      <c r="D232" s="6" t="s">
        <v>641</v>
      </c>
    </row>
    <row r="233" spans="1:4" x14ac:dyDescent="0.3">
      <c r="A233" s="6" t="s">
        <v>330</v>
      </c>
      <c r="B233" s="17">
        <v>44695</v>
      </c>
      <c r="C233" s="5" t="s">
        <v>263</v>
      </c>
      <c r="D233" s="6" t="s">
        <v>623</v>
      </c>
    </row>
    <row r="234" spans="1:4" x14ac:dyDescent="0.3">
      <c r="A234" s="6" t="s">
        <v>331</v>
      </c>
      <c r="B234" s="17">
        <v>44697</v>
      </c>
      <c r="C234" s="5" t="s">
        <v>251</v>
      </c>
      <c r="D234" s="6" t="s">
        <v>286</v>
      </c>
    </row>
    <row r="235" spans="1:4" x14ac:dyDescent="0.3">
      <c r="A235" s="6" t="s">
        <v>332</v>
      </c>
      <c r="B235" s="17">
        <v>44699</v>
      </c>
      <c r="C235" s="5" t="s">
        <v>234</v>
      </c>
      <c r="D235" s="6" t="s">
        <v>627</v>
      </c>
    </row>
    <row r="236" spans="1:4" x14ac:dyDescent="0.3">
      <c r="A236" s="6" t="s">
        <v>333</v>
      </c>
      <c r="B236" s="17">
        <v>44699</v>
      </c>
      <c r="C236" s="5" t="s">
        <v>240</v>
      </c>
      <c r="D236" s="6" t="s">
        <v>627</v>
      </c>
    </row>
    <row r="237" spans="1:4" x14ac:dyDescent="0.3">
      <c r="A237" s="6" t="s">
        <v>334</v>
      </c>
      <c r="B237" s="17">
        <v>44701</v>
      </c>
      <c r="C237" s="5" t="s">
        <v>261</v>
      </c>
      <c r="D237" s="6" t="s">
        <v>619</v>
      </c>
    </row>
    <row r="238" spans="1:4" x14ac:dyDescent="0.3">
      <c r="A238" s="6" t="s">
        <v>335</v>
      </c>
      <c r="B238" s="17">
        <v>44703</v>
      </c>
      <c r="C238" s="5" t="s">
        <v>238</v>
      </c>
      <c r="D238" s="6" t="s">
        <v>637</v>
      </c>
    </row>
    <row r="239" spans="1:4" x14ac:dyDescent="0.3">
      <c r="A239" s="6" t="s">
        <v>336</v>
      </c>
      <c r="B239" s="17">
        <v>44705</v>
      </c>
      <c r="C239" s="5" t="s">
        <v>265</v>
      </c>
      <c r="D239" s="6" t="s">
        <v>618</v>
      </c>
    </row>
    <row r="240" spans="1:4" x14ac:dyDescent="0.3">
      <c r="A240" s="6" t="s">
        <v>337</v>
      </c>
      <c r="B240" s="17">
        <v>44707</v>
      </c>
      <c r="C240" s="5" t="s">
        <v>259</v>
      </c>
      <c r="D240" s="6" t="s">
        <v>636</v>
      </c>
    </row>
    <row r="241" spans="1:4" x14ac:dyDescent="0.3">
      <c r="A241" s="6" t="s">
        <v>338</v>
      </c>
      <c r="B241" s="17">
        <v>44709</v>
      </c>
      <c r="C241" s="5" t="s">
        <v>240</v>
      </c>
      <c r="D241" s="6" t="s">
        <v>632</v>
      </c>
    </row>
    <row r="242" spans="1:4" x14ac:dyDescent="0.3">
      <c r="A242" s="6" t="s">
        <v>339</v>
      </c>
      <c r="B242" s="17">
        <v>44711</v>
      </c>
      <c r="C242" s="5" t="s">
        <v>265</v>
      </c>
      <c r="D242" s="6" t="s">
        <v>636</v>
      </c>
    </row>
    <row r="243" spans="1:4" x14ac:dyDescent="0.3">
      <c r="A243" s="6" t="s">
        <v>340</v>
      </c>
      <c r="B243" s="17">
        <v>44713</v>
      </c>
      <c r="C243" s="5" t="s">
        <v>238</v>
      </c>
      <c r="D243" s="6" t="s">
        <v>623</v>
      </c>
    </row>
    <row r="244" spans="1:4" x14ac:dyDescent="0.3">
      <c r="A244" s="6" t="s">
        <v>341</v>
      </c>
      <c r="B244" s="17">
        <v>44715</v>
      </c>
      <c r="C244" s="5" t="s">
        <v>271</v>
      </c>
      <c r="D244" s="6" t="s">
        <v>637</v>
      </c>
    </row>
    <row r="245" spans="1:4" x14ac:dyDescent="0.3">
      <c r="A245" s="6" t="s">
        <v>342</v>
      </c>
      <c r="B245" s="17">
        <v>44717</v>
      </c>
      <c r="C245" s="5" t="s">
        <v>261</v>
      </c>
      <c r="D245" s="6" t="s">
        <v>285</v>
      </c>
    </row>
    <row r="246" spans="1:4" x14ac:dyDescent="0.3">
      <c r="A246" s="6" t="s">
        <v>343</v>
      </c>
      <c r="B246" s="17">
        <v>44719</v>
      </c>
      <c r="C246" s="5" t="s">
        <v>240</v>
      </c>
      <c r="D246" s="6" t="s">
        <v>625</v>
      </c>
    </row>
    <row r="247" spans="1:4" x14ac:dyDescent="0.3">
      <c r="A247" s="6" t="s">
        <v>344</v>
      </c>
      <c r="B247" s="17">
        <v>44721</v>
      </c>
      <c r="C247" s="5" t="s">
        <v>259</v>
      </c>
      <c r="D247" s="6" t="s">
        <v>625</v>
      </c>
    </row>
    <row r="248" spans="1:4" x14ac:dyDescent="0.3">
      <c r="A248" s="6" t="s">
        <v>345</v>
      </c>
      <c r="B248" s="17">
        <v>44723</v>
      </c>
      <c r="C248" s="5" t="s">
        <v>234</v>
      </c>
      <c r="D248" s="6" t="s">
        <v>633</v>
      </c>
    </row>
    <row r="249" spans="1:4" x14ac:dyDescent="0.3">
      <c r="A249" s="6" t="s">
        <v>346</v>
      </c>
      <c r="B249" s="17">
        <v>44725</v>
      </c>
      <c r="C249" s="5" t="s">
        <v>259</v>
      </c>
      <c r="D249" s="6" t="s">
        <v>617</v>
      </c>
    </row>
    <row r="250" spans="1:4" x14ac:dyDescent="0.3">
      <c r="A250" s="6" t="s">
        <v>347</v>
      </c>
      <c r="B250" s="17">
        <v>44727</v>
      </c>
      <c r="C250" s="5" t="s">
        <v>249</v>
      </c>
      <c r="D250" s="6" t="s">
        <v>285</v>
      </c>
    </row>
    <row r="251" spans="1:4" x14ac:dyDescent="0.3">
      <c r="A251" s="6" t="s">
        <v>348</v>
      </c>
      <c r="B251" s="17">
        <v>44729</v>
      </c>
      <c r="C251" s="5" t="s">
        <v>251</v>
      </c>
      <c r="D251" s="6" t="s">
        <v>636</v>
      </c>
    </row>
    <row r="252" spans="1:4" x14ac:dyDescent="0.3">
      <c r="A252" s="6" t="s">
        <v>349</v>
      </c>
      <c r="B252" s="17">
        <v>44731</v>
      </c>
      <c r="C252" s="5" t="s">
        <v>246</v>
      </c>
      <c r="D252" s="6" t="s">
        <v>639</v>
      </c>
    </row>
    <row r="253" spans="1:4" x14ac:dyDescent="0.3">
      <c r="A253" s="6" t="s">
        <v>350</v>
      </c>
      <c r="B253" s="17">
        <v>44733</v>
      </c>
      <c r="C253" s="5" t="s">
        <v>268</v>
      </c>
      <c r="D253" s="6" t="s">
        <v>634</v>
      </c>
    </row>
    <row r="254" spans="1:4" x14ac:dyDescent="0.3">
      <c r="A254" s="6" t="s">
        <v>351</v>
      </c>
      <c r="B254" s="17">
        <v>44735</v>
      </c>
      <c r="C254" s="5" t="s">
        <v>263</v>
      </c>
      <c r="D254" s="6" t="s">
        <v>636</v>
      </c>
    </row>
    <row r="255" spans="1:4" x14ac:dyDescent="0.3">
      <c r="A255" s="6" t="s">
        <v>352</v>
      </c>
      <c r="B255" s="17">
        <v>44737</v>
      </c>
      <c r="C255" s="5" t="s">
        <v>255</v>
      </c>
      <c r="D255" s="6" t="s">
        <v>632</v>
      </c>
    </row>
    <row r="256" spans="1:4" x14ac:dyDescent="0.3">
      <c r="A256" s="6" t="s">
        <v>353</v>
      </c>
      <c r="B256" s="17">
        <v>44739</v>
      </c>
      <c r="C256" s="5" t="s">
        <v>240</v>
      </c>
      <c r="D256" s="6" t="s">
        <v>625</v>
      </c>
    </row>
    <row r="257" spans="1:4" x14ac:dyDescent="0.3">
      <c r="A257" s="6" t="s">
        <v>354</v>
      </c>
      <c r="B257" s="17">
        <v>44741</v>
      </c>
      <c r="C257" s="5" t="s">
        <v>238</v>
      </c>
      <c r="D257" s="6" t="s">
        <v>621</v>
      </c>
    </row>
    <row r="258" spans="1:4" x14ac:dyDescent="0.3">
      <c r="A258" s="6" t="s">
        <v>355</v>
      </c>
      <c r="B258" s="17">
        <v>44743</v>
      </c>
      <c r="C258" s="5" t="s">
        <v>265</v>
      </c>
      <c r="D258" s="6" t="s">
        <v>638</v>
      </c>
    </row>
    <row r="259" spans="1:4" x14ac:dyDescent="0.3">
      <c r="A259" s="6" t="s">
        <v>356</v>
      </c>
      <c r="B259" s="17">
        <v>44745</v>
      </c>
      <c r="C259" s="5" t="s">
        <v>263</v>
      </c>
      <c r="D259" s="6" t="s">
        <v>631</v>
      </c>
    </row>
    <row r="260" spans="1:4" x14ac:dyDescent="0.3">
      <c r="A260" s="6" t="s">
        <v>357</v>
      </c>
      <c r="B260" s="17">
        <v>44747</v>
      </c>
      <c r="C260" s="5" t="s">
        <v>268</v>
      </c>
      <c r="D260" s="6" t="s">
        <v>621</v>
      </c>
    </row>
    <row r="261" spans="1:4" x14ac:dyDescent="0.3">
      <c r="A261" s="6" t="s">
        <v>358</v>
      </c>
      <c r="B261" s="17">
        <v>44749</v>
      </c>
      <c r="C261" s="5" t="s">
        <v>249</v>
      </c>
      <c r="D261" s="6" t="s">
        <v>287</v>
      </c>
    </row>
    <row r="262" spans="1:4" x14ac:dyDescent="0.3">
      <c r="A262" s="6" t="s">
        <v>359</v>
      </c>
      <c r="B262" s="17">
        <v>44751</v>
      </c>
      <c r="C262" s="5" t="s">
        <v>257</v>
      </c>
      <c r="D262" s="6" t="s">
        <v>283</v>
      </c>
    </row>
    <row r="263" spans="1:4" x14ac:dyDescent="0.3">
      <c r="A263" s="6" t="s">
        <v>360</v>
      </c>
      <c r="B263" s="17">
        <v>44753</v>
      </c>
      <c r="C263" s="5" t="s">
        <v>255</v>
      </c>
      <c r="D263" s="6" t="s">
        <v>286</v>
      </c>
    </row>
    <row r="264" spans="1:4" x14ac:dyDescent="0.3">
      <c r="A264" s="6" t="s">
        <v>361</v>
      </c>
      <c r="B264" s="17">
        <v>44755</v>
      </c>
      <c r="C264" s="5" t="s">
        <v>271</v>
      </c>
      <c r="D264" s="6" t="s">
        <v>628</v>
      </c>
    </row>
    <row r="265" spans="1:4" x14ac:dyDescent="0.3">
      <c r="A265" s="6" t="s">
        <v>362</v>
      </c>
      <c r="B265" s="17">
        <v>44757</v>
      </c>
      <c r="C265" s="5" t="s">
        <v>268</v>
      </c>
      <c r="D265" s="6" t="s">
        <v>639</v>
      </c>
    </row>
    <row r="266" spans="1:4" x14ac:dyDescent="0.3">
      <c r="A266" s="6" t="s">
        <v>363</v>
      </c>
      <c r="B266" s="17">
        <v>44759</v>
      </c>
      <c r="C266" s="5" t="s">
        <v>261</v>
      </c>
      <c r="D266" s="6" t="s">
        <v>635</v>
      </c>
    </row>
    <row r="267" spans="1:4" x14ac:dyDescent="0.3">
      <c r="A267" s="6" t="s">
        <v>364</v>
      </c>
      <c r="B267" s="17">
        <v>44761</v>
      </c>
      <c r="C267" s="5" t="s">
        <v>246</v>
      </c>
      <c r="D267" s="6" t="s">
        <v>639</v>
      </c>
    </row>
    <row r="268" spans="1:4" x14ac:dyDescent="0.3">
      <c r="A268" s="6" t="s">
        <v>365</v>
      </c>
      <c r="B268" s="17">
        <v>44763</v>
      </c>
      <c r="C268" s="5" t="s">
        <v>234</v>
      </c>
      <c r="D268" s="6" t="s">
        <v>619</v>
      </c>
    </row>
    <row r="269" spans="1:4" x14ac:dyDescent="0.3">
      <c r="A269" s="6" t="s">
        <v>366</v>
      </c>
      <c r="B269" s="17">
        <v>44765</v>
      </c>
      <c r="C269" s="5" t="s">
        <v>259</v>
      </c>
      <c r="D269" s="6" t="s">
        <v>286</v>
      </c>
    </row>
    <row r="270" spans="1:4" x14ac:dyDescent="0.3">
      <c r="A270" s="6" t="s">
        <v>367</v>
      </c>
      <c r="B270" s="17">
        <v>44767</v>
      </c>
      <c r="C270" s="5" t="s">
        <v>263</v>
      </c>
      <c r="D270" s="6" t="s">
        <v>631</v>
      </c>
    </row>
    <row r="271" spans="1:4" x14ac:dyDescent="0.3">
      <c r="A271" s="6" t="s">
        <v>368</v>
      </c>
      <c r="B271" s="17">
        <v>44769</v>
      </c>
      <c r="C271" s="5" t="s">
        <v>271</v>
      </c>
      <c r="D271" s="6" t="s">
        <v>636</v>
      </c>
    </row>
    <row r="272" spans="1:4" x14ac:dyDescent="0.3">
      <c r="A272" s="6" t="s">
        <v>369</v>
      </c>
      <c r="B272" s="17">
        <v>44770</v>
      </c>
      <c r="C272" s="5" t="s">
        <v>238</v>
      </c>
      <c r="D272" s="6" t="s">
        <v>639</v>
      </c>
    </row>
    <row r="273" spans="1:4" x14ac:dyDescent="0.3">
      <c r="A273" s="6" t="s">
        <v>370</v>
      </c>
      <c r="B273" s="17">
        <v>44773</v>
      </c>
      <c r="C273" s="5" t="s">
        <v>251</v>
      </c>
      <c r="D273" s="6" t="s">
        <v>632</v>
      </c>
    </row>
    <row r="274" spans="1:4" x14ac:dyDescent="0.3">
      <c r="A274" s="6" t="s">
        <v>371</v>
      </c>
      <c r="B274" s="17">
        <v>44783</v>
      </c>
      <c r="C274" s="5" t="s">
        <v>259</v>
      </c>
      <c r="D274" s="6" t="s">
        <v>287</v>
      </c>
    </row>
    <row r="275" spans="1:4" x14ac:dyDescent="0.3">
      <c r="A275" s="6" t="s">
        <v>372</v>
      </c>
      <c r="B275" s="17">
        <v>44785</v>
      </c>
      <c r="C275" s="5" t="s">
        <v>251</v>
      </c>
      <c r="D275" s="6" t="s">
        <v>630</v>
      </c>
    </row>
    <row r="276" spans="1:4" x14ac:dyDescent="0.3">
      <c r="A276" s="6" t="s">
        <v>373</v>
      </c>
      <c r="B276" s="17">
        <v>44786</v>
      </c>
      <c r="C276" s="5" t="s">
        <v>268</v>
      </c>
      <c r="D276" s="6" t="s">
        <v>624</v>
      </c>
    </row>
    <row r="277" spans="1:4" x14ac:dyDescent="0.3">
      <c r="A277" s="6" t="s">
        <v>374</v>
      </c>
      <c r="B277" s="17">
        <v>44787</v>
      </c>
      <c r="C277" s="5" t="s">
        <v>261</v>
      </c>
      <c r="D277" s="6" t="s">
        <v>286</v>
      </c>
    </row>
    <row r="278" spans="1:4" x14ac:dyDescent="0.3">
      <c r="A278" s="6" t="s">
        <v>375</v>
      </c>
      <c r="B278" s="17">
        <v>44788</v>
      </c>
      <c r="C278" s="5" t="s">
        <v>234</v>
      </c>
      <c r="D278" s="6" t="s">
        <v>639</v>
      </c>
    </row>
    <row r="279" spans="1:4" x14ac:dyDescent="0.3">
      <c r="A279" s="6" t="s">
        <v>376</v>
      </c>
      <c r="B279" s="17">
        <v>44789</v>
      </c>
      <c r="C279" s="5" t="s">
        <v>240</v>
      </c>
      <c r="D279" s="6" t="s">
        <v>629</v>
      </c>
    </row>
    <row r="280" spans="1:4" x14ac:dyDescent="0.3">
      <c r="A280" s="6" t="s">
        <v>377</v>
      </c>
      <c r="B280" s="17">
        <v>44791</v>
      </c>
      <c r="C280" s="5" t="s">
        <v>240</v>
      </c>
      <c r="D280" s="6" t="s">
        <v>619</v>
      </c>
    </row>
    <row r="281" spans="1:4" x14ac:dyDescent="0.3">
      <c r="A281" s="6" t="s">
        <v>378</v>
      </c>
      <c r="B281" s="17">
        <v>44792</v>
      </c>
      <c r="C281" s="5" t="s">
        <v>263</v>
      </c>
      <c r="D281" s="6" t="s">
        <v>627</v>
      </c>
    </row>
    <row r="282" spans="1:4" x14ac:dyDescent="0.3">
      <c r="A282" s="6" t="s">
        <v>379</v>
      </c>
      <c r="B282" s="17">
        <v>44793</v>
      </c>
      <c r="C282" s="5" t="s">
        <v>243</v>
      </c>
      <c r="D282" s="6" t="s">
        <v>634</v>
      </c>
    </row>
    <row r="283" spans="1:4" x14ac:dyDescent="0.3">
      <c r="A283" s="6" t="s">
        <v>380</v>
      </c>
      <c r="B283" s="17">
        <v>44794</v>
      </c>
      <c r="C283" s="5" t="s">
        <v>251</v>
      </c>
      <c r="D283" s="6" t="s">
        <v>283</v>
      </c>
    </row>
    <row r="284" spans="1:4" x14ac:dyDescent="0.3">
      <c r="A284" s="6" t="s">
        <v>381</v>
      </c>
      <c r="B284" s="17">
        <v>44796</v>
      </c>
      <c r="C284" s="5" t="s">
        <v>246</v>
      </c>
      <c r="D284" s="6" t="s">
        <v>637</v>
      </c>
    </row>
    <row r="285" spans="1:4" x14ac:dyDescent="0.3">
      <c r="A285" s="6" t="s">
        <v>382</v>
      </c>
      <c r="B285" s="17">
        <v>44797</v>
      </c>
      <c r="C285" s="5" t="s">
        <v>271</v>
      </c>
      <c r="D285" s="6" t="s">
        <v>624</v>
      </c>
    </row>
    <row r="286" spans="1:4" x14ac:dyDescent="0.3">
      <c r="A286" s="6" t="s">
        <v>383</v>
      </c>
      <c r="B286" s="17">
        <v>44798</v>
      </c>
      <c r="C286" s="5" t="s">
        <v>240</v>
      </c>
      <c r="D286" s="6" t="s">
        <v>640</v>
      </c>
    </row>
    <row r="287" spans="1:4" x14ac:dyDescent="0.3">
      <c r="A287" s="6" t="s">
        <v>384</v>
      </c>
      <c r="B287" s="17">
        <v>44799</v>
      </c>
      <c r="C287" s="5" t="s">
        <v>271</v>
      </c>
      <c r="D287" s="6" t="s">
        <v>641</v>
      </c>
    </row>
    <row r="288" spans="1:4" x14ac:dyDescent="0.3">
      <c r="A288" s="6" t="s">
        <v>385</v>
      </c>
      <c r="B288" s="17">
        <v>44801</v>
      </c>
      <c r="C288" s="5" t="s">
        <v>249</v>
      </c>
      <c r="D288" s="6" t="s">
        <v>284</v>
      </c>
    </row>
    <row r="289" spans="1:4" x14ac:dyDescent="0.3">
      <c r="A289" s="6" t="s">
        <v>386</v>
      </c>
      <c r="B289" s="17">
        <v>44803</v>
      </c>
      <c r="C289" s="5" t="s">
        <v>265</v>
      </c>
      <c r="D289" s="6" t="s">
        <v>286</v>
      </c>
    </row>
    <row r="290" spans="1:4" x14ac:dyDescent="0.3">
      <c r="A290" s="6" t="s">
        <v>387</v>
      </c>
      <c r="B290" s="17">
        <v>44805</v>
      </c>
      <c r="C290" s="5" t="s">
        <v>265</v>
      </c>
      <c r="D290" s="6" t="s">
        <v>640</v>
      </c>
    </row>
    <row r="291" spans="1:4" x14ac:dyDescent="0.3">
      <c r="A291" s="6" t="s">
        <v>388</v>
      </c>
      <c r="B291" s="17">
        <v>44807</v>
      </c>
      <c r="C291" s="5" t="s">
        <v>255</v>
      </c>
      <c r="D291" s="6" t="s">
        <v>629</v>
      </c>
    </row>
    <row r="292" spans="1:4" x14ac:dyDescent="0.3">
      <c r="A292" s="6" t="s">
        <v>389</v>
      </c>
      <c r="B292" s="17">
        <v>44809</v>
      </c>
      <c r="C292" s="5" t="s">
        <v>255</v>
      </c>
      <c r="D292" s="6" t="s">
        <v>620</v>
      </c>
    </row>
    <row r="293" spans="1:4" x14ac:dyDescent="0.3">
      <c r="A293" s="6" t="s">
        <v>390</v>
      </c>
      <c r="B293" s="17">
        <v>44811</v>
      </c>
      <c r="C293" s="5" t="s">
        <v>253</v>
      </c>
      <c r="D293" s="6" t="s">
        <v>638</v>
      </c>
    </row>
    <row r="294" spans="1:4" x14ac:dyDescent="0.3">
      <c r="A294" s="6" t="s">
        <v>391</v>
      </c>
      <c r="B294" s="17">
        <v>44813</v>
      </c>
      <c r="C294" s="5" t="s">
        <v>234</v>
      </c>
      <c r="D294" s="6" t="s">
        <v>639</v>
      </c>
    </row>
    <row r="295" spans="1:4" x14ac:dyDescent="0.3">
      <c r="A295" s="6" t="s">
        <v>392</v>
      </c>
      <c r="B295" s="17">
        <v>44815</v>
      </c>
      <c r="C295" s="5" t="s">
        <v>238</v>
      </c>
      <c r="D295" s="6" t="s">
        <v>632</v>
      </c>
    </row>
    <row r="296" spans="1:4" x14ac:dyDescent="0.3">
      <c r="A296" s="6" t="s">
        <v>393</v>
      </c>
      <c r="B296" s="17">
        <v>44817</v>
      </c>
      <c r="C296" s="5" t="s">
        <v>246</v>
      </c>
      <c r="D296" s="6" t="s">
        <v>627</v>
      </c>
    </row>
    <row r="297" spans="1:4" x14ac:dyDescent="0.3">
      <c r="A297" s="6" t="s">
        <v>394</v>
      </c>
      <c r="B297" s="17">
        <v>44819</v>
      </c>
      <c r="C297" s="5" t="s">
        <v>240</v>
      </c>
      <c r="D297" s="6" t="s">
        <v>641</v>
      </c>
    </row>
    <row r="298" spans="1:4" x14ac:dyDescent="0.3">
      <c r="A298" s="6" t="s">
        <v>395</v>
      </c>
      <c r="B298" s="17">
        <v>44821</v>
      </c>
      <c r="C298" s="5" t="s">
        <v>265</v>
      </c>
      <c r="D298" s="6" t="s">
        <v>624</v>
      </c>
    </row>
    <row r="299" spans="1:4" x14ac:dyDescent="0.3">
      <c r="A299" s="6" t="s">
        <v>396</v>
      </c>
      <c r="B299" s="17">
        <v>44823</v>
      </c>
      <c r="C299" s="5" t="s">
        <v>268</v>
      </c>
      <c r="D299" s="6" t="s">
        <v>628</v>
      </c>
    </row>
    <row r="300" spans="1:4" x14ac:dyDescent="0.3">
      <c r="A300" s="6" t="s">
        <v>397</v>
      </c>
      <c r="B300" s="17">
        <v>44825</v>
      </c>
      <c r="C300" s="5" t="s">
        <v>261</v>
      </c>
      <c r="D300" s="6" t="s">
        <v>640</v>
      </c>
    </row>
    <row r="301" spans="1:4" x14ac:dyDescent="0.3">
      <c r="A301" s="6" t="s">
        <v>398</v>
      </c>
      <c r="B301" s="17">
        <v>44827</v>
      </c>
      <c r="C301" s="5" t="s">
        <v>251</v>
      </c>
      <c r="D301" s="6" t="s">
        <v>623</v>
      </c>
    </row>
    <row r="302" spans="1:4" x14ac:dyDescent="0.3">
      <c r="A302" s="6" t="s">
        <v>399</v>
      </c>
      <c r="B302" s="17">
        <v>44829</v>
      </c>
      <c r="C302" s="5" t="s">
        <v>240</v>
      </c>
      <c r="D302" s="6" t="s">
        <v>286</v>
      </c>
    </row>
    <row r="303" spans="1:4" x14ac:dyDescent="0.3">
      <c r="A303" s="6" t="s">
        <v>400</v>
      </c>
      <c r="B303" s="17">
        <v>44831</v>
      </c>
      <c r="C303" s="5" t="s">
        <v>257</v>
      </c>
      <c r="D303" s="6" t="s">
        <v>637</v>
      </c>
    </row>
    <row r="304" spans="1:4" x14ac:dyDescent="0.3">
      <c r="A304" s="6" t="s">
        <v>401</v>
      </c>
      <c r="B304" s="17">
        <v>44835</v>
      </c>
      <c r="C304" s="5" t="s">
        <v>271</v>
      </c>
      <c r="D304" s="6" t="s">
        <v>285</v>
      </c>
    </row>
    <row r="305" spans="1:4" x14ac:dyDescent="0.3">
      <c r="A305" s="6" t="s">
        <v>402</v>
      </c>
      <c r="B305" s="17">
        <v>44836</v>
      </c>
      <c r="C305" s="5" t="s">
        <v>257</v>
      </c>
      <c r="D305" s="6" t="s">
        <v>628</v>
      </c>
    </row>
    <row r="306" spans="1:4" x14ac:dyDescent="0.3">
      <c r="A306" s="6" t="s">
        <v>403</v>
      </c>
      <c r="B306" s="17">
        <v>44839</v>
      </c>
      <c r="C306" s="5" t="s">
        <v>261</v>
      </c>
      <c r="D306" s="6" t="s">
        <v>621</v>
      </c>
    </row>
    <row r="307" spans="1:4" x14ac:dyDescent="0.3">
      <c r="A307" s="6" t="s">
        <v>404</v>
      </c>
      <c r="B307" s="17">
        <v>44841</v>
      </c>
      <c r="C307" s="5" t="s">
        <v>251</v>
      </c>
      <c r="D307" s="6" t="s">
        <v>632</v>
      </c>
    </row>
    <row r="308" spans="1:4" x14ac:dyDescent="0.3">
      <c r="A308" s="6" t="s">
        <v>405</v>
      </c>
      <c r="B308" s="17">
        <v>44843</v>
      </c>
      <c r="C308" s="5" t="s">
        <v>257</v>
      </c>
      <c r="D308" s="6" t="s">
        <v>287</v>
      </c>
    </row>
    <row r="309" spans="1:4" x14ac:dyDescent="0.3">
      <c r="A309" s="6" t="s">
        <v>406</v>
      </c>
      <c r="B309" s="17">
        <v>44845</v>
      </c>
      <c r="C309" s="5" t="s">
        <v>255</v>
      </c>
      <c r="D309" s="6" t="s">
        <v>639</v>
      </c>
    </row>
    <row r="310" spans="1:4" x14ac:dyDescent="0.3">
      <c r="A310" s="6" t="s">
        <v>407</v>
      </c>
      <c r="B310" s="17">
        <v>44847</v>
      </c>
      <c r="C310" s="5" t="s">
        <v>255</v>
      </c>
      <c r="D310" s="6" t="s">
        <v>287</v>
      </c>
    </row>
    <row r="311" spans="1:4" x14ac:dyDescent="0.3">
      <c r="A311" s="6" t="s">
        <v>408</v>
      </c>
      <c r="B311" s="17">
        <v>44849</v>
      </c>
      <c r="C311" s="5" t="s">
        <v>259</v>
      </c>
      <c r="D311" s="6" t="s">
        <v>626</v>
      </c>
    </row>
    <row r="312" spans="1:4" x14ac:dyDescent="0.3">
      <c r="A312" s="6" t="s">
        <v>409</v>
      </c>
      <c r="B312" s="17">
        <v>44851</v>
      </c>
      <c r="C312" s="5" t="s">
        <v>251</v>
      </c>
      <c r="D312" s="6" t="s">
        <v>638</v>
      </c>
    </row>
    <row r="313" spans="1:4" x14ac:dyDescent="0.3">
      <c r="A313" s="6" t="s">
        <v>410</v>
      </c>
      <c r="B313" s="17">
        <v>44853</v>
      </c>
      <c r="C313" s="5" t="s">
        <v>265</v>
      </c>
      <c r="D313" s="6" t="s">
        <v>638</v>
      </c>
    </row>
    <row r="314" spans="1:4" x14ac:dyDescent="0.3">
      <c r="A314" s="6" t="s">
        <v>411</v>
      </c>
      <c r="B314" s="17">
        <v>44855</v>
      </c>
      <c r="C314" s="5" t="s">
        <v>259</v>
      </c>
      <c r="D314" s="6" t="s">
        <v>629</v>
      </c>
    </row>
    <row r="315" spans="1:4" x14ac:dyDescent="0.3">
      <c r="A315" s="6" t="s">
        <v>412</v>
      </c>
      <c r="B315" s="17">
        <v>44857</v>
      </c>
      <c r="C315" s="5" t="s">
        <v>261</v>
      </c>
      <c r="D315" s="6" t="s">
        <v>624</v>
      </c>
    </row>
    <row r="316" spans="1:4" x14ac:dyDescent="0.3">
      <c r="A316" s="6" t="s">
        <v>413</v>
      </c>
      <c r="B316" s="17">
        <v>44859</v>
      </c>
      <c r="C316" s="5" t="s">
        <v>263</v>
      </c>
      <c r="D316" s="6" t="s">
        <v>622</v>
      </c>
    </row>
    <row r="317" spans="1:4" x14ac:dyDescent="0.3">
      <c r="A317" s="6" t="s">
        <v>414</v>
      </c>
      <c r="B317" s="17">
        <v>44861</v>
      </c>
      <c r="C317" s="5" t="s">
        <v>268</v>
      </c>
      <c r="D317" s="6" t="s">
        <v>622</v>
      </c>
    </row>
    <row r="318" spans="1:4" x14ac:dyDescent="0.3">
      <c r="A318" s="6" t="s">
        <v>415</v>
      </c>
      <c r="B318" s="17">
        <v>44863</v>
      </c>
      <c r="C318" s="5" t="s">
        <v>259</v>
      </c>
      <c r="D318" s="6" t="s">
        <v>637</v>
      </c>
    </row>
    <row r="319" spans="1:4" x14ac:dyDescent="0.3">
      <c r="A319" s="6" t="s">
        <v>416</v>
      </c>
      <c r="B319" s="17">
        <v>44865</v>
      </c>
      <c r="C319" s="5" t="s">
        <v>243</v>
      </c>
      <c r="D319" s="6" t="s">
        <v>635</v>
      </c>
    </row>
    <row r="320" spans="1:4" x14ac:dyDescent="0.3">
      <c r="A320" s="6" t="s">
        <v>417</v>
      </c>
      <c r="B320" s="17">
        <v>44866</v>
      </c>
      <c r="C320" s="5" t="s">
        <v>253</v>
      </c>
      <c r="D320" s="6" t="s">
        <v>283</v>
      </c>
    </row>
    <row r="321" spans="1:4" x14ac:dyDescent="0.3">
      <c r="A321" s="6" t="s">
        <v>418</v>
      </c>
      <c r="B321" s="17">
        <v>44870</v>
      </c>
      <c r="C321" s="5" t="s">
        <v>251</v>
      </c>
      <c r="D321" s="6" t="s">
        <v>637</v>
      </c>
    </row>
    <row r="322" spans="1:4" x14ac:dyDescent="0.3">
      <c r="A322" s="6" t="s">
        <v>419</v>
      </c>
      <c r="B322" s="17">
        <v>44871</v>
      </c>
      <c r="C322" s="5" t="s">
        <v>263</v>
      </c>
      <c r="D322" s="6" t="s">
        <v>625</v>
      </c>
    </row>
    <row r="323" spans="1:4" x14ac:dyDescent="0.3">
      <c r="A323" s="6" t="s">
        <v>420</v>
      </c>
      <c r="B323" s="17">
        <v>44873</v>
      </c>
      <c r="C323" s="5" t="s">
        <v>253</v>
      </c>
      <c r="D323" s="6" t="s">
        <v>626</v>
      </c>
    </row>
    <row r="324" spans="1:4" x14ac:dyDescent="0.3">
      <c r="A324" s="6" t="s">
        <v>421</v>
      </c>
      <c r="B324" s="17">
        <v>44875</v>
      </c>
      <c r="C324" s="5" t="s">
        <v>265</v>
      </c>
      <c r="D324" s="6" t="s">
        <v>630</v>
      </c>
    </row>
    <row r="325" spans="1:4" x14ac:dyDescent="0.3">
      <c r="A325" s="6" t="s">
        <v>422</v>
      </c>
      <c r="B325" s="17">
        <v>44877</v>
      </c>
      <c r="C325" s="5" t="s">
        <v>238</v>
      </c>
      <c r="D325" s="6" t="s">
        <v>623</v>
      </c>
    </row>
    <row r="326" spans="1:4" x14ac:dyDescent="0.3">
      <c r="A326" s="6" t="s">
        <v>423</v>
      </c>
      <c r="B326" s="17">
        <v>44879</v>
      </c>
      <c r="C326" s="5" t="s">
        <v>268</v>
      </c>
      <c r="D326" s="6" t="s">
        <v>632</v>
      </c>
    </row>
    <row r="327" spans="1:4" x14ac:dyDescent="0.3">
      <c r="A327" s="6" t="s">
        <v>424</v>
      </c>
      <c r="B327" s="17">
        <v>44881</v>
      </c>
      <c r="C327" s="5" t="s">
        <v>263</v>
      </c>
      <c r="D327" s="6" t="s">
        <v>630</v>
      </c>
    </row>
    <row r="328" spans="1:4" x14ac:dyDescent="0.3">
      <c r="A328" s="6" t="s">
        <v>425</v>
      </c>
      <c r="B328" s="17">
        <v>44883</v>
      </c>
      <c r="C328" s="5" t="s">
        <v>251</v>
      </c>
      <c r="D328" s="6" t="s">
        <v>626</v>
      </c>
    </row>
    <row r="329" spans="1:4" x14ac:dyDescent="0.3">
      <c r="A329" s="6" t="s">
        <v>426</v>
      </c>
      <c r="B329" s="17">
        <v>44885</v>
      </c>
      <c r="C329" s="5" t="s">
        <v>243</v>
      </c>
      <c r="D329" s="6" t="s">
        <v>283</v>
      </c>
    </row>
    <row r="330" spans="1:4" x14ac:dyDescent="0.3">
      <c r="A330" s="6" t="s">
        <v>427</v>
      </c>
      <c r="B330" s="17">
        <v>44887</v>
      </c>
      <c r="C330" s="5" t="s">
        <v>240</v>
      </c>
      <c r="D330" s="6" t="s">
        <v>622</v>
      </c>
    </row>
    <row r="331" spans="1:4" x14ac:dyDescent="0.3">
      <c r="A331" s="6" t="s">
        <v>428</v>
      </c>
      <c r="B331" s="17">
        <v>44889</v>
      </c>
      <c r="C331" s="5" t="s">
        <v>238</v>
      </c>
      <c r="D331" s="6" t="s">
        <v>637</v>
      </c>
    </row>
    <row r="332" spans="1:4" x14ac:dyDescent="0.3">
      <c r="A332" s="6" t="s">
        <v>429</v>
      </c>
      <c r="B332" s="17">
        <v>44891</v>
      </c>
      <c r="C332" s="5" t="s">
        <v>271</v>
      </c>
      <c r="D332" s="6" t="s">
        <v>617</v>
      </c>
    </row>
    <row r="333" spans="1:4" x14ac:dyDescent="0.3">
      <c r="A333" s="6" t="s">
        <v>430</v>
      </c>
      <c r="B333" s="17">
        <v>44893</v>
      </c>
      <c r="C333" s="5" t="s">
        <v>265</v>
      </c>
      <c r="D333" s="6" t="s">
        <v>631</v>
      </c>
    </row>
    <row r="334" spans="1:4" x14ac:dyDescent="0.3">
      <c r="A334" s="6" t="s">
        <v>431</v>
      </c>
      <c r="B334" s="17">
        <v>44895</v>
      </c>
      <c r="C334" s="5" t="s">
        <v>238</v>
      </c>
      <c r="D334" s="6" t="s">
        <v>639</v>
      </c>
    </row>
    <row r="335" spans="1:4" x14ac:dyDescent="0.3">
      <c r="A335" s="6" t="s">
        <v>432</v>
      </c>
      <c r="B335" s="17">
        <v>44896</v>
      </c>
      <c r="C335" s="5" t="s">
        <v>246</v>
      </c>
      <c r="D335" s="6" t="s">
        <v>620</v>
      </c>
    </row>
    <row r="336" spans="1:4" x14ac:dyDescent="0.3">
      <c r="A336" s="6" t="s">
        <v>433</v>
      </c>
      <c r="B336" s="17">
        <v>44898</v>
      </c>
      <c r="C336" s="5" t="s">
        <v>253</v>
      </c>
      <c r="D336" s="6" t="s">
        <v>622</v>
      </c>
    </row>
    <row r="337" spans="1:4" x14ac:dyDescent="0.3">
      <c r="A337" s="6" t="s">
        <v>434</v>
      </c>
      <c r="B337" s="17">
        <v>44900</v>
      </c>
      <c r="C337" s="5" t="s">
        <v>261</v>
      </c>
      <c r="D337" s="6" t="s">
        <v>634</v>
      </c>
    </row>
    <row r="338" spans="1:4" x14ac:dyDescent="0.3">
      <c r="A338" s="6" t="s">
        <v>435</v>
      </c>
      <c r="B338" s="17">
        <v>44904</v>
      </c>
      <c r="C338" s="5" t="s">
        <v>234</v>
      </c>
      <c r="D338" s="6" t="s">
        <v>633</v>
      </c>
    </row>
    <row r="339" spans="1:4" x14ac:dyDescent="0.3">
      <c r="A339" s="6" t="s">
        <v>436</v>
      </c>
      <c r="B339" s="17">
        <v>44904</v>
      </c>
      <c r="C339" s="5" t="s">
        <v>234</v>
      </c>
      <c r="D339" s="6" t="s">
        <v>637</v>
      </c>
    </row>
    <row r="340" spans="1:4" x14ac:dyDescent="0.3">
      <c r="A340" s="6" t="s">
        <v>437</v>
      </c>
      <c r="B340" s="17">
        <v>44906</v>
      </c>
      <c r="C340" s="5" t="s">
        <v>246</v>
      </c>
      <c r="D340" s="6" t="s">
        <v>630</v>
      </c>
    </row>
    <row r="341" spans="1:4" x14ac:dyDescent="0.3">
      <c r="A341" s="6" t="s">
        <v>438</v>
      </c>
      <c r="B341" s="17">
        <v>44908</v>
      </c>
      <c r="C341" s="5" t="s">
        <v>271</v>
      </c>
      <c r="D341" s="6" t="s">
        <v>626</v>
      </c>
    </row>
    <row r="342" spans="1:4" x14ac:dyDescent="0.3">
      <c r="A342" s="6" t="s">
        <v>439</v>
      </c>
      <c r="B342" s="17">
        <v>44910</v>
      </c>
      <c r="C342" s="5" t="s">
        <v>268</v>
      </c>
      <c r="D342" s="6" t="s">
        <v>620</v>
      </c>
    </row>
    <row r="343" spans="1:4" x14ac:dyDescent="0.3">
      <c r="A343" s="6" t="s">
        <v>440</v>
      </c>
      <c r="B343" s="17">
        <v>44912</v>
      </c>
      <c r="C343" s="5" t="s">
        <v>265</v>
      </c>
      <c r="D343" s="6" t="s">
        <v>622</v>
      </c>
    </row>
    <row r="344" spans="1:4" x14ac:dyDescent="0.3">
      <c r="A344" s="6" t="s">
        <v>441</v>
      </c>
      <c r="B344" s="17">
        <v>44914</v>
      </c>
      <c r="C344" s="5" t="s">
        <v>263</v>
      </c>
      <c r="D344" s="6" t="s">
        <v>286</v>
      </c>
    </row>
    <row r="345" spans="1:4" x14ac:dyDescent="0.3">
      <c r="A345" s="6" t="s">
        <v>442</v>
      </c>
      <c r="B345" s="17">
        <v>44916</v>
      </c>
      <c r="C345" s="5" t="s">
        <v>268</v>
      </c>
      <c r="D345" s="6" t="s">
        <v>635</v>
      </c>
    </row>
    <row r="346" spans="1:4" x14ac:dyDescent="0.3">
      <c r="A346" s="6" t="s">
        <v>443</v>
      </c>
      <c r="B346" s="17">
        <v>44918</v>
      </c>
      <c r="C346" s="5" t="s">
        <v>268</v>
      </c>
      <c r="D346" s="6" t="s">
        <v>284</v>
      </c>
    </row>
    <row r="347" spans="1:4" x14ac:dyDescent="0.3">
      <c r="A347" s="6" t="s">
        <v>444</v>
      </c>
      <c r="B347" s="17">
        <v>44920</v>
      </c>
      <c r="C347" s="5" t="s">
        <v>253</v>
      </c>
      <c r="D347" s="6" t="s">
        <v>640</v>
      </c>
    </row>
    <row r="348" spans="1:4" x14ac:dyDescent="0.3">
      <c r="A348" s="6" t="s">
        <v>445</v>
      </c>
      <c r="B348" s="17">
        <v>44922</v>
      </c>
      <c r="C348" s="5" t="s">
        <v>261</v>
      </c>
      <c r="D348" s="6" t="s">
        <v>285</v>
      </c>
    </row>
    <row r="349" spans="1:4" x14ac:dyDescent="0.3">
      <c r="A349" s="6" t="s">
        <v>446</v>
      </c>
      <c r="B349" s="18">
        <v>44923</v>
      </c>
      <c r="C349" s="5" t="s">
        <v>234</v>
      </c>
      <c r="D349" s="6" t="s">
        <v>626</v>
      </c>
    </row>
    <row r="350" spans="1:4" x14ac:dyDescent="0.3">
      <c r="A350" s="6" t="s">
        <v>447</v>
      </c>
      <c r="B350" s="17">
        <v>44926</v>
      </c>
      <c r="C350" s="5" t="s">
        <v>263</v>
      </c>
      <c r="D350" s="6" t="s">
        <v>640</v>
      </c>
    </row>
    <row r="351" spans="1:4" x14ac:dyDescent="0.3">
      <c r="A351" s="6" t="s">
        <v>448</v>
      </c>
      <c r="B351" s="17">
        <v>44927</v>
      </c>
      <c r="C351" s="5" t="s">
        <v>261</v>
      </c>
      <c r="D351" s="6" t="s">
        <v>627</v>
      </c>
    </row>
    <row r="352" spans="1:4" x14ac:dyDescent="0.3">
      <c r="A352" s="6" t="s">
        <v>449</v>
      </c>
      <c r="B352" s="17">
        <v>44930</v>
      </c>
      <c r="C352" s="5" t="s">
        <v>265</v>
      </c>
      <c r="D352" s="6" t="s">
        <v>641</v>
      </c>
    </row>
    <row r="353" spans="1:4" x14ac:dyDescent="0.3">
      <c r="A353" s="6" t="s">
        <v>450</v>
      </c>
      <c r="B353" s="17">
        <v>44931</v>
      </c>
      <c r="C353" s="5" t="s">
        <v>240</v>
      </c>
      <c r="D353" s="6" t="s">
        <v>283</v>
      </c>
    </row>
    <row r="354" spans="1:4" x14ac:dyDescent="0.3">
      <c r="A354" s="6" t="s">
        <v>451</v>
      </c>
      <c r="B354" s="17">
        <v>44931</v>
      </c>
      <c r="C354" s="5" t="s">
        <v>265</v>
      </c>
      <c r="D354" s="6" t="s">
        <v>636</v>
      </c>
    </row>
    <row r="355" spans="1:4" x14ac:dyDescent="0.3">
      <c r="A355" s="6" t="s">
        <v>452</v>
      </c>
      <c r="B355" s="17">
        <v>44932</v>
      </c>
      <c r="C355" s="5" t="s">
        <v>238</v>
      </c>
      <c r="D355" s="6" t="s">
        <v>640</v>
      </c>
    </row>
    <row r="356" spans="1:4" x14ac:dyDescent="0.3">
      <c r="A356" s="6" t="s">
        <v>453</v>
      </c>
      <c r="B356" s="17">
        <v>44933</v>
      </c>
      <c r="C356" s="5" t="s">
        <v>259</v>
      </c>
      <c r="D356" s="6" t="s">
        <v>630</v>
      </c>
    </row>
    <row r="357" spans="1:4" x14ac:dyDescent="0.3">
      <c r="A357" s="6" t="s">
        <v>454</v>
      </c>
      <c r="B357" s="17">
        <v>44938</v>
      </c>
      <c r="C357" s="5" t="s">
        <v>246</v>
      </c>
      <c r="D357" s="6" t="s">
        <v>286</v>
      </c>
    </row>
    <row r="358" spans="1:4" x14ac:dyDescent="0.3">
      <c r="A358" s="6" t="s">
        <v>455</v>
      </c>
      <c r="B358" s="17">
        <v>44940</v>
      </c>
      <c r="C358" s="5" t="s">
        <v>257</v>
      </c>
      <c r="D358" s="6" t="s">
        <v>286</v>
      </c>
    </row>
    <row r="359" spans="1:4" x14ac:dyDescent="0.3">
      <c r="A359" s="6" t="s">
        <v>456</v>
      </c>
      <c r="B359" s="17">
        <v>44940</v>
      </c>
      <c r="C359" s="5" t="s">
        <v>259</v>
      </c>
      <c r="D359" s="6" t="s">
        <v>639</v>
      </c>
    </row>
    <row r="360" spans="1:4" x14ac:dyDescent="0.3">
      <c r="A360" s="6" t="s">
        <v>457</v>
      </c>
      <c r="B360" s="17">
        <v>44954</v>
      </c>
      <c r="C360" s="5" t="s">
        <v>234</v>
      </c>
      <c r="D360" s="6" t="s">
        <v>627</v>
      </c>
    </row>
    <row r="361" spans="1:4" x14ac:dyDescent="0.3">
      <c r="A361" s="6" t="s">
        <v>458</v>
      </c>
      <c r="B361" s="17">
        <v>44967</v>
      </c>
      <c r="C361" s="5" t="s">
        <v>246</v>
      </c>
      <c r="D361" s="6" t="s">
        <v>626</v>
      </c>
    </row>
    <row r="362" spans="1:4" x14ac:dyDescent="0.3">
      <c r="A362" s="6" t="s">
        <v>459</v>
      </c>
      <c r="B362" s="17">
        <v>44967</v>
      </c>
      <c r="C362" s="5" t="s">
        <v>243</v>
      </c>
      <c r="D362" s="6" t="s">
        <v>636</v>
      </c>
    </row>
    <row r="363" spans="1:4" x14ac:dyDescent="0.3">
      <c r="A363" s="6" t="s">
        <v>460</v>
      </c>
      <c r="B363" s="17">
        <v>44970</v>
      </c>
      <c r="C363" s="5" t="s">
        <v>238</v>
      </c>
      <c r="D363" s="6" t="s">
        <v>617</v>
      </c>
    </row>
    <row r="364" spans="1:4" x14ac:dyDescent="0.3">
      <c r="A364" s="6" t="s">
        <v>461</v>
      </c>
      <c r="B364" s="17">
        <v>44970</v>
      </c>
      <c r="C364" s="5" t="s">
        <v>240</v>
      </c>
      <c r="D364" s="6" t="s">
        <v>633</v>
      </c>
    </row>
    <row r="365" spans="1:4" x14ac:dyDescent="0.3">
      <c r="A365" s="6" t="s">
        <v>462</v>
      </c>
      <c r="B365" s="17">
        <v>44980</v>
      </c>
      <c r="C365" s="5" t="s">
        <v>265</v>
      </c>
      <c r="D365" s="6" t="s">
        <v>632</v>
      </c>
    </row>
    <row r="366" spans="1:4" x14ac:dyDescent="0.3">
      <c r="A366" s="6" t="s">
        <v>463</v>
      </c>
      <c r="B366" s="17">
        <v>44980</v>
      </c>
      <c r="C366" s="5" t="s">
        <v>271</v>
      </c>
      <c r="D366" s="6" t="s">
        <v>630</v>
      </c>
    </row>
    <row r="367" spans="1:4" x14ac:dyDescent="0.3">
      <c r="A367" s="6" t="s">
        <v>464</v>
      </c>
      <c r="B367" s="17">
        <v>44980</v>
      </c>
      <c r="C367" s="5" t="s">
        <v>255</v>
      </c>
      <c r="D367" s="6" t="s">
        <v>633</v>
      </c>
    </row>
    <row r="368" spans="1:4" x14ac:dyDescent="0.3">
      <c r="A368" s="6" t="s">
        <v>465</v>
      </c>
      <c r="B368" s="17">
        <v>44984</v>
      </c>
      <c r="C368" s="5" t="s">
        <v>259</v>
      </c>
      <c r="D368" s="6" t="s">
        <v>635</v>
      </c>
    </row>
    <row r="369" spans="1:4" x14ac:dyDescent="0.3">
      <c r="A369" s="6" t="s">
        <v>466</v>
      </c>
      <c r="B369" s="17">
        <v>44985</v>
      </c>
      <c r="C369" s="5" t="s">
        <v>263</v>
      </c>
      <c r="D369" s="6" t="s">
        <v>284</v>
      </c>
    </row>
    <row r="370" spans="1:4" x14ac:dyDescent="0.3">
      <c r="A370" s="6" t="s">
        <v>467</v>
      </c>
      <c r="B370" s="17">
        <v>44986</v>
      </c>
      <c r="C370" s="5" t="s">
        <v>271</v>
      </c>
      <c r="D370" s="6" t="s">
        <v>283</v>
      </c>
    </row>
    <row r="371" spans="1:4" x14ac:dyDescent="0.3">
      <c r="A371" s="6" t="s">
        <v>468</v>
      </c>
      <c r="B371" s="17">
        <v>44990</v>
      </c>
      <c r="C371" s="5" t="s">
        <v>271</v>
      </c>
      <c r="D371" s="6" t="s">
        <v>641</v>
      </c>
    </row>
    <row r="372" spans="1:4" x14ac:dyDescent="0.3">
      <c r="A372" s="6" t="s">
        <v>469</v>
      </c>
      <c r="B372" s="17">
        <v>44991</v>
      </c>
      <c r="C372" s="5" t="s">
        <v>240</v>
      </c>
      <c r="D372" s="6" t="s">
        <v>630</v>
      </c>
    </row>
    <row r="373" spans="1:4" x14ac:dyDescent="0.3">
      <c r="A373" s="6" t="s">
        <v>470</v>
      </c>
      <c r="B373" s="17">
        <v>44992</v>
      </c>
      <c r="C373" s="5" t="s">
        <v>234</v>
      </c>
      <c r="D373" s="6" t="s">
        <v>626</v>
      </c>
    </row>
    <row r="374" spans="1:4" x14ac:dyDescent="0.3">
      <c r="A374" s="6" t="s">
        <v>471</v>
      </c>
      <c r="B374" s="17">
        <v>44995</v>
      </c>
      <c r="C374" s="5" t="s">
        <v>255</v>
      </c>
      <c r="D374" s="6" t="s">
        <v>284</v>
      </c>
    </row>
    <row r="375" spans="1:4" x14ac:dyDescent="0.3">
      <c r="A375" s="6" t="s">
        <v>472</v>
      </c>
      <c r="B375" s="17">
        <v>44998</v>
      </c>
      <c r="C375" s="5" t="s">
        <v>261</v>
      </c>
      <c r="D375" s="6" t="s">
        <v>619</v>
      </c>
    </row>
    <row r="376" spans="1:4" x14ac:dyDescent="0.3">
      <c r="A376" s="6" t="s">
        <v>473</v>
      </c>
      <c r="B376" s="17">
        <v>45002</v>
      </c>
      <c r="C376" s="5" t="s">
        <v>251</v>
      </c>
      <c r="D376" s="6" t="s">
        <v>627</v>
      </c>
    </row>
    <row r="377" spans="1:4" x14ac:dyDescent="0.3">
      <c r="A377" s="6" t="s">
        <v>474</v>
      </c>
      <c r="B377" s="17">
        <v>45006</v>
      </c>
      <c r="C377" s="5" t="s">
        <v>259</v>
      </c>
      <c r="D377" s="6" t="s">
        <v>637</v>
      </c>
    </row>
    <row r="378" spans="1:4" x14ac:dyDescent="0.3">
      <c r="A378" s="6" t="s">
        <v>475</v>
      </c>
      <c r="B378" s="17">
        <v>45020</v>
      </c>
      <c r="C378" s="5" t="s">
        <v>271</v>
      </c>
      <c r="D378" s="6" t="s">
        <v>631</v>
      </c>
    </row>
    <row r="379" spans="1:4" x14ac:dyDescent="0.3">
      <c r="A379" s="6" t="s">
        <v>476</v>
      </c>
      <c r="B379" s="17">
        <v>45020</v>
      </c>
      <c r="C379" s="5" t="s">
        <v>259</v>
      </c>
      <c r="D379" s="6" t="s">
        <v>635</v>
      </c>
    </row>
    <row r="380" spans="1:4" x14ac:dyDescent="0.3">
      <c r="A380" s="6" t="s">
        <v>477</v>
      </c>
      <c r="B380" s="17">
        <v>45025</v>
      </c>
      <c r="C380" s="5" t="s">
        <v>259</v>
      </c>
      <c r="D380" s="6" t="s">
        <v>283</v>
      </c>
    </row>
    <row r="381" spans="1:4" x14ac:dyDescent="0.3">
      <c r="A381" s="6" t="s">
        <v>478</v>
      </c>
      <c r="B381" s="17">
        <v>45032</v>
      </c>
      <c r="C381" s="5" t="s">
        <v>268</v>
      </c>
      <c r="D381" s="6" t="s">
        <v>287</v>
      </c>
    </row>
    <row r="382" spans="1:4" x14ac:dyDescent="0.3">
      <c r="A382" s="6" t="s">
        <v>479</v>
      </c>
      <c r="B382" s="17">
        <v>45035</v>
      </c>
      <c r="C382" s="5" t="s">
        <v>243</v>
      </c>
      <c r="D382" s="6" t="s">
        <v>621</v>
      </c>
    </row>
    <row r="383" spans="1:4" x14ac:dyDescent="0.3">
      <c r="A383" s="6" t="s">
        <v>480</v>
      </c>
      <c r="B383" s="17">
        <v>45039</v>
      </c>
      <c r="C383" s="5" t="s">
        <v>271</v>
      </c>
      <c r="D383" s="6" t="s">
        <v>640</v>
      </c>
    </row>
    <row r="384" spans="1:4" x14ac:dyDescent="0.3">
      <c r="A384" s="6" t="s">
        <v>481</v>
      </c>
      <c r="B384" s="17">
        <v>45040</v>
      </c>
      <c r="C384" s="5" t="s">
        <v>259</v>
      </c>
      <c r="D384" s="6" t="s">
        <v>620</v>
      </c>
    </row>
    <row r="385" spans="1:4" x14ac:dyDescent="0.3">
      <c r="A385" s="6" t="s">
        <v>482</v>
      </c>
      <c r="B385" s="17">
        <v>45040</v>
      </c>
      <c r="C385" s="5" t="s">
        <v>268</v>
      </c>
      <c r="D385" s="6" t="s">
        <v>630</v>
      </c>
    </row>
    <row r="386" spans="1:4" x14ac:dyDescent="0.3">
      <c r="A386" s="6" t="s">
        <v>483</v>
      </c>
      <c r="B386" s="17">
        <v>45040</v>
      </c>
      <c r="C386" s="5" t="s">
        <v>249</v>
      </c>
      <c r="D386" s="6" t="s">
        <v>284</v>
      </c>
    </row>
    <row r="387" spans="1:4" x14ac:dyDescent="0.3">
      <c r="A387" s="6" t="s">
        <v>484</v>
      </c>
      <c r="B387" s="17">
        <v>45041</v>
      </c>
      <c r="C387" s="5" t="s">
        <v>255</v>
      </c>
      <c r="D387" s="6" t="s">
        <v>626</v>
      </c>
    </row>
    <row r="388" spans="1:4" x14ac:dyDescent="0.3">
      <c r="A388" s="6" t="s">
        <v>485</v>
      </c>
      <c r="B388" s="17">
        <v>45041</v>
      </c>
      <c r="C388" s="5" t="s">
        <v>255</v>
      </c>
      <c r="D388" s="6" t="s">
        <v>617</v>
      </c>
    </row>
    <row r="389" spans="1:4" x14ac:dyDescent="0.3">
      <c r="A389" s="6" t="s">
        <v>486</v>
      </c>
      <c r="B389" s="17">
        <v>45042</v>
      </c>
      <c r="C389" s="5" t="s">
        <v>234</v>
      </c>
      <c r="D389" s="6" t="s">
        <v>634</v>
      </c>
    </row>
    <row r="390" spans="1:4" x14ac:dyDescent="0.3">
      <c r="A390" s="6" t="s">
        <v>487</v>
      </c>
      <c r="B390" s="17">
        <v>45042</v>
      </c>
      <c r="C390" s="5" t="s">
        <v>249</v>
      </c>
      <c r="D390" s="6" t="s">
        <v>636</v>
      </c>
    </row>
    <row r="391" spans="1:4" x14ac:dyDescent="0.3">
      <c r="A391" s="6" t="s">
        <v>488</v>
      </c>
      <c r="B391" s="17">
        <v>45044</v>
      </c>
      <c r="C391" s="5" t="s">
        <v>271</v>
      </c>
      <c r="D391" s="6" t="s">
        <v>286</v>
      </c>
    </row>
    <row r="392" spans="1:4" x14ac:dyDescent="0.3">
      <c r="A392" s="6" t="s">
        <v>489</v>
      </c>
      <c r="B392" s="17">
        <v>45046</v>
      </c>
      <c r="C392" s="5" t="s">
        <v>238</v>
      </c>
      <c r="D392" s="6" t="s">
        <v>618</v>
      </c>
    </row>
    <row r="393" spans="1:4" x14ac:dyDescent="0.3">
      <c r="A393" s="6" t="s">
        <v>490</v>
      </c>
      <c r="B393" s="17">
        <v>45048</v>
      </c>
      <c r="C393" s="5" t="s">
        <v>240</v>
      </c>
      <c r="D393" s="6" t="s">
        <v>637</v>
      </c>
    </row>
    <row r="394" spans="1:4" x14ac:dyDescent="0.3">
      <c r="A394" s="6" t="s">
        <v>491</v>
      </c>
      <c r="B394" s="17">
        <v>45050</v>
      </c>
      <c r="C394" s="5" t="s">
        <v>238</v>
      </c>
      <c r="D394" s="6" t="s">
        <v>284</v>
      </c>
    </row>
    <row r="395" spans="1:4" x14ac:dyDescent="0.3">
      <c r="A395" s="6" t="s">
        <v>492</v>
      </c>
      <c r="B395" s="17">
        <v>45052</v>
      </c>
      <c r="C395" s="5" t="s">
        <v>251</v>
      </c>
      <c r="D395" s="6" t="s">
        <v>621</v>
      </c>
    </row>
    <row r="396" spans="1:4" x14ac:dyDescent="0.3">
      <c r="A396" s="6" t="s">
        <v>493</v>
      </c>
      <c r="B396" s="17">
        <v>45052</v>
      </c>
      <c r="C396" s="5" t="s">
        <v>271</v>
      </c>
      <c r="D396" s="6" t="s">
        <v>283</v>
      </c>
    </row>
    <row r="397" spans="1:4" x14ac:dyDescent="0.3">
      <c r="A397" s="6" t="s">
        <v>494</v>
      </c>
      <c r="B397" s="17">
        <v>45054</v>
      </c>
      <c r="C397" s="5" t="s">
        <v>257</v>
      </c>
      <c r="D397" s="6" t="s">
        <v>641</v>
      </c>
    </row>
    <row r="398" spans="1:4" x14ac:dyDescent="0.3">
      <c r="A398" s="6" t="s">
        <v>495</v>
      </c>
      <c r="B398" s="17">
        <v>45056</v>
      </c>
      <c r="C398" s="5" t="s">
        <v>243</v>
      </c>
      <c r="D398" s="6" t="s">
        <v>284</v>
      </c>
    </row>
    <row r="399" spans="1:4" x14ac:dyDescent="0.3">
      <c r="A399" s="6" t="s">
        <v>496</v>
      </c>
      <c r="B399" s="17">
        <v>45058</v>
      </c>
      <c r="C399" s="5" t="s">
        <v>253</v>
      </c>
      <c r="D399" s="6" t="s">
        <v>624</v>
      </c>
    </row>
    <row r="400" spans="1:4" x14ac:dyDescent="0.3">
      <c r="A400" s="6" t="s">
        <v>497</v>
      </c>
      <c r="B400" s="17">
        <v>45060</v>
      </c>
      <c r="C400" s="5" t="s">
        <v>271</v>
      </c>
      <c r="D400" s="6" t="s">
        <v>637</v>
      </c>
    </row>
    <row r="401" spans="1:4" x14ac:dyDescent="0.3">
      <c r="A401" s="6" t="s">
        <v>498</v>
      </c>
      <c r="B401" s="17">
        <v>45062</v>
      </c>
      <c r="C401" s="5" t="s">
        <v>268</v>
      </c>
      <c r="D401" s="6" t="s">
        <v>621</v>
      </c>
    </row>
    <row r="402" spans="1:4" x14ac:dyDescent="0.3">
      <c r="A402" s="6" t="s">
        <v>499</v>
      </c>
      <c r="B402" s="17">
        <v>45064</v>
      </c>
      <c r="C402" s="5" t="s">
        <v>271</v>
      </c>
      <c r="D402" s="6" t="s">
        <v>622</v>
      </c>
    </row>
    <row r="403" spans="1:4" x14ac:dyDescent="0.3">
      <c r="A403" s="6" t="s">
        <v>500</v>
      </c>
      <c r="B403" s="17">
        <v>45064</v>
      </c>
      <c r="C403" s="5" t="s">
        <v>234</v>
      </c>
      <c r="D403" s="6" t="s">
        <v>285</v>
      </c>
    </row>
    <row r="404" spans="1:4" x14ac:dyDescent="0.3">
      <c r="A404" s="6" t="s">
        <v>501</v>
      </c>
      <c r="B404" s="17">
        <v>45066</v>
      </c>
      <c r="C404" s="5" t="s">
        <v>265</v>
      </c>
      <c r="D404" s="6" t="s">
        <v>638</v>
      </c>
    </row>
    <row r="405" spans="1:4" x14ac:dyDescent="0.3">
      <c r="A405" s="6" t="s">
        <v>502</v>
      </c>
      <c r="B405" s="17">
        <v>45068</v>
      </c>
      <c r="C405" s="5" t="s">
        <v>271</v>
      </c>
      <c r="D405" s="6" t="s">
        <v>639</v>
      </c>
    </row>
    <row r="406" spans="1:4" x14ac:dyDescent="0.3">
      <c r="A406" s="6" t="s">
        <v>503</v>
      </c>
      <c r="B406" s="17">
        <v>45070</v>
      </c>
      <c r="C406" s="5" t="s">
        <v>259</v>
      </c>
      <c r="D406" s="6" t="s">
        <v>286</v>
      </c>
    </row>
    <row r="407" spans="1:4" x14ac:dyDescent="0.3">
      <c r="A407" s="6" t="s">
        <v>504</v>
      </c>
      <c r="B407" s="17">
        <v>45072</v>
      </c>
      <c r="C407" s="5" t="s">
        <v>268</v>
      </c>
      <c r="D407" s="6" t="s">
        <v>640</v>
      </c>
    </row>
    <row r="408" spans="1:4" x14ac:dyDescent="0.3">
      <c r="A408" s="6" t="s">
        <v>505</v>
      </c>
      <c r="B408" s="17">
        <v>45074</v>
      </c>
      <c r="C408" s="5" t="s">
        <v>240</v>
      </c>
      <c r="D408" s="6" t="s">
        <v>625</v>
      </c>
    </row>
    <row r="409" spans="1:4" x14ac:dyDescent="0.3">
      <c r="A409" s="6" t="s">
        <v>506</v>
      </c>
      <c r="B409" s="17">
        <v>45076</v>
      </c>
      <c r="C409" s="5" t="s">
        <v>240</v>
      </c>
      <c r="D409" s="6" t="s">
        <v>285</v>
      </c>
    </row>
    <row r="410" spans="1:4" x14ac:dyDescent="0.3">
      <c r="A410" s="6" t="s">
        <v>507</v>
      </c>
      <c r="B410" s="17">
        <v>45078</v>
      </c>
      <c r="C410" s="5" t="s">
        <v>255</v>
      </c>
      <c r="D410" s="6" t="s">
        <v>625</v>
      </c>
    </row>
    <row r="411" spans="1:4" x14ac:dyDescent="0.3">
      <c r="A411" s="6" t="s">
        <v>508</v>
      </c>
      <c r="B411" s="17">
        <v>45080</v>
      </c>
      <c r="C411" s="5" t="s">
        <v>265</v>
      </c>
      <c r="D411" s="6" t="s">
        <v>285</v>
      </c>
    </row>
    <row r="412" spans="1:4" x14ac:dyDescent="0.3">
      <c r="A412" s="6" t="s">
        <v>509</v>
      </c>
      <c r="B412" s="17">
        <v>45082</v>
      </c>
      <c r="C412" s="5" t="s">
        <v>251</v>
      </c>
      <c r="D412" s="6" t="s">
        <v>285</v>
      </c>
    </row>
    <row r="413" spans="1:4" x14ac:dyDescent="0.3">
      <c r="A413" s="6" t="s">
        <v>510</v>
      </c>
      <c r="B413" s="17">
        <v>45084</v>
      </c>
      <c r="C413" s="5" t="s">
        <v>257</v>
      </c>
      <c r="D413" s="6" t="s">
        <v>628</v>
      </c>
    </row>
    <row r="414" spans="1:4" x14ac:dyDescent="0.3">
      <c r="A414" s="6" t="s">
        <v>511</v>
      </c>
      <c r="B414" s="17">
        <v>45086</v>
      </c>
      <c r="C414" s="5" t="s">
        <v>268</v>
      </c>
      <c r="D414" s="6" t="s">
        <v>633</v>
      </c>
    </row>
    <row r="415" spans="1:4" x14ac:dyDescent="0.3">
      <c r="A415" s="6" t="s">
        <v>512</v>
      </c>
      <c r="B415" s="17">
        <v>45088</v>
      </c>
      <c r="C415" s="5" t="s">
        <v>265</v>
      </c>
      <c r="D415" s="6" t="s">
        <v>630</v>
      </c>
    </row>
    <row r="416" spans="1:4" x14ac:dyDescent="0.3">
      <c r="A416" s="6" t="s">
        <v>513</v>
      </c>
      <c r="B416" s="17">
        <v>45090</v>
      </c>
      <c r="C416" s="5" t="s">
        <v>265</v>
      </c>
      <c r="D416" s="6" t="s">
        <v>618</v>
      </c>
    </row>
    <row r="417" spans="1:4" x14ac:dyDescent="0.3">
      <c r="A417" s="6" t="s">
        <v>514</v>
      </c>
      <c r="B417" s="17">
        <v>45092</v>
      </c>
      <c r="C417" s="5" t="s">
        <v>257</v>
      </c>
      <c r="D417" s="6" t="s">
        <v>629</v>
      </c>
    </row>
    <row r="418" spans="1:4" x14ac:dyDescent="0.3">
      <c r="A418" s="6" t="s">
        <v>515</v>
      </c>
      <c r="B418" s="17">
        <v>45094</v>
      </c>
      <c r="C418" s="5" t="s">
        <v>246</v>
      </c>
      <c r="D418" s="6" t="s">
        <v>620</v>
      </c>
    </row>
    <row r="419" spans="1:4" x14ac:dyDescent="0.3">
      <c r="A419" s="6" t="s">
        <v>516</v>
      </c>
      <c r="B419" s="17">
        <v>45096</v>
      </c>
      <c r="C419" s="5" t="s">
        <v>234</v>
      </c>
      <c r="D419" s="6" t="s">
        <v>618</v>
      </c>
    </row>
    <row r="420" spans="1:4" x14ac:dyDescent="0.3">
      <c r="A420" s="6" t="s">
        <v>517</v>
      </c>
      <c r="B420" s="17">
        <v>45098</v>
      </c>
      <c r="C420" s="5" t="s">
        <v>261</v>
      </c>
      <c r="D420" s="6" t="s">
        <v>285</v>
      </c>
    </row>
    <row r="421" spans="1:4" x14ac:dyDescent="0.3">
      <c r="A421" s="6" t="s">
        <v>518</v>
      </c>
      <c r="B421" s="17">
        <v>45098</v>
      </c>
      <c r="C421" s="5" t="s">
        <v>257</v>
      </c>
      <c r="D421" s="6" t="s">
        <v>619</v>
      </c>
    </row>
    <row r="422" spans="1:4" x14ac:dyDescent="0.3">
      <c r="A422" s="6" t="s">
        <v>519</v>
      </c>
      <c r="B422" s="17">
        <v>45102</v>
      </c>
      <c r="C422" s="5" t="s">
        <v>265</v>
      </c>
      <c r="D422" s="6" t="s">
        <v>619</v>
      </c>
    </row>
    <row r="423" spans="1:4" x14ac:dyDescent="0.3">
      <c r="A423" s="6" t="s">
        <v>520</v>
      </c>
      <c r="B423" s="17">
        <v>45104</v>
      </c>
      <c r="C423" s="5" t="s">
        <v>263</v>
      </c>
      <c r="D423" s="6" t="s">
        <v>620</v>
      </c>
    </row>
    <row r="424" spans="1:4" x14ac:dyDescent="0.3">
      <c r="A424" s="6" t="s">
        <v>521</v>
      </c>
      <c r="B424" s="17">
        <v>45106</v>
      </c>
      <c r="C424" s="5" t="s">
        <v>259</v>
      </c>
      <c r="D424" s="6" t="s">
        <v>617</v>
      </c>
    </row>
    <row r="425" spans="1:4" x14ac:dyDescent="0.3">
      <c r="A425" s="6" t="s">
        <v>522</v>
      </c>
      <c r="B425" s="17">
        <v>45108</v>
      </c>
      <c r="C425" s="5" t="s">
        <v>271</v>
      </c>
      <c r="D425" s="6" t="s">
        <v>626</v>
      </c>
    </row>
    <row r="426" spans="1:4" x14ac:dyDescent="0.3">
      <c r="A426" s="6" t="s">
        <v>523</v>
      </c>
      <c r="B426" s="17">
        <v>45110</v>
      </c>
      <c r="C426" s="5" t="s">
        <v>234</v>
      </c>
      <c r="D426" s="6" t="s">
        <v>638</v>
      </c>
    </row>
    <row r="427" spans="1:4" x14ac:dyDescent="0.3">
      <c r="A427" s="6" t="s">
        <v>524</v>
      </c>
      <c r="B427" s="17">
        <v>45112</v>
      </c>
      <c r="C427" s="5" t="s">
        <v>261</v>
      </c>
      <c r="D427" s="6" t="s">
        <v>618</v>
      </c>
    </row>
    <row r="428" spans="1:4" x14ac:dyDescent="0.3">
      <c r="A428" s="6" t="s">
        <v>525</v>
      </c>
      <c r="B428" s="17">
        <v>45114</v>
      </c>
      <c r="C428" s="5" t="s">
        <v>268</v>
      </c>
      <c r="D428" s="6" t="s">
        <v>617</v>
      </c>
    </row>
    <row r="429" spans="1:4" x14ac:dyDescent="0.3">
      <c r="A429" s="6" t="s">
        <v>526</v>
      </c>
      <c r="B429" s="17">
        <v>45116</v>
      </c>
      <c r="C429" s="5" t="s">
        <v>259</v>
      </c>
      <c r="D429" s="6" t="s">
        <v>632</v>
      </c>
    </row>
    <row r="430" spans="1:4" x14ac:dyDescent="0.3">
      <c r="A430" s="6" t="s">
        <v>527</v>
      </c>
      <c r="B430" s="17">
        <v>45118</v>
      </c>
      <c r="C430" s="5" t="s">
        <v>261</v>
      </c>
      <c r="D430" s="6" t="s">
        <v>633</v>
      </c>
    </row>
    <row r="431" spans="1:4" x14ac:dyDescent="0.3">
      <c r="A431" s="6" t="s">
        <v>528</v>
      </c>
      <c r="B431" s="17">
        <v>45120</v>
      </c>
      <c r="C431" s="5" t="s">
        <v>263</v>
      </c>
      <c r="D431" s="6" t="s">
        <v>636</v>
      </c>
    </row>
    <row r="432" spans="1:4" x14ac:dyDescent="0.3">
      <c r="A432" s="6" t="s">
        <v>529</v>
      </c>
      <c r="B432" s="17">
        <v>45122</v>
      </c>
      <c r="C432" s="5" t="s">
        <v>246</v>
      </c>
      <c r="D432" s="6" t="s">
        <v>621</v>
      </c>
    </row>
    <row r="433" spans="1:4" x14ac:dyDescent="0.3">
      <c r="A433" s="6" t="s">
        <v>530</v>
      </c>
      <c r="B433" s="17">
        <v>45122</v>
      </c>
      <c r="C433" s="5" t="s">
        <v>240</v>
      </c>
      <c r="D433" s="6" t="s">
        <v>629</v>
      </c>
    </row>
    <row r="434" spans="1:4" x14ac:dyDescent="0.3">
      <c r="A434" s="6" t="s">
        <v>531</v>
      </c>
      <c r="B434" s="17">
        <v>45126</v>
      </c>
      <c r="C434" s="5" t="s">
        <v>253</v>
      </c>
      <c r="D434" s="6" t="s">
        <v>630</v>
      </c>
    </row>
    <row r="435" spans="1:4" x14ac:dyDescent="0.3">
      <c r="A435" s="6" t="s">
        <v>532</v>
      </c>
      <c r="B435" s="17">
        <v>45128</v>
      </c>
      <c r="C435" s="5" t="s">
        <v>234</v>
      </c>
      <c r="D435" s="6" t="s">
        <v>619</v>
      </c>
    </row>
    <row r="436" spans="1:4" x14ac:dyDescent="0.3">
      <c r="A436" s="6" t="s">
        <v>533</v>
      </c>
      <c r="B436" s="17">
        <v>45130</v>
      </c>
      <c r="C436" s="5" t="s">
        <v>253</v>
      </c>
      <c r="D436" s="6" t="s">
        <v>629</v>
      </c>
    </row>
    <row r="437" spans="1:4" x14ac:dyDescent="0.3">
      <c r="A437" s="6" t="s">
        <v>534</v>
      </c>
      <c r="B437" s="17">
        <v>45132</v>
      </c>
      <c r="C437" s="5" t="s">
        <v>240</v>
      </c>
      <c r="D437" s="6" t="s">
        <v>624</v>
      </c>
    </row>
    <row r="438" spans="1:4" x14ac:dyDescent="0.3">
      <c r="A438" s="6" t="s">
        <v>535</v>
      </c>
      <c r="B438" s="17">
        <v>45135</v>
      </c>
      <c r="C438" s="5" t="s">
        <v>253</v>
      </c>
      <c r="D438" s="6" t="s">
        <v>619</v>
      </c>
    </row>
    <row r="439" spans="1:4" x14ac:dyDescent="0.3">
      <c r="A439" s="6" t="s">
        <v>536</v>
      </c>
      <c r="B439" s="17">
        <v>45135</v>
      </c>
      <c r="C439" s="5" t="s">
        <v>263</v>
      </c>
      <c r="D439" s="6" t="s">
        <v>619</v>
      </c>
    </row>
    <row r="440" spans="1:4" x14ac:dyDescent="0.3">
      <c r="A440" s="6" t="s">
        <v>537</v>
      </c>
      <c r="B440" s="17">
        <v>45138</v>
      </c>
      <c r="C440" s="5" t="s">
        <v>249</v>
      </c>
      <c r="D440" s="6" t="s">
        <v>624</v>
      </c>
    </row>
    <row r="441" spans="1:4" x14ac:dyDescent="0.3">
      <c r="A441" s="6" t="s">
        <v>538</v>
      </c>
      <c r="B441" s="17">
        <v>45148</v>
      </c>
      <c r="C441" s="5" t="s">
        <v>243</v>
      </c>
      <c r="D441" s="6" t="s">
        <v>629</v>
      </c>
    </row>
    <row r="442" spans="1:4" x14ac:dyDescent="0.3">
      <c r="A442" s="6" t="s">
        <v>539</v>
      </c>
      <c r="B442" s="17">
        <v>45150</v>
      </c>
      <c r="C442" s="5" t="s">
        <v>234</v>
      </c>
      <c r="D442" s="6" t="s">
        <v>287</v>
      </c>
    </row>
    <row r="443" spans="1:4" x14ac:dyDescent="0.3">
      <c r="A443" s="6" t="s">
        <v>540</v>
      </c>
      <c r="B443" s="17">
        <v>45151</v>
      </c>
      <c r="C443" s="5" t="s">
        <v>255</v>
      </c>
      <c r="D443" s="6" t="s">
        <v>633</v>
      </c>
    </row>
    <row r="444" spans="1:4" x14ac:dyDescent="0.3">
      <c r="A444" s="6" t="s">
        <v>541</v>
      </c>
      <c r="B444" s="17">
        <v>45152</v>
      </c>
      <c r="C444" s="5" t="s">
        <v>246</v>
      </c>
      <c r="D444" s="6" t="s">
        <v>632</v>
      </c>
    </row>
    <row r="445" spans="1:4" x14ac:dyDescent="0.3">
      <c r="A445" s="6" t="s">
        <v>542</v>
      </c>
      <c r="B445" s="17">
        <v>45153</v>
      </c>
      <c r="C445" s="5" t="s">
        <v>265</v>
      </c>
      <c r="D445" s="6" t="s">
        <v>620</v>
      </c>
    </row>
    <row r="446" spans="1:4" x14ac:dyDescent="0.3">
      <c r="A446" s="6" t="s">
        <v>543</v>
      </c>
      <c r="B446" s="17">
        <v>45154</v>
      </c>
      <c r="C446" s="5" t="s">
        <v>257</v>
      </c>
      <c r="D446" s="6" t="s">
        <v>618</v>
      </c>
    </row>
    <row r="447" spans="1:4" x14ac:dyDescent="0.3">
      <c r="A447" s="6" t="s">
        <v>544</v>
      </c>
      <c r="B447" s="17">
        <v>45156</v>
      </c>
      <c r="C447" s="5" t="s">
        <v>240</v>
      </c>
      <c r="D447" s="6" t="s">
        <v>284</v>
      </c>
    </row>
    <row r="448" spans="1:4" x14ac:dyDescent="0.3">
      <c r="A448" s="6" t="s">
        <v>545</v>
      </c>
      <c r="B448" s="17">
        <v>45157</v>
      </c>
      <c r="C448" s="5" t="s">
        <v>246</v>
      </c>
      <c r="D448" s="6" t="s">
        <v>632</v>
      </c>
    </row>
    <row r="449" spans="1:4" x14ac:dyDescent="0.3">
      <c r="A449" s="6" t="s">
        <v>546</v>
      </c>
      <c r="B449" s="17">
        <v>45158</v>
      </c>
      <c r="C449" s="5" t="s">
        <v>253</v>
      </c>
      <c r="D449" s="6" t="s">
        <v>618</v>
      </c>
    </row>
    <row r="450" spans="1:4" x14ac:dyDescent="0.3">
      <c r="A450" s="6" t="s">
        <v>547</v>
      </c>
      <c r="B450" s="17">
        <v>45159</v>
      </c>
      <c r="C450" s="5" t="s">
        <v>238</v>
      </c>
      <c r="D450" s="6" t="s">
        <v>623</v>
      </c>
    </row>
    <row r="451" spans="1:4" x14ac:dyDescent="0.3">
      <c r="A451" s="6" t="s">
        <v>548</v>
      </c>
      <c r="B451" s="17">
        <v>45161</v>
      </c>
      <c r="C451" s="5" t="s">
        <v>251</v>
      </c>
      <c r="D451" s="6" t="s">
        <v>628</v>
      </c>
    </row>
    <row r="452" spans="1:4" x14ac:dyDescent="0.3">
      <c r="A452" s="6" t="s">
        <v>549</v>
      </c>
      <c r="B452" s="17">
        <v>45162</v>
      </c>
      <c r="C452" s="5" t="s">
        <v>240</v>
      </c>
      <c r="D452" s="6" t="s">
        <v>625</v>
      </c>
    </row>
    <row r="453" spans="1:4" x14ac:dyDescent="0.3">
      <c r="A453" s="6" t="s">
        <v>550</v>
      </c>
      <c r="B453" s="17">
        <v>45163</v>
      </c>
      <c r="C453" s="5" t="s">
        <v>263</v>
      </c>
      <c r="D453" s="6" t="s">
        <v>638</v>
      </c>
    </row>
    <row r="454" spans="1:4" x14ac:dyDescent="0.3">
      <c r="A454" s="6" t="s">
        <v>551</v>
      </c>
      <c r="B454" s="17">
        <v>45164</v>
      </c>
      <c r="C454" s="5" t="s">
        <v>243</v>
      </c>
      <c r="D454" s="6" t="s">
        <v>621</v>
      </c>
    </row>
    <row r="455" spans="1:4" x14ac:dyDescent="0.3">
      <c r="A455" s="6" t="s">
        <v>552</v>
      </c>
      <c r="B455" s="17">
        <v>45166</v>
      </c>
      <c r="C455" s="5" t="s">
        <v>255</v>
      </c>
      <c r="D455" s="6" t="s">
        <v>625</v>
      </c>
    </row>
    <row r="456" spans="1:4" x14ac:dyDescent="0.3">
      <c r="A456" s="6" t="s">
        <v>553</v>
      </c>
      <c r="B456" s="17">
        <v>45168</v>
      </c>
      <c r="C456" s="5" t="s">
        <v>234</v>
      </c>
      <c r="D456" s="6" t="s">
        <v>637</v>
      </c>
    </row>
    <row r="457" spans="1:4" x14ac:dyDescent="0.3">
      <c r="A457" s="6" t="s">
        <v>554</v>
      </c>
      <c r="B457" s="17">
        <v>45170</v>
      </c>
      <c r="C457" s="5" t="s">
        <v>234</v>
      </c>
      <c r="D457" s="6" t="s">
        <v>641</v>
      </c>
    </row>
    <row r="458" spans="1:4" x14ac:dyDescent="0.3">
      <c r="A458" s="6" t="s">
        <v>555</v>
      </c>
      <c r="B458" s="17">
        <v>45170</v>
      </c>
      <c r="C458" s="5" t="s">
        <v>251</v>
      </c>
      <c r="D458" s="6" t="s">
        <v>623</v>
      </c>
    </row>
    <row r="459" spans="1:4" x14ac:dyDescent="0.3">
      <c r="A459" s="6" t="s">
        <v>556</v>
      </c>
      <c r="B459" s="17">
        <v>45174</v>
      </c>
      <c r="C459" s="5" t="s">
        <v>257</v>
      </c>
      <c r="D459" s="6" t="s">
        <v>640</v>
      </c>
    </row>
    <row r="460" spans="1:4" x14ac:dyDescent="0.3">
      <c r="A460" s="6" t="s">
        <v>557</v>
      </c>
      <c r="B460" s="17">
        <v>45176</v>
      </c>
      <c r="C460" s="5" t="s">
        <v>238</v>
      </c>
      <c r="D460" s="6" t="s">
        <v>620</v>
      </c>
    </row>
    <row r="461" spans="1:4" x14ac:dyDescent="0.3">
      <c r="A461" s="6" t="s">
        <v>558</v>
      </c>
      <c r="B461" s="17">
        <v>45178</v>
      </c>
      <c r="C461" s="5" t="s">
        <v>240</v>
      </c>
      <c r="D461" s="6" t="s">
        <v>641</v>
      </c>
    </row>
    <row r="462" spans="1:4" x14ac:dyDescent="0.3">
      <c r="A462" s="6" t="s">
        <v>559</v>
      </c>
      <c r="B462" s="17">
        <v>45180</v>
      </c>
      <c r="C462" s="5" t="s">
        <v>249</v>
      </c>
      <c r="D462" s="6" t="s">
        <v>625</v>
      </c>
    </row>
    <row r="463" spans="1:4" x14ac:dyDescent="0.3">
      <c r="A463" s="6" t="s">
        <v>560</v>
      </c>
      <c r="B463" s="17">
        <v>45182</v>
      </c>
      <c r="C463" s="5" t="s">
        <v>257</v>
      </c>
      <c r="D463" s="6" t="s">
        <v>629</v>
      </c>
    </row>
    <row r="464" spans="1:4" x14ac:dyDescent="0.3">
      <c r="A464" s="6" t="s">
        <v>561</v>
      </c>
      <c r="B464" s="17">
        <v>45184</v>
      </c>
      <c r="C464" s="5" t="s">
        <v>255</v>
      </c>
      <c r="D464" s="6" t="s">
        <v>283</v>
      </c>
    </row>
    <row r="465" spans="1:4" x14ac:dyDescent="0.3">
      <c r="A465" s="6" t="s">
        <v>562</v>
      </c>
      <c r="B465" s="17">
        <v>45186</v>
      </c>
      <c r="C465" s="5" t="s">
        <v>263</v>
      </c>
      <c r="D465" s="6" t="s">
        <v>640</v>
      </c>
    </row>
    <row r="466" spans="1:4" x14ac:dyDescent="0.3">
      <c r="A466" s="6" t="s">
        <v>563</v>
      </c>
      <c r="B466" s="17">
        <v>45188</v>
      </c>
      <c r="C466" s="5" t="s">
        <v>243</v>
      </c>
      <c r="D466" s="6" t="s">
        <v>635</v>
      </c>
    </row>
    <row r="467" spans="1:4" x14ac:dyDescent="0.3">
      <c r="A467" s="6" t="s">
        <v>564</v>
      </c>
      <c r="B467" s="17">
        <v>45190</v>
      </c>
      <c r="C467" s="5" t="s">
        <v>271</v>
      </c>
      <c r="D467" s="6" t="s">
        <v>626</v>
      </c>
    </row>
    <row r="468" spans="1:4" x14ac:dyDescent="0.3">
      <c r="A468" s="6" t="s">
        <v>565</v>
      </c>
      <c r="B468" s="17">
        <v>45192</v>
      </c>
      <c r="C468" s="5" t="s">
        <v>240</v>
      </c>
      <c r="D468" s="6" t="s">
        <v>628</v>
      </c>
    </row>
    <row r="469" spans="1:4" x14ac:dyDescent="0.3">
      <c r="A469" s="6" t="s">
        <v>566</v>
      </c>
      <c r="B469" s="17">
        <v>45194</v>
      </c>
      <c r="C469" s="5" t="s">
        <v>265</v>
      </c>
      <c r="D469" s="6" t="s">
        <v>626</v>
      </c>
    </row>
    <row r="470" spans="1:4" x14ac:dyDescent="0.3">
      <c r="A470" s="6" t="s">
        <v>567</v>
      </c>
      <c r="B470" s="17">
        <v>45196</v>
      </c>
      <c r="C470" s="5" t="s">
        <v>251</v>
      </c>
      <c r="D470" s="6" t="s">
        <v>619</v>
      </c>
    </row>
    <row r="471" spans="1:4" x14ac:dyDescent="0.3">
      <c r="A471" s="6" t="s">
        <v>568</v>
      </c>
      <c r="B471" s="17">
        <v>45200</v>
      </c>
      <c r="C471" s="5" t="s">
        <v>265</v>
      </c>
      <c r="D471" s="6" t="s">
        <v>635</v>
      </c>
    </row>
    <row r="472" spans="1:4" x14ac:dyDescent="0.3">
      <c r="A472" s="6" t="s">
        <v>569</v>
      </c>
      <c r="B472" s="17">
        <v>45201</v>
      </c>
      <c r="C472" s="5" t="s">
        <v>246</v>
      </c>
      <c r="D472" s="6" t="s">
        <v>622</v>
      </c>
    </row>
    <row r="473" spans="1:4" x14ac:dyDescent="0.3">
      <c r="A473" s="6" t="s">
        <v>570</v>
      </c>
      <c r="B473" s="17">
        <v>45201</v>
      </c>
      <c r="C473" s="5" t="s">
        <v>253</v>
      </c>
      <c r="D473" s="6" t="s">
        <v>634</v>
      </c>
    </row>
    <row r="474" spans="1:4" x14ac:dyDescent="0.3">
      <c r="A474" s="6" t="s">
        <v>571</v>
      </c>
      <c r="B474" s="17">
        <v>45206</v>
      </c>
      <c r="C474" s="5" t="s">
        <v>259</v>
      </c>
      <c r="D474" s="6" t="s">
        <v>286</v>
      </c>
    </row>
    <row r="475" spans="1:4" x14ac:dyDescent="0.3">
      <c r="A475" s="6" t="s">
        <v>572</v>
      </c>
      <c r="B475" s="17">
        <v>45208</v>
      </c>
      <c r="C475" s="5" t="s">
        <v>263</v>
      </c>
      <c r="D475" s="6" t="s">
        <v>633</v>
      </c>
    </row>
    <row r="476" spans="1:4" x14ac:dyDescent="0.3">
      <c r="A476" s="6" t="s">
        <v>573</v>
      </c>
      <c r="B476" s="17">
        <v>45210</v>
      </c>
      <c r="C476" s="5" t="s">
        <v>234</v>
      </c>
      <c r="D476" s="6" t="s">
        <v>632</v>
      </c>
    </row>
    <row r="477" spans="1:4" x14ac:dyDescent="0.3">
      <c r="A477" s="6" t="s">
        <v>574</v>
      </c>
      <c r="B477" s="17">
        <v>45212</v>
      </c>
      <c r="C477" s="5" t="s">
        <v>257</v>
      </c>
      <c r="D477" s="6" t="s">
        <v>626</v>
      </c>
    </row>
    <row r="478" spans="1:4" x14ac:dyDescent="0.3">
      <c r="A478" s="6" t="s">
        <v>575</v>
      </c>
      <c r="B478" s="17">
        <v>45214</v>
      </c>
      <c r="C478" s="5" t="s">
        <v>263</v>
      </c>
      <c r="D478" s="6" t="s">
        <v>633</v>
      </c>
    </row>
    <row r="479" spans="1:4" x14ac:dyDescent="0.3">
      <c r="A479" s="6" t="s">
        <v>576</v>
      </c>
      <c r="B479" s="17">
        <v>45216</v>
      </c>
      <c r="C479" s="5" t="s">
        <v>263</v>
      </c>
      <c r="D479" s="6" t="s">
        <v>619</v>
      </c>
    </row>
    <row r="480" spans="1:4" x14ac:dyDescent="0.3">
      <c r="A480" s="6" t="s">
        <v>577</v>
      </c>
      <c r="B480" s="17">
        <v>45218</v>
      </c>
      <c r="C480" s="5" t="s">
        <v>263</v>
      </c>
      <c r="D480" s="6" t="s">
        <v>618</v>
      </c>
    </row>
    <row r="481" spans="1:4" x14ac:dyDescent="0.3">
      <c r="A481" s="6" t="s">
        <v>578</v>
      </c>
      <c r="B481" s="17">
        <v>45220</v>
      </c>
      <c r="C481" s="5" t="s">
        <v>249</v>
      </c>
      <c r="D481" s="6" t="s">
        <v>283</v>
      </c>
    </row>
    <row r="482" spans="1:4" x14ac:dyDescent="0.3">
      <c r="A482" s="6" t="s">
        <v>579</v>
      </c>
      <c r="B482" s="17">
        <v>45222</v>
      </c>
      <c r="C482" s="5" t="s">
        <v>255</v>
      </c>
      <c r="D482" s="6" t="s">
        <v>620</v>
      </c>
    </row>
    <row r="483" spans="1:4" x14ac:dyDescent="0.3">
      <c r="A483" s="6" t="s">
        <v>580</v>
      </c>
      <c r="B483" s="17">
        <v>45224</v>
      </c>
      <c r="C483" s="5" t="s">
        <v>257</v>
      </c>
      <c r="D483" s="6" t="s">
        <v>285</v>
      </c>
    </row>
    <row r="484" spans="1:4" x14ac:dyDescent="0.3">
      <c r="A484" s="6" t="s">
        <v>581</v>
      </c>
      <c r="B484" s="17">
        <v>45226</v>
      </c>
      <c r="C484" s="5" t="s">
        <v>271</v>
      </c>
      <c r="D484" s="6" t="s">
        <v>623</v>
      </c>
    </row>
    <row r="485" spans="1:4" x14ac:dyDescent="0.3">
      <c r="A485" s="6" t="s">
        <v>582</v>
      </c>
      <c r="B485" s="17">
        <v>45228</v>
      </c>
      <c r="C485" s="5" t="s">
        <v>268</v>
      </c>
      <c r="D485" s="6" t="s">
        <v>622</v>
      </c>
    </row>
    <row r="486" spans="1:4" x14ac:dyDescent="0.3">
      <c r="A486" s="6" t="s">
        <v>583</v>
      </c>
      <c r="B486" s="17">
        <v>45230</v>
      </c>
      <c r="C486" s="5" t="s">
        <v>255</v>
      </c>
      <c r="D486" s="6" t="s">
        <v>284</v>
      </c>
    </row>
    <row r="487" spans="1:4" x14ac:dyDescent="0.3">
      <c r="A487" s="6" t="s">
        <v>584</v>
      </c>
      <c r="B487" s="17">
        <v>45231</v>
      </c>
      <c r="C487" s="5" t="s">
        <v>253</v>
      </c>
      <c r="D487" s="6" t="s">
        <v>621</v>
      </c>
    </row>
    <row r="488" spans="1:4" x14ac:dyDescent="0.3">
      <c r="A488" s="6" t="s">
        <v>585</v>
      </c>
      <c r="B488" s="17">
        <v>45231</v>
      </c>
      <c r="C488" s="5" t="s">
        <v>249</v>
      </c>
      <c r="D488" s="6" t="s">
        <v>631</v>
      </c>
    </row>
    <row r="489" spans="1:4" x14ac:dyDescent="0.3">
      <c r="A489" s="6" t="s">
        <v>586</v>
      </c>
      <c r="B489" s="17">
        <v>45236</v>
      </c>
      <c r="C489" s="5" t="s">
        <v>271</v>
      </c>
      <c r="D489" s="6" t="s">
        <v>627</v>
      </c>
    </row>
    <row r="490" spans="1:4" x14ac:dyDescent="0.3">
      <c r="A490" s="6" t="s">
        <v>587</v>
      </c>
      <c r="B490" s="17">
        <v>45238</v>
      </c>
      <c r="C490" s="5" t="s">
        <v>259</v>
      </c>
      <c r="D490" s="6" t="s">
        <v>633</v>
      </c>
    </row>
    <row r="491" spans="1:4" x14ac:dyDescent="0.3">
      <c r="A491" s="6" t="s">
        <v>588</v>
      </c>
      <c r="B491" s="17">
        <v>45240</v>
      </c>
      <c r="C491" s="5" t="s">
        <v>243</v>
      </c>
      <c r="D491" s="6" t="s">
        <v>617</v>
      </c>
    </row>
    <row r="492" spans="1:4" x14ac:dyDescent="0.3">
      <c r="A492" s="6" t="s">
        <v>589</v>
      </c>
      <c r="B492" s="17">
        <v>45242</v>
      </c>
      <c r="C492" s="5" t="s">
        <v>261</v>
      </c>
      <c r="D492" s="6" t="s">
        <v>631</v>
      </c>
    </row>
    <row r="493" spans="1:4" x14ac:dyDescent="0.3">
      <c r="A493" s="6" t="s">
        <v>590</v>
      </c>
      <c r="B493" s="17">
        <v>45244</v>
      </c>
      <c r="C493" s="5" t="s">
        <v>265</v>
      </c>
      <c r="D493" s="6" t="s">
        <v>624</v>
      </c>
    </row>
    <row r="494" spans="1:4" x14ac:dyDescent="0.3">
      <c r="A494" s="6" t="s">
        <v>591</v>
      </c>
      <c r="B494" s="17">
        <v>45246</v>
      </c>
      <c r="C494" s="5" t="s">
        <v>271</v>
      </c>
      <c r="D494" s="6" t="s">
        <v>283</v>
      </c>
    </row>
    <row r="495" spans="1:4" x14ac:dyDescent="0.3">
      <c r="A495" s="6" t="s">
        <v>592</v>
      </c>
      <c r="B495" s="17">
        <v>45248</v>
      </c>
      <c r="C495" s="5" t="s">
        <v>246</v>
      </c>
      <c r="D495" s="6" t="s">
        <v>624</v>
      </c>
    </row>
    <row r="496" spans="1:4" x14ac:dyDescent="0.3">
      <c r="A496" s="6" t="s">
        <v>593</v>
      </c>
      <c r="B496" s="17">
        <v>45250</v>
      </c>
      <c r="C496" s="5" t="s">
        <v>265</v>
      </c>
      <c r="D496" s="6" t="s">
        <v>617</v>
      </c>
    </row>
    <row r="497" spans="1:4" x14ac:dyDescent="0.3">
      <c r="A497" s="6" t="s">
        <v>594</v>
      </c>
      <c r="B497" s="17">
        <v>45252</v>
      </c>
      <c r="C497" s="5" t="s">
        <v>253</v>
      </c>
      <c r="D497" s="6" t="s">
        <v>284</v>
      </c>
    </row>
    <row r="498" spans="1:4" x14ac:dyDescent="0.3">
      <c r="A498" s="6" t="s">
        <v>595</v>
      </c>
      <c r="B498" s="17">
        <v>45254</v>
      </c>
      <c r="C498" s="5" t="s">
        <v>255</v>
      </c>
      <c r="D498" s="6" t="s">
        <v>635</v>
      </c>
    </row>
    <row r="499" spans="1:4" x14ac:dyDescent="0.3">
      <c r="A499" s="6" t="s">
        <v>596</v>
      </c>
      <c r="B499" s="17">
        <v>45256</v>
      </c>
      <c r="C499" s="5" t="s">
        <v>259</v>
      </c>
      <c r="D499" s="6" t="s">
        <v>640</v>
      </c>
    </row>
    <row r="500" spans="1:4" x14ac:dyDescent="0.3">
      <c r="A500" s="6" t="s">
        <v>597</v>
      </c>
      <c r="B500" s="17">
        <v>45258</v>
      </c>
      <c r="C500" s="5" t="s">
        <v>253</v>
      </c>
      <c r="D500" s="6" t="s">
        <v>624</v>
      </c>
    </row>
    <row r="501" spans="1:4" x14ac:dyDescent="0.3">
      <c r="A501" s="6" t="s">
        <v>598</v>
      </c>
      <c r="B501" s="17">
        <v>45260</v>
      </c>
      <c r="C501" s="5" t="s">
        <v>234</v>
      </c>
      <c r="D501" s="6" t="s">
        <v>617</v>
      </c>
    </row>
    <row r="502" spans="1:4" x14ac:dyDescent="0.3">
      <c r="A502" s="6" t="s">
        <v>599</v>
      </c>
      <c r="B502" s="17">
        <v>45261</v>
      </c>
      <c r="C502" s="5" t="s">
        <v>243</v>
      </c>
      <c r="D502" s="6" t="s">
        <v>631</v>
      </c>
    </row>
    <row r="503" spans="1:4" x14ac:dyDescent="0.3">
      <c r="A503" s="6" t="s">
        <v>600</v>
      </c>
      <c r="B503" s="17">
        <v>45263</v>
      </c>
      <c r="C503" s="5" t="s">
        <v>259</v>
      </c>
      <c r="D503" s="6" t="s">
        <v>631</v>
      </c>
    </row>
    <row r="504" spans="1:4" x14ac:dyDescent="0.3">
      <c r="A504" s="6" t="s">
        <v>601</v>
      </c>
      <c r="B504" s="17">
        <v>45265</v>
      </c>
      <c r="C504" s="5" t="s">
        <v>268</v>
      </c>
      <c r="D504" s="6" t="s">
        <v>631</v>
      </c>
    </row>
    <row r="505" spans="1:4" x14ac:dyDescent="0.3">
      <c r="A505" s="6" t="s">
        <v>602</v>
      </c>
      <c r="B505" s="17">
        <v>45265</v>
      </c>
      <c r="C505" s="5" t="s">
        <v>257</v>
      </c>
      <c r="D505" s="6" t="s">
        <v>621</v>
      </c>
    </row>
    <row r="506" spans="1:4" x14ac:dyDescent="0.3">
      <c r="A506" s="6" t="s">
        <v>603</v>
      </c>
      <c r="B506" s="17">
        <v>45265</v>
      </c>
      <c r="C506" s="5" t="s">
        <v>259</v>
      </c>
      <c r="D506" s="6" t="s">
        <v>636</v>
      </c>
    </row>
    <row r="507" spans="1:4" x14ac:dyDescent="0.3">
      <c r="A507" s="6" t="s">
        <v>604</v>
      </c>
      <c r="B507" s="17">
        <v>45271</v>
      </c>
      <c r="C507" s="5" t="s">
        <v>246</v>
      </c>
      <c r="D507" s="6" t="s">
        <v>623</v>
      </c>
    </row>
    <row r="508" spans="1:4" x14ac:dyDescent="0.3">
      <c r="A508" s="6" t="s">
        <v>605</v>
      </c>
      <c r="B508" s="17">
        <v>45273</v>
      </c>
      <c r="C508" s="5" t="s">
        <v>234</v>
      </c>
      <c r="D508" s="6" t="s">
        <v>285</v>
      </c>
    </row>
    <row r="509" spans="1:4" x14ac:dyDescent="0.3">
      <c r="A509" s="6" t="s">
        <v>606</v>
      </c>
      <c r="B509" s="17">
        <v>45275</v>
      </c>
      <c r="C509" s="5" t="s">
        <v>263</v>
      </c>
      <c r="D509" s="6" t="s">
        <v>623</v>
      </c>
    </row>
    <row r="510" spans="1:4" x14ac:dyDescent="0.3">
      <c r="A510" s="6" t="s">
        <v>607</v>
      </c>
      <c r="B510" s="17">
        <v>45277</v>
      </c>
      <c r="C510" s="5" t="s">
        <v>246</v>
      </c>
      <c r="D510" s="6" t="s">
        <v>622</v>
      </c>
    </row>
    <row r="511" spans="1:4" x14ac:dyDescent="0.3">
      <c r="A511" s="6" t="s">
        <v>608</v>
      </c>
      <c r="B511" s="17">
        <v>45279</v>
      </c>
      <c r="C511" s="5" t="s">
        <v>255</v>
      </c>
      <c r="D511" s="6" t="s">
        <v>641</v>
      </c>
    </row>
    <row r="512" spans="1:4" x14ac:dyDescent="0.3">
      <c r="A512" s="6" t="s">
        <v>609</v>
      </c>
      <c r="B512" s="17">
        <v>45281</v>
      </c>
      <c r="C512" s="5" t="s">
        <v>255</v>
      </c>
      <c r="D512" s="6" t="s">
        <v>640</v>
      </c>
    </row>
    <row r="513" spans="1:4" x14ac:dyDescent="0.3">
      <c r="A513" s="6" t="s">
        <v>610</v>
      </c>
      <c r="B513" s="17">
        <v>45283</v>
      </c>
      <c r="C513" s="5" t="s">
        <v>257</v>
      </c>
      <c r="D513" s="6" t="s">
        <v>630</v>
      </c>
    </row>
    <row r="514" spans="1:4" x14ac:dyDescent="0.3">
      <c r="A514" s="6" t="s">
        <v>611</v>
      </c>
      <c r="B514" s="17">
        <v>45285</v>
      </c>
      <c r="C514" s="5" t="s">
        <v>234</v>
      </c>
      <c r="D514" s="6" t="s">
        <v>630</v>
      </c>
    </row>
    <row r="515" spans="1:4" x14ac:dyDescent="0.3">
      <c r="A515" s="6" t="s">
        <v>612</v>
      </c>
      <c r="B515" s="17">
        <v>45287</v>
      </c>
      <c r="C515" s="5" t="s">
        <v>268</v>
      </c>
      <c r="D515" s="6" t="s">
        <v>619</v>
      </c>
    </row>
    <row r="516" spans="1:4" x14ac:dyDescent="0.3">
      <c r="A516" s="6" t="s">
        <v>613</v>
      </c>
      <c r="B516" s="18">
        <v>45288</v>
      </c>
      <c r="C516" s="5" t="s">
        <v>253</v>
      </c>
      <c r="D516" s="6" t="s">
        <v>633</v>
      </c>
    </row>
    <row r="517" spans="1:4" x14ac:dyDescent="0.3">
      <c r="A517" s="6" t="s">
        <v>614</v>
      </c>
      <c r="B517" s="17">
        <v>45288</v>
      </c>
      <c r="C517" s="5" t="s">
        <v>234</v>
      </c>
      <c r="D517" s="6" t="s">
        <v>622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51"/>
  <sheetViews>
    <sheetView tabSelected="1" zoomScale="115" zoomScaleNormal="115" workbookViewId="0">
      <selection activeCell="H2" sqref="H2"/>
    </sheetView>
  </sheetViews>
  <sheetFormatPr defaultColWidth="9.21875" defaultRowHeight="16.8" x14ac:dyDescent="0.3"/>
  <cols>
    <col min="1" max="1" width="11" style="2" bestFit="1" customWidth="1"/>
    <col min="2" max="2" width="11.44140625" style="2" bestFit="1" customWidth="1"/>
    <col min="3" max="3" width="15.5546875" style="2" bestFit="1" customWidth="1"/>
    <col min="4" max="4" width="9.21875" style="2"/>
    <col min="5" max="5" width="11.109375" style="2" customWidth="1"/>
    <col min="6" max="6" width="11" style="2" customWidth="1"/>
    <col min="7" max="7" width="10.44140625" style="2" customWidth="1"/>
    <col min="8" max="8" width="9.77734375" style="2" customWidth="1"/>
    <col min="9" max="16384" width="9.21875" style="2"/>
  </cols>
  <sheetData>
    <row r="1" spans="1:11" x14ac:dyDescent="0.3">
      <c r="A1" s="1" t="s">
        <v>0</v>
      </c>
      <c r="B1" s="1" t="s">
        <v>1</v>
      </c>
      <c r="C1" s="1" t="s">
        <v>2</v>
      </c>
      <c r="D1" s="35" t="s">
        <v>656</v>
      </c>
      <c r="E1" s="35" t="s">
        <v>657</v>
      </c>
      <c r="F1" s="35" t="s">
        <v>658</v>
      </c>
      <c r="G1" s="35" t="s">
        <v>659</v>
      </c>
      <c r="H1" s="35" t="s">
        <v>660</v>
      </c>
      <c r="I1" s="35" t="s">
        <v>661</v>
      </c>
      <c r="J1" s="35" t="s">
        <v>662</v>
      </c>
      <c r="K1" s="35" t="s">
        <v>663</v>
      </c>
    </row>
    <row r="2" spans="1:11" x14ac:dyDescent="0.3">
      <c r="A2" s="23" t="s">
        <v>3</v>
      </c>
      <c r="B2" s="10" t="s">
        <v>4</v>
      </c>
      <c r="C2" s="27">
        <f>NS</f>
        <v>6</v>
      </c>
      <c r="D2" s="2">
        <f>VLOOKUP(B2,Mat_Hang!$A$1:$D$11,4,FALSE)</f>
        <v>222</v>
      </c>
      <c r="E2" s="2">
        <f>C2*D2</f>
        <v>1332</v>
      </c>
      <c r="F2" s="2">
        <f>VLOOKUP(B2,Mat_Hang!$A$1:$E$11,5,FALSE)</f>
        <v>10</v>
      </c>
      <c r="G2" s="2">
        <f>E2*F2</f>
        <v>13320</v>
      </c>
      <c r="H2" s="2">
        <f>E2+G2</f>
        <v>14652</v>
      </c>
      <c r="I2" s="2">
        <f>VLOOKUP(B2,Mat_Hang!$A$1:$F$11,6,FALSE)</f>
        <v>220</v>
      </c>
      <c r="J2" s="2">
        <f>C2*I2</f>
        <v>1320</v>
      </c>
      <c r="K2" s="2">
        <f>E2-J2</f>
        <v>12</v>
      </c>
    </row>
    <row r="3" spans="1:11" x14ac:dyDescent="0.3">
      <c r="A3" s="24" t="s">
        <v>3</v>
      </c>
      <c r="B3" s="6" t="s">
        <v>5</v>
      </c>
      <c r="C3" s="25">
        <v>5</v>
      </c>
      <c r="D3" s="2">
        <f>VLOOKUP(B3,Mat_Hang!$A$1:$D$11,4,FALSE)</f>
        <v>58</v>
      </c>
      <c r="E3" s="2">
        <f t="shared" ref="E3:E66" si="0">C3*D3</f>
        <v>290</v>
      </c>
      <c r="F3" s="2">
        <f>VLOOKUP(B3,Mat_Hang!$A$1:$E$11,5,FALSE)</f>
        <v>10</v>
      </c>
      <c r="G3" s="2">
        <f t="shared" ref="G3:G66" si="1">E3*F3</f>
        <v>2900</v>
      </c>
      <c r="H3" s="2">
        <f t="shared" ref="H3:H66" si="2">E3+G3</f>
        <v>3190</v>
      </c>
      <c r="I3" s="2">
        <f>VLOOKUP(B3,Mat_Hang!$A$1:$F$11,6,FALSE)</f>
        <v>55</v>
      </c>
      <c r="J3" s="2">
        <f t="shared" ref="J3:J66" si="3">C3*I3</f>
        <v>275</v>
      </c>
      <c r="K3" s="2">
        <f t="shared" ref="K3:K66" si="4">E3-J3</f>
        <v>15</v>
      </c>
    </row>
    <row r="4" spans="1:11" x14ac:dyDescent="0.3">
      <c r="A4" s="24" t="s">
        <v>3</v>
      </c>
      <c r="B4" s="6" t="s">
        <v>10</v>
      </c>
      <c r="C4" s="25">
        <v>3</v>
      </c>
      <c r="D4" s="2">
        <f>VLOOKUP(B4,Mat_Hang!$A$1:$D$11,4,FALSE)</f>
        <v>227</v>
      </c>
      <c r="E4" s="2">
        <f t="shared" si="0"/>
        <v>681</v>
      </c>
      <c r="F4" s="2">
        <f>VLOOKUP(B4,Mat_Hang!$A$1:$E$11,5,FALSE)</f>
        <v>5</v>
      </c>
      <c r="G4" s="2">
        <f t="shared" si="1"/>
        <v>3405</v>
      </c>
      <c r="H4" s="2">
        <f t="shared" si="2"/>
        <v>4086</v>
      </c>
      <c r="I4" s="2">
        <f>VLOOKUP(B4,Mat_Hang!$A$1:$F$11,6,FALSE)</f>
        <v>225</v>
      </c>
      <c r="J4" s="2">
        <f t="shared" si="3"/>
        <v>675</v>
      </c>
      <c r="K4" s="2">
        <f t="shared" si="4"/>
        <v>6</v>
      </c>
    </row>
    <row r="5" spans="1:11" x14ac:dyDescent="0.3">
      <c r="A5" s="10" t="s">
        <v>6</v>
      </c>
      <c r="B5" s="6" t="s">
        <v>7</v>
      </c>
      <c r="C5" s="25">
        <f>TS</f>
        <v>12</v>
      </c>
      <c r="D5" s="2">
        <f>VLOOKUP(B5,Mat_Hang!$A$1:$D$11,4,FALSE)</f>
        <v>88</v>
      </c>
      <c r="E5" s="2">
        <f t="shared" si="0"/>
        <v>1056</v>
      </c>
      <c r="F5" s="2">
        <f>VLOOKUP(B5,Mat_Hang!$A$1:$E$11,5,FALSE)</f>
        <v>10</v>
      </c>
      <c r="G5" s="2">
        <f t="shared" si="1"/>
        <v>10560</v>
      </c>
      <c r="H5" s="2">
        <f t="shared" si="2"/>
        <v>11616</v>
      </c>
      <c r="I5" s="2">
        <f>VLOOKUP(B5,Mat_Hang!$A$1:$F$11,6,FALSE)</f>
        <v>90</v>
      </c>
      <c r="J5" s="2">
        <f t="shared" si="3"/>
        <v>1080</v>
      </c>
      <c r="K5" s="2">
        <f t="shared" si="4"/>
        <v>-24</v>
      </c>
    </row>
    <row r="6" spans="1:11" x14ac:dyDescent="0.3">
      <c r="A6" s="6" t="s">
        <v>8</v>
      </c>
      <c r="B6" s="6" t="s">
        <v>7</v>
      </c>
      <c r="C6" s="25">
        <v>96</v>
      </c>
      <c r="D6" s="2">
        <f>VLOOKUP(B6,Mat_Hang!$A$1:$D$11,4,FALSE)</f>
        <v>88</v>
      </c>
      <c r="E6" s="2">
        <f t="shared" si="0"/>
        <v>8448</v>
      </c>
      <c r="F6" s="2">
        <f>VLOOKUP(B6,Mat_Hang!$A$1:$E$11,5,FALSE)</f>
        <v>10</v>
      </c>
      <c r="G6" s="2">
        <f t="shared" si="1"/>
        <v>84480</v>
      </c>
      <c r="H6" s="2">
        <f t="shared" si="2"/>
        <v>92928</v>
      </c>
      <c r="I6" s="2">
        <f>VLOOKUP(B6,Mat_Hang!$A$1:$F$11,6,FALSE)</f>
        <v>90</v>
      </c>
      <c r="J6" s="2">
        <f t="shared" si="3"/>
        <v>8640</v>
      </c>
      <c r="K6" s="2">
        <f t="shared" si="4"/>
        <v>-192</v>
      </c>
    </row>
    <row r="7" spans="1:11" x14ac:dyDescent="0.3">
      <c r="A7" s="10" t="s">
        <v>9</v>
      </c>
      <c r="B7" s="6" t="s">
        <v>10</v>
      </c>
      <c r="C7" s="25">
        <v>52</v>
      </c>
      <c r="D7" s="2">
        <f>VLOOKUP(B7,Mat_Hang!$A$1:$D$11,4,FALSE)</f>
        <v>227</v>
      </c>
      <c r="E7" s="2">
        <f t="shared" si="0"/>
        <v>11804</v>
      </c>
      <c r="F7" s="2">
        <f>VLOOKUP(B7,Mat_Hang!$A$1:$E$11,5,FALSE)</f>
        <v>5</v>
      </c>
      <c r="G7" s="2">
        <f t="shared" si="1"/>
        <v>59020</v>
      </c>
      <c r="H7" s="2">
        <f t="shared" si="2"/>
        <v>70824</v>
      </c>
      <c r="I7" s="2">
        <f>VLOOKUP(B7,Mat_Hang!$A$1:$F$11,6,FALSE)</f>
        <v>225</v>
      </c>
      <c r="J7" s="2">
        <f t="shared" si="3"/>
        <v>11700</v>
      </c>
      <c r="K7" s="2">
        <f t="shared" si="4"/>
        <v>104</v>
      </c>
    </row>
    <row r="8" spans="1:11" x14ac:dyDescent="0.3">
      <c r="A8" s="6" t="s">
        <v>11</v>
      </c>
      <c r="B8" s="6" t="s">
        <v>5</v>
      </c>
      <c r="C8" s="25">
        <f>NS+TS</f>
        <v>18</v>
      </c>
      <c r="D8" s="2">
        <f>VLOOKUP(B8,Mat_Hang!$A$1:$D$11,4,FALSE)</f>
        <v>58</v>
      </c>
      <c r="E8" s="2">
        <f t="shared" si="0"/>
        <v>1044</v>
      </c>
      <c r="F8" s="2">
        <f>VLOOKUP(B8,Mat_Hang!$A$1:$E$11,5,FALSE)</f>
        <v>10</v>
      </c>
      <c r="G8" s="2">
        <f t="shared" si="1"/>
        <v>10440</v>
      </c>
      <c r="H8" s="2">
        <f t="shared" si="2"/>
        <v>11484</v>
      </c>
      <c r="I8" s="2">
        <f>VLOOKUP(B8,Mat_Hang!$A$1:$F$11,6,FALSE)</f>
        <v>55</v>
      </c>
      <c r="J8" s="2">
        <f t="shared" si="3"/>
        <v>990</v>
      </c>
      <c r="K8" s="2">
        <f t="shared" si="4"/>
        <v>54</v>
      </c>
    </row>
    <row r="9" spans="1:11" x14ac:dyDescent="0.3">
      <c r="A9" s="10" t="s">
        <v>12</v>
      </c>
      <c r="B9" s="6" t="s">
        <v>7</v>
      </c>
      <c r="C9" s="25">
        <v>45</v>
      </c>
      <c r="D9" s="2">
        <f>VLOOKUP(B9,Mat_Hang!$A$1:$D$11,4,FALSE)</f>
        <v>88</v>
      </c>
      <c r="E9" s="2">
        <f t="shared" si="0"/>
        <v>3960</v>
      </c>
      <c r="F9" s="2">
        <f>VLOOKUP(B9,Mat_Hang!$A$1:$E$11,5,FALSE)</f>
        <v>10</v>
      </c>
      <c r="G9" s="2">
        <f t="shared" si="1"/>
        <v>39600</v>
      </c>
      <c r="H9" s="2">
        <f t="shared" si="2"/>
        <v>43560</v>
      </c>
      <c r="I9" s="2">
        <f>VLOOKUP(B9,Mat_Hang!$A$1:$F$11,6,FALSE)</f>
        <v>90</v>
      </c>
      <c r="J9" s="2">
        <f t="shared" si="3"/>
        <v>4050</v>
      </c>
      <c r="K9" s="2">
        <f t="shared" si="4"/>
        <v>-90</v>
      </c>
    </row>
    <row r="10" spans="1:11" x14ac:dyDescent="0.3">
      <c r="A10" s="24" t="s">
        <v>13</v>
      </c>
      <c r="B10" s="6" t="s">
        <v>7</v>
      </c>
      <c r="C10" s="25">
        <v>65</v>
      </c>
      <c r="D10" s="2">
        <f>VLOOKUP(B10,Mat_Hang!$A$1:$D$11,4,FALSE)</f>
        <v>88</v>
      </c>
      <c r="E10" s="2">
        <f t="shared" si="0"/>
        <v>5720</v>
      </c>
      <c r="F10" s="2">
        <f>VLOOKUP(B10,Mat_Hang!$A$1:$E$11,5,FALSE)</f>
        <v>10</v>
      </c>
      <c r="G10" s="2">
        <f t="shared" si="1"/>
        <v>57200</v>
      </c>
      <c r="H10" s="2">
        <f t="shared" si="2"/>
        <v>62920</v>
      </c>
      <c r="I10" s="2">
        <f>VLOOKUP(B10,Mat_Hang!$A$1:$F$11,6,FALSE)</f>
        <v>90</v>
      </c>
      <c r="J10" s="2">
        <f t="shared" si="3"/>
        <v>5850</v>
      </c>
      <c r="K10" s="2">
        <f t="shared" si="4"/>
        <v>-130</v>
      </c>
    </row>
    <row r="11" spans="1:11" x14ac:dyDescent="0.3">
      <c r="A11" s="24" t="s">
        <v>13</v>
      </c>
      <c r="B11" s="6" t="s">
        <v>10</v>
      </c>
      <c r="C11" s="25">
        <f>NS+2</f>
        <v>8</v>
      </c>
      <c r="D11" s="2">
        <f>VLOOKUP(B11,Mat_Hang!$A$1:$D$11,4,FALSE)</f>
        <v>227</v>
      </c>
      <c r="E11" s="2">
        <f t="shared" si="0"/>
        <v>1816</v>
      </c>
      <c r="F11" s="2">
        <f>VLOOKUP(B11,Mat_Hang!$A$1:$E$11,5,FALSE)</f>
        <v>5</v>
      </c>
      <c r="G11" s="2">
        <f t="shared" si="1"/>
        <v>9080</v>
      </c>
      <c r="H11" s="2">
        <f t="shared" si="2"/>
        <v>10896</v>
      </c>
      <c r="I11" s="2">
        <f>VLOOKUP(B11,Mat_Hang!$A$1:$F$11,6,FALSE)</f>
        <v>225</v>
      </c>
      <c r="J11" s="2">
        <f t="shared" si="3"/>
        <v>1800</v>
      </c>
      <c r="K11" s="2">
        <f t="shared" si="4"/>
        <v>16</v>
      </c>
    </row>
    <row r="12" spans="1:11" x14ac:dyDescent="0.3">
      <c r="A12" s="6" t="s">
        <v>14</v>
      </c>
      <c r="B12" s="6" t="s">
        <v>10</v>
      </c>
      <c r="C12" s="25">
        <v>47</v>
      </c>
      <c r="D12" s="2">
        <f>VLOOKUP(B12,Mat_Hang!$A$1:$D$11,4,FALSE)</f>
        <v>227</v>
      </c>
      <c r="E12" s="2">
        <f t="shared" si="0"/>
        <v>10669</v>
      </c>
      <c r="F12" s="2">
        <f>VLOOKUP(B12,Mat_Hang!$A$1:$E$11,5,FALSE)</f>
        <v>5</v>
      </c>
      <c r="G12" s="2">
        <f t="shared" si="1"/>
        <v>53345</v>
      </c>
      <c r="H12" s="2">
        <f t="shared" si="2"/>
        <v>64014</v>
      </c>
      <c r="I12" s="2">
        <f>VLOOKUP(B12,Mat_Hang!$A$1:$F$11,6,FALSE)</f>
        <v>225</v>
      </c>
      <c r="J12" s="2">
        <f t="shared" si="3"/>
        <v>10575</v>
      </c>
      <c r="K12" s="2">
        <f t="shared" si="4"/>
        <v>94</v>
      </c>
    </row>
    <row r="13" spans="1:11" x14ac:dyDescent="0.3">
      <c r="A13" s="6" t="s">
        <v>15</v>
      </c>
      <c r="B13" s="6" t="s">
        <v>4</v>
      </c>
      <c r="C13" s="25">
        <v>16</v>
      </c>
      <c r="D13" s="2">
        <f>VLOOKUP(B13,Mat_Hang!$A$1:$D$11,4,FALSE)</f>
        <v>222</v>
      </c>
      <c r="E13" s="2">
        <f t="shared" si="0"/>
        <v>3552</v>
      </c>
      <c r="F13" s="2">
        <f>VLOOKUP(B13,Mat_Hang!$A$1:$E$11,5,FALSE)</f>
        <v>10</v>
      </c>
      <c r="G13" s="2">
        <f t="shared" si="1"/>
        <v>35520</v>
      </c>
      <c r="H13" s="2">
        <f t="shared" si="2"/>
        <v>39072</v>
      </c>
      <c r="I13" s="2">
        <f>VLOOKUP(B13,Mat_Hang!$A$1:$F$11,6,FALSE)</f>
        <v>220</v>
      </c>
      <c r="J13" s="2">
        <f t="shared" si="3"/>
        <v>3520</v>
      </c>
      <c r="K13" s="2">
        <f t="shared" si="4"/>
        <v>32</v>
      </c>
    </row>
    <row r="14" spans="1:11" x14ac:dyDescent="0.3">
      <c r="A14" s="6" t="s">
        <v>16</v>
      </c>
      <c r="B14" s="6" t="s">
        <v>4</v>
      </c>
      <c r="C14" s="25">
        <f>STT</f>
        <v>21</v>
      </c>
      <c r="D14" s="2">
        <f>VLOOKUP(B14,Mat_Hang!$A$1:$D$11,4,FALSE)</f>
        <v>222</v>
      </c>
      <c r="E14" s="2">
        <f t="shared" si="0"/>
        <v>4662</v>
      </c>
      <c r="F14" s="2">
        <f>VLOOKUP(B14,Mat_Hang!$A$1:$E$11,5,FALSE)</f>
        <v>10</v>
      </c>
      <c r="G14" s="2">
        <f t="shared" si="1"/>
        <v>46620</v>
      </c>
      <c r="H14" s="2">
        <f t="shared" si="2"/>
        <v>51282</v>
      </c>
      <c r="I14" s="2">
        <f>VLOOKUP(B14,Mat_Hang!$A$1:$F$11,6,FALSE)</f>
        <v>220</v>
      </c>
      <c r="J14" s="2">
        <f t="shared" si="3"/>
        <v>4620</v>
      </c>
      <c r="K14" s="2">
        <f t="shared" si="4"/>
        <v>42</v>
      </c>
    </row>
    <row r="15" spans="1:11" x14ac:dyDescent="0.3">
      <c r="A15" s="6" t="s">
        <v>17</v>
      </c>
      <c r="B15" s="6" t="s">
        <v>5</v>
      </c>
      <c r="C15" s="25">
        <v>85</v>
      </c>
      <c r="D15" s="2">
        <f>VLOOKUP(B15,Mat_Hang!$A$1:$D$11,4,FALSE)</f>
        <v>58</v>
      </c>
      <c r="E15" s="2">
        <f t="shared" si="0"/>
        <v>4930</v>
      </c>
      <c r="F15" s="2">
        <f>VLOOKUP(B15,Mat_Hang!$A$1:$E$11,5,FALSE)</f>
        <v>10</v>
      </c>
      <c r="G15" s="2">
        <f t="shared" si="1"/>
        <v>49300</v>
      </c>
      <c r="H15" s="2">
        <f t="shared" si="2"/>
        <v>54230</v>
      </c>
      <c r="I15" s="2">
        <f>VLOOKUP(B15,Mat_Hang!$A$1:$F$11,6,FALSE)</f>
        <v>55</v>
      </c>
      <c r="J15" s="2">
        <f t="shared" si="3"/>
        <v>4675</v>
      </c>
      <c r="K15" s="2">
        <f t="shared" si="4"/>
        <v>255</v>
      </c>
    </row>
    <row r="16" spans="1:11" x14ac:dyDescent="0.3">
      <c r="A16" s="6" t="s">
        <v>18</v>
      </c>
      <c r="B16" s="6" t="s">
        <v>5</v>
      </c>
      <c r="C16" s="25">
        <v>66</v>
      </c>
      <c r="D16" s="2">
        <f>VLOOKUP(B16,Mat_Hang!$A$1:$D$11,4,FALSE)</f>
        <v>58</v>
      </c>
      <c r="E16" s="2">
        <f t="shared" si="0"/>
        <v>3828</v>
      </c>
      <c r="F16" s="2">
        <f>VLOOKUP(B16,Mat_Hang!$A$1:$E$11,5,FALSE)</f>
        <v>10</v>
      </c>
      <c r="G16" s="2">
        <f t="shared" si="1"/>
        <v>38280</v>
      </c>
      <c r="H16" s="2">
        <f t="shared" si="2"/>
        <v>42108</v>
      </c>
      <c r="I16" s="2">
        <f>VLOOKUP(B16,Mat_Hang!$A$1:$F$11,6,FALSE)</f>
        <v>55</v>
      </c>
      <c r="J16" s="2">
        <f t="shared" si="3"/>
        <v>3630</v>
      </c>
      <c r="K16" s="2">
        <f t="shared" si="4"/>
        <v>198</v>
      </c>
    </row>
    <row r="17" spans="1:11" x14ac:dyDescent="0.3">
      <c r="A17" s="6" t="s">
        <v>19</v>
      </c>
      <c r="B17" s="6" t="s">
        <v>10</v>
      </c>
      <c r="C17" s="25">
        <f>TS</f>
        <v>12</v>
      </c>
      <c r="D17" s="2">
        <f>VLOOKUP(B17,Mat_Hang!$A$1:$D$11,4,FALSE)</f>
        <v>227</v>
      </c>
      <c r="E17" s="2">
        <f t="shared" si="0"/>
        <v>2724</v>
      </c>
      <c r="F17" s="2">
        <f>VLOOKUP(B17,Mat_Hang!$A$1:$E$11,5,FALSE)</f>
        <v>5</v>
      </c>
      <c r="G17" s="2">
        <f t="shared" si="1"/>
        <v>13620</v>
      </c>
      <c r="H17" s="2">
        <f t="shared" si="2"/>
        <v>16344</v>
      </c>
      <c r="I17" s="2">
        <f>VLOOKUP(B17,Mat_Hang!$A$1:$F$11,6,FALSE)</f>
        <v>225</v>
      </c>
      <c r="J17" s="2">
        <f t="shared" si="3"/>
        <v>2700</v>
      </c>
      <c r="K17" s="2">
        <f t="shared" si="4"/>
        <v>24</v>
      </c>
    </row>
    <row r="18" spans="1:11" x14ac:dyDescent="0.3">
      <c r="A18" s="6" t="s">
        <v>19</v>
      </c>
      <c r="B18" s="6" t="s">
        <v>28</v>
      </c>
      <c r="C18" s="25">
        <v>4</v>
      </c>
      <c r="D18" s="2">
        <f>VLOOKUP(B18,Mat_Hang!$A$1:$D$11,4,FALSE)</f>
        <v>109</v>
      </c>
      <c r="E18" s="2">
        <f t="shared" si="0"/>
        <v>436</v>
      </c>
      <c r="F18" s="2">
        <f>VLOOKUP(B18,Mat_Hang!$A$1:$E$11,5,FALSE)</f>
        <v>10</v>
      </c>
      <c r="G18" s="2">
        <f t="shared" si="1"/>
        <v>4360</v>
      </c>
      <c r="H18" s="2">
        <f t="shared" si="2"/>
        <v>4796</v>
      </c>
      <c r="I18" s="2">
        <f>VLOOKUP(B18,Mat_Hang!$A$1:$F$11,6,FALSE)</f>
        <v>108</v>
      </c>
      <c r="J18" s="2">
        <f t="shared" si="3"/>
        <v>432</v>
      </c>
      <c r="K18" s="2">
        <f t="shared" si="4"/>
        <v>4</v>
      </c>
    </row>
    <row r="19" spans="1:11" x14ac:dyDescent="0.3">
      <c r="A19" s="6" t="s">
        <v>20</v>
      </c>
      <c r="B19" s="6" t="s">
        <v>21</v>
      </c>
      <c r="C19" s="25">
        <v>37</v>
      </c>
      <c r="D19" s="2">
        <f>VLOOKUP(B19,Mat_Hang!$A$1:$D$11,4,FALSE)</f>
        <v>120</v>
      </c>
      <c r="E19" s="2">
        <f t="shared" si="0"/>
        <v>4440</v>
      </c>
      <c r="F19" s="2">
        <f>VLOOKUP(B19,Mat_Hang!$A$1:$E$11,5,FALSE)</f>
        <v>8</v>
      </c>
      <c r="G19" s="2">
        <f t="shared" si="1"/>
        <v>35520</v>
      </c>
      <c r="H19" s="2">
        <f t="shared" si="2"/>
        <v>39960</v>
      </c>
      <c r="I19" s="2">
        <f>VLOOKUP(B19,Mat_Hang!$A$1:$F$11,6,FALSE)</f>
        <v>119</v>
      </c>
      <c r="J19" s="2">
        <f t="shared" si="3"/>
        <v>4403</v>
      </c>
      <c r="K19" s="2">
        <f t="shared" si="4"/>
        <v>37</v>
      </c>
    </row>
    <row r="20" spans="1:11" x14ac:dyDescent="0.3">
      <c r="A20" s="6" t="s">
        <v>22</v>
      </c>
      <c r="B20" s="6" t="s">
        <v>5</v>
      </c>
      <c r="C20" s="25">
        <v>41</v>
      </c>
      <c r="D20" s="2">
        <f>VLOOKUP(B20,Mat_Hang!$A$1:$D$11,4,FALSE)</f>
        <v>58</v>
      </c>
      <c r="E20" s="2">
        <f t="shared" si="0"/>
        <v>2378</v>
      </c>
      <c r="F20" s="2">
        <f>VLOOKUP(B20,Mat_Hang!$A$1:$E$11,5,FALSE)</f>
        <v>10</v>
      </c>
      <c r="G20" s="2">
        <f t="shared" si="1"/>
        <v>23780</v>
      </c>
      <c r="H20" s="2">
        <f t="shared" si="2"/>
        <v>26158</v>
      </c>
      <c r="I20" s="2">
        <f>VLOOKUP(B20,Mat_Hang!$A$1:$F$11,6,FALSE)</f>
        <v>55</v>
      </c>
      <c r="J20" s="2">
        <f t="shared" si="3"/>
        <v>2255</v>
      </c>
      <c r="K20" s="2">
        <f t="shared" si="4"/>
        <v>123</v>
      </c>
    </row>
    <row r="21" spans="1:11" x14ac:dyDescent="0.3">
      <c r="A21" s="6" t="s">
        <v>23</v>
      </c>
      <c r="B21" s="6" t="s">
        <v>24</v>
      </c>
      <c r="C21" s="25">
        <v>10</v>
      </c>
      <c r="D21" s="2">
        <f>VLOOKUP(B21,Mat_Hang!$A$1:$D$11,4,FALSE)</f>
        <v>100</v>
      </c>
      <c r="E21" s="2">
        <f t="shared" si="0"/>
        <v>1000</v>
      </c>
      <c r="F21" s="2">
        <f>VLOOKUP(B21,Mat_Hang!$A$1:$E$11,5,FALSE)</f>
        <v>8</v>
      </c>
      <c r="G21" s="2">
        <f t="shared" si="1"/>
        <v>8000</v>
      </c>
      <c r="H21" s="2">
        <f t="shared" si="2"/>
        <v>9000</v>
      </c>
      <c r="I21" s="2">
        <f>VLOOKUP(B21,Mat_Hang!$A$1:$F$11,6,FALSE)</f>
        <v>95</v>
      </c>
      <c r="J21" s="2">
        <f t="shared" si="3"/>
        <v>950</v>
      </c>
      <c r="K21" s="2">
        <f t="shared" si="4"/>
        <v>50</v>
      </c>
    </row>
    <row r="22" spans="1:11" x14ac:dyDescent="0.3">
      <c r="A22" s="6" t="s">
        <v>25</v>
      </c>
      <c r="B22" s="6" t="s">
        <v>26</v>
      </c>
      <c r="C22" s="25">
        <v>9</v>
      </c>
      <c r="D22" s="2">
        <f>VLOOKUP(B22,Mat_Hang!$A$1:$D$11,4,FALSE)</f>
        <v>212</v>
      </c>
      <c r="E22" s="2">
        <f t="shared" si="0"/>
        <v>1908</v>
      </c>
      <c r="F22" s="2">
        <f>VLOOKUP(B22,Mat_Hang!$A$1:$E$11,5,FALSE)</f>
        <v>8</v>
      </c>
      <c r="G22" s="2">
        <f t="shared" si="1"/>
        <v>15264</v>
      </c>
      <c r="H22" s="2">
        <f t="shared" si="2"/>
        <v>17172</v>
      </c>
      <c r="I22" s="2">
        <f>VLOOKUP(B22,Mat_Hang!$A$1:$F$11,6,FALSE)</f>
        <v>207</v>
      </c>
      <c r="J22" s="2">
        <f t="shared" si="3"/>
        <v>1863</v>
      </c>
      <c r="K22" s="2">
        <f t="shared" si="4"/>
        <v>45</v>
      </c>
    </row>
    <row r="23" spans="1:11" x14ac:dyDescent="0.3">
      <c r="A23" s="6" t="s">
        <v>27</v>
      </c>
      <c r="B23" s="6" t="s">
        <v>28</v>
      </c>
      <c r="C23" s="25">
        <f>TS*2</f>
        <v>24</v>
      </c>
      <c r="D23" s="2">
        <f>VLOOKUP(B23,Mat_Hang!$A$1:$D$11,4,FALSE)</f>
        <v>109</v>
      </c>
      <c r="E23" s="2">
        <f t="shared" si="0"/>
        <v>2616</v>
      </c>
      <c r="F23" s="2">
        <f>VLOOKUP(B23,Mat_Hang!$A$1:$E$11,5,FALSE)</f>
        <v>10</v>
      </c>
      <c r="G23" s="2">
        <f t="shared" si="1"/>
        <v>26160</v>
      </c>
      <c r="H23" s="2">
        <f t="shared" si="2"/>
        <v>28776</v>
      </c>
      <c r="I23" s="2">
        <f>VLOOKUP(B23,Mat_Hang!$A$1:$F$11,6,FALSE)</f>
        <v>108</v>
      </c>
      <c r="J23" s="2">
        <f t="shared" si="3"/>
        <v>2592</v>
      </c>
      <c r="K23" s="2">
        <f t="shared" si="4"/>
        <v>24</v>
      </c>
    </row>
    <row r="24" spans="1:11" x14ac:dyDescent="0.3">
      <c r="A24" s="6" t="s">
        <v>29</v>
      </c>
      <c r="B24" s="6" t="s">
        <v>10</v>
      </c>
      <c r="C24" s="25">
        <v>58</v>
      </c>
      <c r="D24" s="2">
        <f>VLOOKUP(B24,Mat_Hang!$A$1:$D$11,4,FALSE)</f>
        <v>227</v>
      </c>
      <c r="E24" s="2">
        <f t="shared" si="0"/>
        <v>13166</v>
      </c>
      <c r="F24" s="2">
        <f>VLOOKUP(B24,Mat_Hang!$A$1:$E$11,5,FALSE)</f>
        <v>5</v>
      </c>
      <c r="G24" s="2">
        <f t="shared" si="1"/>
        <v>65830</v>
      </c>
      <c r="H24" s="2">
        <f t="shared" si="2"/>
        <v>78996</v>
      </c>
      <c r="I24" s="2">
        <f>VLOOKUP(B24,Mat_Hang!$A$1:$F$11,6,FALSE)</f>
        <v>225</v>
      </c>
      <c r="J24" s="2">
        <f t="shared" si="3"/>
        <v>13050</v>
      </c>
      <c r="K24" s="2">
        <f t="shared" si="4"/>
        <v>116</v>
      </c>
    </row>
    <row r="25" spans="1:11" x14ac:dyDescent="0.3">
      <c r="A25" s="6" t="s">
        <v>30</v>
      </c>
      <c r="B25" s="6" t="s">
        <v>7</v>
      </c>
      <c r="C25" s="25">
        <v>7</v>
      </c>
      <c r="D25" s="2">
        <f>VLOOKUP(B25,Mat_Hang!$A$1:$D$11,4,FALSE)</f>
        <v>88</v>
      </c>
      <c r="E25" s="2">
        <f t="shared" si="0"/>
        <v>616</v>
      </c>
      <c r="F25" s="2">
        <f>VLOOKUP(B25,Mat_Hang!$A$1:$E$11,5,FALSE)</f>
        <v>10</v>
      </c>
      <c r="G25" s="2">
        <f t="shared" si="1"/>
        <v>6160</v>
      </c>
      <c r="H25" s="2">
        <f t="shared" si="2"/>
        <v>6776</v>
      </c>
      <c r="I25" s="2">
        <f>VLOOKUP(B25,Mat_Hang!$A$1:$F$11,6,FALSE)</f>
        <v>90</v>
      </c>
      <c r="J25" s="2">
        <f t="shared" si="3"/>
        <v>630</v>
      </c>
      <c r="K25" s="2">
        <f t="shared" si="4"/>
        <v>-14</v>
      </c>
    </row>
    <row r="26" spans="1:11" s="3" customFormat="1" x14ac:dyDescent="0.3">
      <c r="A26" s="24" t="s">
        <v>31</v>
      </c>
      <c r="B26" s="6" t="s">
        <v>5</v>
      </c>
      <c r="C26" s="25">
        <v>77</v>
      </c>
      <c r="D26" s="2">
        <f>VLOOKUP(B26,Mat_Hang!$A$1:$D$11,4,FALSE)</f>
        <v>58</v>
      </c>
      <c r="E26" s="2">
        <f t="shared" si="0"/>
        <v>4466</v>
      </c>
      <c r="F26" s="2">
        <f>VLOOKUP(B26,Mat_Hang!$A$1:$E$11,5,FALSE)</f>
        <v>10</v>
      </c>
      <c r="G26" s="2">
        <f t="shared" si="1"/>
        <v>44660</v>
      </c>
      <c r="H26" s="2">
        <f t="shared" si="2"/>
        <v>49126</v>
      </c>
      <c r="I26" s="2">
        <f>VLOOKUP(B26,Mat_Hang!$A$1:$F$11,6,FALSE)</f>
        <v>55</v>
      </c>
      <c r="J26" s="2">
        <f t="shared" si="3"/>
        <v>4235</v>
      </c>
      <c r="K26" s="2">
        <f t="shared" si="4"/>
        <v>231</v>
      </c>
    </row>
    <row r="27" spans="1:11" s="3" customFormat="1" x14ac:dyDescent="0.3">
      <c r="A27" s="24" t="s">
        <v>31</v>
      </c>
      <c r="B27" s="6" t="s">
        <v>28</v>
      </c>
      <c r="C27" s="25">
        <v>5</v>
      </c>
      <c r="D27" s="2">
        <f>VLOOKUP(B27,Mat_Hang!$A$1:$D$11,4,FALSE)</f>
        <v>109</v>
      </c>
      <c r="E27" s="2">
        <f t="shared" si="0"/>
        <v>545</v>
      </c>
      <c r="F27" s="2">
        <f>VLOOKUP(B27,Mat_Hang!$A$1:$E$11,5,FALSE)</f>
        <v>10</v>
      </c>
      <c r="G27" s="2">
        <f t="shared" si="1"/>
        <v>5450</v>
      </c>
      <c r="H27" s="2">
        <f t="shared" si="2"/>
        <v>5995</v>
      </c>
      <c r="I27" s="2">
        <f>VLOOKUP(B27,Mat_Hang!$A$1:$F$11,6,FALSE)</f>
        <v>108</v>
      </c>
      <c r="J27" s="2">
        <f t="shared" si="3"/>
        <v>540</v>
      </c>
      <c r="K27" s="2">
        <f t="shared" si="4"/>
        <v>5</v>
      </c>
    </row>
    <row r="28" spans="1:11" x14ac:dyDescent="0.3">
      <c r="A28" s="6" t="s">
        <v>32</v>
      </c>
      <c r="B28" s="6" t="s">
        <v>26</v>
      </c>
      <c r="C28" s="25">
        <v>13</v>
      </c>
      <c r="D28" s="2">
        <f>VLOOKUP(B28,Mat_Hang!$A$1:$D$11,4,FALSE)</f>
        <v>212</v>
      </c>
      <c r="E28" s="2">
        <f t="shared" si="0"/>
        <v>2756</v>
      </c>
      <c r="F28" s="2">
        <f>VLOOKUP(B28,Mat_Hang!$A$1:$E$11,5,FALSE)</f>
        <v>8</v>
      </c>
      <c r="G28" s="2">
        <f t="shared" si="1"/>
        <v>22048</v>
      </c>
      <c r="H28" s="2">
        <f t="shared" si="2"/>
        <v>24804</v>
      </c>
      <c r="I28" s="2">
        <f>VLOOKUP(B28,Mat_Hang!$A$1:$F$11,6,FALSE)</f>
        <v>207</v>
      </c>
      <c r="J28" s="2">
        <f t="shared" si="3"/>
        <v>2691</v>
      </c>
      <c r="K28" s="2">
        <f t="shared" si="4"/>
        <v>65</v>
      </c>
    </row>
    <row r="29" spans="1:11" x14ac:dyDescent="0.3">
      <c r="A29" s="6" t="s">
        <v>33</v>
      </c>
      <c r="B29" s="6" t="s">
        <v>24</v>
      </c>
      <c r="C29" s="25">
        <f>TS</f>
        <v>12</v>
      </c>
      <c r="D29" s="2">
        <f>VLOOKUP(B29,Mat_Hang!$A$1:$D$11,4,FALSE)</f>
        <v>100</v>
      </c>
      <c r="E29" s="2">
        <f t="shared" si="0"/>
        <v>1200</v>
      </c>
      <c r="F29" s="2">
        <f>VLOOKUP(B29,Mat_Hang!$A$1:$E$11,5,FALSE)</f>
        <v>8</v>
      </c>
      <c r="G29" s="2">
        <f t="shared" si="1"/>
        <v>9600</v>
      </c>
      <c r="H29" s="2">
        <f t="shared" si="2"/>
        <v>10800</v>
      </c>
      <c r="I29" s="2">
        <f>VLOOKUP(B29,Mat_Hang!$A$1:$F$11,6,FALSE)</f>
        <v>95</v>
      </c>
      <c r="J29" s="2">
        <f t="shared" si="3"/>
        <v>1140</v>
      </c>
      <c r="K29" s="2">
        <f t="shared" si="4"/>
        <v>60</v>
      </c>
    </row>
    <row r="30" spans="1:11" x14ac:dyDescent="0.3">
      <c r="A30" s="6" t="s">
        <v>34</v>
      </c>
      <c r="B30" s="6" t="s">
        <v>24</v>
      </c>
      <c r="C30" s="25">
        <v>15</v>
      </c>
      <c r="D30" s="2">
        <f>VLOOKUP(B30,Mat_Hang!$A$1:$D$11,4,FALSE)</f>
        <v>100</v>
      </c>
      <c r="E30" s="2">
        <f t="shared" si="0"/>
        <v>1500</v>
      </c>
      <c r="F30" s="2">
        <f>VLOOKUP(B30,Mat_Hang!$A$1:$E$11,5,FALSE)</f>
        <v>8</v>
      </c>
      <c r="G30" s="2">
        <f t="shared" si="1"/>
        <v>12000</v>
      </c>
      <c r="H30" s="2">
        <f t="shared" si="2"/>
        <v>13500</v>
      </c>
      <c r="I30" s="2">
        <f>VLOOKUP(B30,Mat_Hang!$A$1:$F$11,6,FALSE)</f>
        <v>95</v>
      </c>
      <c r="J30" s="2">
        <f t="shared" si="3"/>
        <v>1425</v>
      </c>
      <c r="K30" s="2">
        <f t="shared" si="4"/>
        <v>75</v>
      </c>
    </row>
    <row r="31" spans="1:11" x14ac:dyDescent="0.3">
      <c r="A31" s="6" t="s">
        <v>35</v>
      </c>
      <c r="B31" s="6" t="s">
        <v>24</v>
      </c>
      <c r="C31" s="25">
        <v>6</v>
      </c>
      <c r="D31" s="2">
        <f>VLOOKUP(B31,Mat_Hang!$A$1:$D$11,4,FALSE)</f>
        <v>100</v>
      </c>
      <c r="E31" s="2">
        <f t="shared" si="0"/>
        <v>600</v>
      </c>
      <c r="F31" s="2">
        <f>VLOOKUP(B31,Mat_Hang!$A$1:$E$11,5,FALSE)</f>
        <v>8</v>
      </c>
      <c r="G31" s="2">
        <f t="shared" si="1"/>
        <v>4800</v>
      </c>
      <c r="H31" s="2">
        <f t="shared" si="2"/>
        <v>5400</v>
      </c>
      <c r="I31" s="2">
        <f>VLOOKUP(B31,Mat_Hang!$A$1:$F$11,6,FALSE)</f>
        <v>95</v>
      </c>
      <c r="J31" s="2">
        <f t="shared" si="3"/>
        <v>570</v>
      </c>
      <c r="K31" s="2">
        <f t="shared" si="4"/>
        <v>30</v>
      </c>
    </row>
    <row r="32" spans="1:11" x14ac:dyDescent="0.3">
      <c r="A32" s="6" t="s">
        <v>36</v>
      </c>
      <c r="B32" s="6" t="s">
        <v>21</v>
      </c>
      <c r="C32" s="25">
        <f>NS+7+STT</f>
        <v>34</v>
      </c>
      <c r="D32" s="2">
        <f>VLOOKUP(B32,Mat_Hang!$A$1:$D$11,4,FALSE)</f>
        <v>120</v>
      </c>
      <c r="E32" s="2">
        <f t="shared" si="0"/>
        <v>4080</v>
      </c>
      <c r="F32" s="2">
        <f>VLOOKUP(B32,Mat_Hang!$A$1:$E$11,5,FALSE)</f>
        <v>8</v>
      </c>
      <c r="G32" s="2">
        <f t="shared" si="1"/>
        <v>32640</v>
      </c>
      <c r="H32" s="2">
        <f t="shared" si="2"/>
        <v>36720</v>
      </c>
      <c r="I32" s="2">
        <f>VLOOKUP(B32,Mat_Hang!$A$1:$F$11,6,FALSE)</f>
        <v>119</v>
      </c>
      <c r="J32" s="2">
        <f t="shared" si="3"/>
        <v>4046</v>
      </c>
      <c r="K32" s="2">
        <f t="shared" si="4"/>
        <v>34</v>
      </c>
    </row>
    <row r="33" spans="1:11" x14ac:dyDescent="0.3">
      <c r="A33" s="6" t="s">
        <v>36</v>
      </c>
      <c r="B33" s="6" t="s">
        <v>7</v>
      </c>
      <c r="C33" s="25">
        <v>2</v>
      </c>
      <c r="D33" s="2">
        <f>VLOOKUP(B33,Mat_Hang!$A$1:$D$11,4,FALSE)</f>
        <v>88</v>
      </c>
      <c r="E33" s="2">
        <f t="shared" si="0"/>
        <v>176</v>
      </c>
      <c r="F33" s="2">
        <f>VLOOKUP(B33,Mat_Hang!$A$1:$E$11,5,FALSE)</f>
        <v>10</v>
      </c>
      <c r="G33" s="2">
        <f t="shared" si="1"/>
        <v>1760</v>
      </c>
      <c r="H33" s="2">
        <f t="shared" si="2"/>
        <v>1936</v>
      </c>
      <c r="I33" s="2">
        <f>VLOOKUP(B33,Mat_Hang!$A$1:$F$11,6,FALSE)</f>
        <v>90</v>
      </c>
      <c r="J33" s="2">
        <f t="shared" si="3"/>
        <v>180</v>
      </c>
      <c r="K33" s="2">
        <f t="shared" si="4"/>
        <v>-4</v>
      </c>
    </row>
    <row r="34" spans="1:11" x14ac:dyDescent="0.3">
      <c r="A34" s="6" t="s">
        <v>37</v>
      </c>
      <c r="B34" s="6" t="s">
        <v>38</v>
      </c>
      <c r="C34" s="25">
        <v>11</v>
      </c>
      <c r="D34" s="2">
        <f>VLOOKUP(B34,Mat_Hang!$A$1:$D$11,4,FALSE)</f>
        <v>102</v>
      </c>
      <c r="E34" s="2">
        <f t="shared" si="0"/>
        <v>1122</v>
      </c>
      <c r="F34" s="2">
        <f>VLOOKUP(B34,Mat_Hang!$A$1:$E$11,5,FALSE)</f>
        <v>5</v>
      </c>
      <c r="G34" s="2">
        <f t="shared" si="1"/>
        <v>5610</v>
      </c>
      <c r="H34" s="2">
        <f t="shared" si="2"/>
        <v>6732</v>
      </c>
      <c r="I34" s="2">
        <f>VLOOKUP(B34,Mat_Hang!$A$1:$F$11,6,FALSE)</f>
        <v>84</v>
      </c>
      <c r="J34" s="2">
        <f t="shared" si="3"/>
        <v>924</v>
      </c>
      <c r="K34" s="2">
        <f t="shared" si="4"/>
        <v>198</v>
      </c>
    </row>
    <row r="35" spans="1:11" x14ac:dyDescent="0.3">
      <c r="A35" s="6" t="s">
        <v>39</v>
      </c>
      <c r="B35" s="6" t="s">
        <v>24</v>
      </c>
      <c r="C35" s="25">
        <v>56</v>
      </c>
      <c r="D35" s="2">
        <f>VLOOKUP(B35,Mat_Hang!$A$1:$D$11,4,FALSE)</f>
        <v>100</v>
      </c>
      <c r="E35" s="2">
        <f t="shared" si="0"/>
        <v>5600</v>
      </c>
      <c r="F35" s="2">
        <f>VLOOKUP(B35,Mat_Hang!$A$1:$E$11,5,FALSE)</f>
        <v>8</v>
      </c>
      <c r="G35" s="2">
        <f t="shared" si="1"/>
        <v>44800</v>
      </c>
      <c r="H35" s="2">
        <f t="shared" si="2"/>
        <v>50400</v>
      </c>
      <c r="I35" s="2">
        <f>VLOOKUP(B35,Mat_Hang!$A$1:$F$11,6,FALSE)</f>
        <v>95</v>
      </c>
      <c r="J35" s="2">
        <f t="shared" si="3"/>
        <v>5320</v>
      </c>
      <c r="K35" s="2">
        <f t="shared" si="4"/>
        <v>280</v>
      </c>
    </row>
    <row r="36" spans="1:11" x14ac:dyDescent="0.3">
      <c r="A36" s="6" t="s">
        <v>40</v>
      </c>
      <c r="B36" s="6" t="s">
        <v>28</v>
      </c>
      <c r="C36" s="25">
        <v>15</v>
      </c>
      <c r="D36" s="2">
        <f>VLOOKUP(B36,Mat_Hang!$A$1:$D$11,4,FALSE)</f>
        <v>109</v>
      </c>
      <c r="E36" s="2">
        <f t="shared" si="0"/>
        <v>1635</v>
      </c>
      <c r="F36" s="2">
        <f>VLOOKUP(B36,Mat_Hang!$A$1:$E$11,5,FALSE)</f>
        <v>10</v>
      </c>
      <c r="G36" s="2">
        <f t="shared" si="1"/>
        <v>16350</v>
      </c>
      <c r="H36" s="2">
        <f t="shared" si="2"/>
        <v>17985</v>
      </c>
      <c r="I36" s="2">
        <f>VLOOKUP(B36,Mat_Hang!$A$1:$F$11,6,FALSE)</f>
        <v>108</v>
      </c>
      <c r="J36" s="2">
        <f t="shared" si="3"/>
        <v>1620</v>
      </c>
      <c r="K36" s="2">
        <f t="shared" si="4"/>
        <v>15</v>
      </c>
    </row>
    <row r="37" spans="1:11" x14ac:dyDescent="0.3">
      <c r="A37" s="6" t="s">
        <v>41</v>
      </c>
      <c r="B37" s="6" t="s">
        <v>28</v>
      </c>
      <c r="C37" s="25">
        <f>STT*2</f>
        <v>42</v>
      </c>
      <c r="D37" s="2">
        <f>VLOOKUP(B37,Mat_Hang!$A$1:$D$11,4,FALSE)</f>
        <v>109</v>
      </c>
      <c r="E37" s="2">
        <f t="shared" si="0"/>
        <v>4578</v>
      </c>
      <c r="F37" s="2">
        <f>VLOOKUP(B37,Mat_Hang!$A$1:$E$11,5,FALSE)</f>
        <v>10</v>
      </c>
      <c r="G37" s="2">
        <f t="shared" si="1"/>
        <v>45780</v>
      </c>
      <c r="H37" s="2">
        <f t="shared" si="2"/>
        <v>50358</v>
      </c>
      <c r="I37" s="2">
        <f>VLOOKUP(B37,Mat_Hang!$A$1:$F$11,6,FALSE)</f>
        <v>108</v>
      </c>
      <c r="J37" s="2">
        <f t="shared" si="3"/>
        <v>4536</v>
      </c>
      <c r="K37" s="2">
        <f t="shared" si="4"/>
        <v>42</v>
      </c>
    </row>
    <row r="38" spans="1:11" x14ac:dyDescent="0.3">
      <c r="A38" s="6" t="s">
        <v>42</v>
      </c>
      <c r="B38" s="6" t="s">
        <v>10</v>
      </c>
      <c r="C38" s="25">
        <v>95</v>
      </c>
      <c r="D38" s="2">
        <f>VLOOKUP(B38,Mat_Hang!$A$1:$D$11,4,FALSE)</f>
        <v>227</v>
      </c>
      <c r="E38" s="2">
        <f t="shared" si="0"/>
        <v>21565</v>
      </c>
      <c r="F38" s="2">
        <f>VLOOKUP(B38,Mat_Hang!$A$1:$E$11,5,FALSE)</f>
        <v>5</v>
      </c>
      <c r="G38" s="2">
        <f t="shared" si="1"/>
        <v>107825</v>
      </c>
      <c r="H38" s="2">
        <f t="shared" si="2"/>
        <v>129390</v>
      </c>
      <c r="I38" s="2">
        <f>VLOOKUP(B38,Mat_Hang!$A$1:$F$11,6,FALSE)</f>
        <v>225</v>
      </c>
      <c r="J38" s="2">
        <f t="shared" si="3"/>
        <v>21375</v>
      </c>
      <c r="K38" s="2">
        <f t="shared" si="4"/>
        <v>190</v>
      </c>
    </row>
    <row r="39" spans="1:11" x14ac:dyDescent="0.3">
      <c r="A39" s="6" t="s">
        <v>43</v>
      </c>
      <c r="B39" s="6" t="s">
        <v>26</v>
      </c>
      <c r="C39" s="25">
        <v>51</v>
      </c>
      <c r="D39" s="2">
        <f>VLOOKUP(B39,Mat_Hang!$A$1:$D$11,4,FALSE)</f>
        <v>212</v>
      </c>
      <c r="E39" s="2">
        <f t="shared" si="0"/>
        <v>10812</v>
      </c>
      <c r="F39" s="2">
        <f>VLOOKUP(B39,Mat_Hang!$A$1:$E$11,5,FALSE)</f>
        <v>8</v>
      </c>
      <c r="G39" s="2">
        <f t="shared" si="1"/>
        <v>86496</v>
      </c>
      <c r="H39" s="2">
        <f t="shared" si="2"/>
        <v>97308</v>
      </c>
      <c r="I39" s="2">
        <f>VLOOKUP(B39,Mat_Hang!$A$1:$F$11,6,FALSE)</f>
        <v>207</v>
      </c>
      <c r="J39" s="2">
        <f t="shared" si="3"/>
        <v>10557</v>
      </c>
      <c r="K39" s="2">
        <f t="shared" si="4"/>
        <v>255</v>
      </c>
    </row>
    <row r="40" spans="1:11" x14ac:dyDescent="0.3">
      <c r="A40" s="6" t="s">
        <v>44</v>
      </c>
      <c r="B40" s="6" t="s">
        <v>5</v>
      </c>
      <c r="C40" s="25">
        <f>NS+TS-2</f>
        <v>16</v>
      </c>
      <c r="D40" s="2">
        <f>VLOOKUP(B40,Mat_Hang!$A$1:$D$11,4,FALSE)</f>
        <v>58</v>
      </c>
      <c r="E40" s="2">
        <f t="shared" si="0"/>
        <v>928</v>
      </c>
      <c r="F40" s="2">
        <f>VLOOKUP(B40,Mat_Hang!$A$1:$E$11,5,FALSE)</f>
        <v>10</v>
      </c>
      <c r="G40" s="2">
        <f t="shared" si="1"/>
        <v>9280</v>
      </c>
      <c r="H40" s="2">
        <f t="shared" si="2"/>
        <v>10208</v>
      </c>
      <c r="I40" s="2">
        <f>VLOOKUP(B40,Mat_Hang!$A$1:$F$11,6,FALSE)</f>
        <v>55</v>
      </c>
      <c r="J40" s="2">
        <f t="shared" si="3"/>
        <v>880</v>
      </c>
      <c r="K40" s="2">
        <f t="shared" si="4"/>
        <v>48</v>
      </c>
    </row>
    <row r="41" spans="1:11" x14ac:dyDescent="0.3">
      <c r="A41" s="6" t="s">
        <v>45</v>
      </c>
      <c r="B41" s="6" t="s">
        <v>7</v>
      </c>
      <c r="C41" s="25">
        <v>4</v>
      </c>
      <c r="D41" s="2">
        <f>VLOOKUP(B41,Mat_Hang!$A$1:$D$11,4,FALSE)</f>
        <v>88</v>
      </c>
      <c r="E41" s="2">
        <f t="shared" si="0"/>
        <v>352</v>
      </c>
      <c r="F41" s="2">
        <f>VLOOKUP(B41,Mat_Hang!$A$1:$E$11,5,FALSE)</f>
        <v>10</v>
      </c>
      <c r="G41" s="2">
        <f t="shared" si="1"/>
        <v>3520</v>
      </c>
      <c r="H41" s="2">
        <f t="shared" si="2"/>
        <v>3872</v>
      </c>
      <c r="I41" s="2">
        <f>VLOOKUP(B41,Mat_Hang!$A$1:$F$11,6,FALSE)</f>
        <v>90</v>
      </c>
      <c r="J41" s="2">
        <f t="shared" si="3"/>
        <v>360</v>
      </c>
      <c r="K41" s="2">
        <f t="shared" si="4"/>
        <v>-8</v>
      </c>
    </row>
    <row r="42" spans="1:11" x14ac:dyDescent="0.3">
      <c r="A42" s="6" t="s">
        <v>46</v>
      </c>
      <c r="B42" s="6" t="s">
        <v>24</v>
      </c>
      <c r="C42" s="25">
        <v>8</v>
      </c>
      <c r="D42" s="2">
        <f>VLOOKUP(B42,Mat_Hang!$A$1:$D$11,4,FALSE)</f>
        <v>100</v>
      </c>
      <c r="E42" s="2">
        <f t="shared" si="0"/>
        <v>800</v>
      </c>
      <c r="F42" s="2">
        <f>VLOOKUP(B42,Mat_Hang!$A$1:$E$11,5,FALSE)</f>
        <v>8</v>
      </c>
      <c r="G42" s="2">
        <f t="shared" si="1"/>
        <v>6400</v>
      </c>
      <c r="H42" s="2">
        <f t="shared" si="2"/>
        <v>7200</v>
      </c>
      <c r="I42" s="2">
        <f>VLOOKUP(B42,Mat_Hang!$A$1:$F$11,6,FALSE)</f>
        <v>95</v>
      </c>
      <c r="J42" s="2">
        <f t="shared" si="3"/>
        <v>760</v>
      </c>
      <c r="K42" s="2">
        <f t="shared" si="4"/>
        <v>40</v>
      </c>
    </row>
    <row r="43" spans="1:11" x14ac:dyDescent="0.3">
      <c r="A43" s="6" t="s">
        <v>47</v>
      </c>
      <c r="B43" s="6" t="s">
        <v>10</v>
      </c>
      <c r="C43" s="25">
        <f>TS</f>
        <v>12</v>
      </c>
      <c r="D43" s="2">
        <f>VLOOKUP(B43,Mat_Hang!$A$1:$D$11,4,FALSE)</f>
        <v>227</v>
      </c>
      <c r="E43" s="2">
        <f t="shared" si="0"/>
        <v>2724</v>
      </c>
      <c r="F43" s="2">
        <f>VLOOKUP(B43,Mat_Hang!$A$1:$E$11,5,FALSE)</f>
        <v>5</v>
      </c>
      <c r="G43" s="2">
        <f t="shared" si="1"/>
        <v>13620</v>
      </c>
      <c r="H43" s="2">
        <f t="shared" si="2"/>
        <v>16344</v>
      </c>
      <c r="I43" s="2">
        <f>VLOOKUP(B43,Mat_Hang!$A$1:$F$11,6,FALSE)</f>
        <v>225</v>
      </c>
      <c r="J43" s="2">
        <f t="shared" si="3"/>
        <v>2700</v>
      </c>
      <c r="K43" s="2">
        <f t="shared" si="4"/>
        <v>24</v>
      </c>
    </row>
    <row r="44" spans="1:11" x14ac:dyDescent="0.3">
      <c r="A44" s="6" t="s">
        <v>48</v>
      </c>
      <c r="B44" s="6" t="s">
        <v>28</v>
      </c>
      <c r="C44" s="25">
        <v>89</v>
      </c>
      <c r="D44" s="2">
        <f>VLOOKUP(B44,Mat_Hang!$A$1:$D$11,4,FALSE)</f>
        <v>109</v>
      </c>
      <c r="E44" s="2">
        <f t="shared" si="0"/>
        <v>9701</v>
      </c>
      <c r="F44" s="2">
        <f>VLOOKUP(B44,Mat_Hang!$A$1:$E$11,5,FALSE)</f>
        <v>10</v>
      </c>
      <c r="G44" s="2">
        <f t="shared" si="1"/>
        <v>97010</v>
      </c>
      <c r="H44" s="2">
        <f t="shared" si="2"/>
        <v>106711</v>
      </c>
      <c r="I44" s="2">
        <f>VLOOKUP(B44,Mat_Hang!$A$1:$F$11,6,FALSE)</f>
        <v>108</v>
      </c>
      <c r="J44" s="2">
        <f t="shared" si="3"/>
        <v>9612</v>
      </c>
      <c r="K44" s="2">
        <f t="shared" si="4"/>
        <v>89</v>
      </c>
    </row>
    <row r="45" spans="1:11" x14ac:dyDescent="0.3">
      <c r="A45" s="6" t="s">
        <v>49</v>
      </c>
      <c r="B45" s="6" t="s">
        <v>24</v>
      </c>
      <c r="C45" s="25">
        <v>2</v>
      </c>
      <c r="D45" s="2">
        <f>VLOOKUP(B45,Mat_Hang!$A$1:$D$11,4,FALSE)</f>
        <v>100</v>
      </c>
      <c r="E45" s="2">
        <f t="shared" si="0"/>
        <v>200</v>
      </c>
      <c r="F45" s="2">
        <f>VLOOKUP(B45,Mat_Hang!$A$1:$E$11,5,FALSE)</f>
        <v>8</v>
      </c>
      <c r="G45" s="2">
        <f t="shared" si="1"/>
        <v>1600</v>
      </c>
      <c r="H45" s="2">
        <f t="shared" si="2"/>
        <v>1800</v>
      </c>
      <c r="I45" s="2">
        <f>VLOOKUP(B45,Mat_Hang!$A$1:$F$11,6,FALSE)</f>
        <v>95</v>
      </c>
      <c r="J45" s="2">
        <f t="shared" si="3"/>
        <v>190</v>
      </c>
      <c r="K45" s="2">
        <f t="shared" si="4"/>
        <v>10</v>
      </c>
    </row>
    <row r="46" spans="1:11" x14ac:dyDescent="0.3">
      <c r="A46" s="6" t="s">
        <v>50</v>
      </c>
      <c r="B46" s="6" t="s">
        <v>51</v>
      </c>
      <c r="C46" s="25">
        <v>58</v>
      </c>
      <c r="D46" s="2">
        <f>VLOOKUP(B46,Mat_Hang!$A$1:$D$11,4,FALSE)</f>
        <v>105</v>
      </c>
      <c r="E46" s="2">
        <f t="shared" si="0"/>
        <v>6090</v>
      </c>
      <c r="F46" s="2">
        <f>VLOOKUP(B46,Mat_Hang!$A$1:$E$11,5,FALSE)</f>
        <v>8</v>
      </c>
      <c r="G46" s="2">
        <f t="shared" si="1"/>
        <v>48720</v>
      </c>
      <c r="H46" s="2">
        <f t="shared" si="2"/>
        <v>54810</v>
      </c>
      <c r="I46" s="2">
        <f>VLOOKUP(B46,Mat_Hang!$A$1:$F$11,6,FALSE)</f>
        <v>104</v>
      </c>
      <c r="J46" s="2">
        <f t="shared" si="3"/>
        <v>6032</v>
      </c>
      <c r="K46" s="2">
        <f t="shared" si="4"/>
        <v>58</v>
      </c>
    </row>
    <row r="47" spans="1:11" x14ac:dyDescent="0.3">
      <c r="A47" s="6" t="s">
        <v>52</v>
      </c>
      <c r="B47" s="6" t="s">
        <v>28</v>
      </c>
      <c r="C47" s="25">
        <v>5</v>
      </c>
      <c r="D47" s="2">
        <f>VLOOKUP(B47,Mat_Hang!$A$1:$D$11,4,FALSE)</f>
        <v>109</v>
      </c>
      <c r="E47" s="2">
        <f t="shared" si="0"/>
        <v>545</v>
      </c>
      <c r="F47" s="2">
        <f>VLOOKUP(B47,Mat_Hang!$A$1:$E$11,5,FALSE)</f>
        <v>10</v>
      </c>
      <c r="G47" s="2">
        <f t="shared" si="1"/>
        <v>5450</v>
      </c>
      <c r="H47" s="2">
        <f t="shared" si="2"/>
        <v>5995</v>
      </c>
      <c r="I47" s="2">
        <f>VLOOKUP(B47,Mat_Hang!$A$1:$F$11,6,FALSE)</f>
        <v>108</v>
      </c>
      <c r="J47" s="2">
        <f t="shared" si="3"/>
        <v>540</v>
      </c>
      <c r="K47" s="2">
        <f t="shared" si="4"/>
        <v>5</v>
      </c>
    </row>
    <row r="48" spans="1:11" x14ac:dyDescent="0.3">
      <c r="A48" s="6" t="s">
        <v>53</v>
      </c>
      <c r="B48" s="6" t="s">
        <v>7</v>
      </c>
      <c r="C48" s="25">
        <v>44</v>
      </c>
      <c r="D48" s="2">
        <f>VLOOKUP(B48,Mat_Hang!$A$1:$D$11,4,FALSE)</f>
        <v>88</v>
      </c>
      <c r="E48" s="2">
        <f t="shared" si="0"/>
        <v>3872</v>
      </c>
      <c r="F48" s="2">
        <f>VLOOKUP(B48,Mat_Hang!$A$1:$E$11,5,FALSE)</f>
        <v>10</v>
      </c>
      <c r="G48" s="2">
        <f t="shared" si="1"/>
        <v>38720</v>
      </c>
      <c r="H48" s="2">
        <f t="shared" si="2"/>
        <v>42592</v>
      </c>
      <c r="I48" s="2">
        <f>VLOOKUP(B48,Mat_Hang!$A$1:$F$11,6,FALSE)</f>
        <v>90</v>
      </c>
      <c r="J48" s="2">
        <f t="shared" si="3"/>
        <v>3960</v>
      </c>
      <c r="K48" s="2">
        <f t="shared" si="4"/>
        <v>-88</v>
      </c>
    </row>
    <row r="49" spans="1:11" x14ac:dyDescent="0.3">
      <c r="A49" s="6" t="s">
        <v>54</v>
      </c>
      <c r="B49" s="6" t="s">
        <v>28</v>
      </c>
      <c r="C49" s="25">
        <v>22</v>
      </c>
      <c r="D49" s="2">
        <f>VLOOKUP(B49,Mat_Hang!$A$1:$D$11,4,FALSE)</f>
        <v>109</v>
      </c>
      <c r="E49" s="2">
        <f t="shared" si="0"/>
        <v>2398</v>
      </c>
      <c r="F49" s="2">
        <f>VLOOKUP(B49,Mat_Hang!$A$1:$E$11,5,FALSE)</f>
        <v>10</v>
      </c>
      <c r="G49" s="2">
        <f t="shared" si="1"/>
        <v>23980</v>
      </c>
      <c r="H49" s="2">
        <f t="shared" si="2"/>
        <v>26378</v>
      </c>
      <c r="I49" s="2">
        <f>VLOOKUP(B49,Mat_Hang!$A$1:$F$11,6,FALSE)</f>
        <v>108</v>
      </c>
      <c r="J49" s="2">
        <f t="shared" si="3"/>
        <v>2376</v>
      </c>
      <c r="K49" s="2">
        <f t="shared" si="4"/>
        <v>22</v>
      </c>
    </row>
    <row r="50" spans="1:11" x14ac:dyDescent="0.3">
      <c r="A50" s="6" t="s">
        <v>55</v>
      </c>
      <c r="B50" s="6" t="s">
        <v>21</v>
      </c>
      <c r="C50" s="25">
        <f>NS*3</f>
        <v>18</v>
      </c>
      <c r="D50" s="2">
        <f>VLOOKUP(B50,Mat_Hang!$A$1:$D$11,4,FALSE)</f>
        <v>120</v>
      </c>
      <c r="E50" s="2">
        <f t="shared" si="0"/>
        <v>2160</v>
      </c>
      <c r="F50" s="2">
        <f>VLOOKUP(B50,Mat_Hang!$A$1:$E$11,5,FALSE)</f>
        <v>8</v>
      </c>
      <c r="G50" s="2">
        <f t="shared" si="1"/>
        <v>17280</v>
      </c>
      <c r="H50" s="2">
        <f t="shared" si="2"/>
        <v>19440</v>
      </c>
      <c r="I50" s="2">
        <f>VLOOKUP(B50,Mat_Hang!$A$1:$F$11,6,FALSE)</f>
        <v>119</v>
      </c>
      <c r="J50" s="2">
        <f t="shared" si="3"/>
        <v>2142</v>
      </c>
      <c r="K50" s="2">
        <f t="shared" si="4"/>
        <v>18</v>
      </c>
    </row>
    <row r="51" spans="1:11" x14ac:dyDescent="0.3">
      <c r="A51" s="6" t="s">
        <v>56</v>
      </c>
      <c r="B51" s="6" t="s">
        <v>7</v>
      </c>
      <c r="C51" s="25">
        <f>NS+TS</f>
        <v>18</v>
      </c>
      <c r="D51" s="2">
        <f>VLOOKUP(B51,Mat_Hang!$A$1:$D$11,4,FALSE)</f>
        <v>88</v>
      </c>
      <c r="E51" s="2">
        <f t="shared" si="0"/>
        <v>1584</v>
      </c>
      <c r="F51" s="2">
        <f>VLOOKUP(B51,Mat_Hang!$A$1:$E$11,5,FALSE)</f>
        <v>10</v>
      </c>
      <c r="G51" s="2">
        <f t="shared" si="1"/>
        <v>15840</v>
      </c>
      <c r="H51" s="2">
        <f t="shared" si="2"/>
        <v>17424</v>
      </c>
      <c r="I51" s="2">
        <f>VLOOKUP(B51,Mat_Hang!$A$1:$F$11,6,FALSE)</f>
        <v>90</v>
      </c>
      <c r="J51" s="2">
        <f t="shared" si="3"/>
        <v>1620</v>
      </c>
      <c r="K51" s="2">
        <f t="shared" si="4"/>
        <v>-36</v>
      </c>
    </row>
    <row r="52" spans="1:11" x14ac:dyDescent="0.3">
      <c r="A52" s="6" t="s">
        <v>56</v>
      </c>
      <c r="B52" s="6" t="s">
        <v>51</v>
      </c>
      <c r="C52" s="25">
        <v>1</v>
      </c>
      <c r="D52" s="2">
        <f>VLOOKUP(B52,Mat_Hang!$A$1:$D$11,4,FALSE)</f>
        <v>105</v>
      </c>
      <c r="E52" s="2">
        <f t="shared" si="0"/>
        <v>105</v>
      </c>
      <c r="F52" s="2">
        <f>VLOOKUP(B52,Mat_Hang!$A$1:$E$11,5,FALSE)</f>
        <v>8</v>
      </c>
      <c r="G52" s="2">
        <f t="shared" si="1"/>
        <v>840</v>
      </c>
      <c r="H52" s="2">
        <f t="shared" si="2"/>
        <v>945</v>
      </c>
      <c r="I52" s="2">
        <f>VLOOKUP(B52,Mat_Hang!$A$1:$F$11,6,FALSE)</f>
        <v>104</v>
      </c>
      <c r="J52" s="2">
        <f t="shared" si="3"/>
        <v>104</v>
      </c>
      <c r="K52" s="2">
        <f t="shared" si="4"/>
        <v>1</v>
      </c>
    </row>
    <row r="53" spans="1:11" x14ac:dyDescent="0.3">
      <c r="A53" s="6" t="s">
        <v>56</v>
      </c>
      <c r="B53" s="6" t="s">
        <v>5</v>
      </c>
      <c r="C53" s="25">
        <v>6</v>
      </c>
      <c r="D53" s="2">
        <f>VLOOKUP(B53,Mat_Hang!$A$1:$D$11,4,FALSE)</f>
        <v>58</v>
      </c>
      <c r="E53" s="2">
        <f t="shared" si="0"/>
        <v>348</v>
      </c>
      <c r="F53" s="2">
        <f>VLOOKUP(B53,Mat_Hang!$A$1:$E$11,5,FALSE)</f>
        <v>10</v>
      </c>
      <c r="G53" s="2">
        <f t="shared" si="1"/>
        <v>3480</v>
      </c>
      <c r="H53" s="2">
        <f t="shared" si="2"/>
        <v>3828</v>
      </c>
      <c r="I53" s="2">
        <f>VLOOKUP(B53,Mat_Hang!$A$1:$F$11,6,FALSE)</f>
        <v>55</v>
      </c>
      <c r="J53" s="2">
        <f t="shared" si="3"/>
        <v>330</v>
      </c>
      <c r="K53" s="2">
        <f t="shared" si="4"/>
        <v>18</v>
      </c>
    </row>
    <row r="54" spans="1:11" x14ac:dyDescent="0.3">
      <c r="A54" s="6" t="s">
        <v>57</v>
      </c>
      <c r="B54" s="6" t="s">
        <v>21</v>
      </c>
      <c r="C54" s="25">
        <v>89</v>
      </c>
      <c r="D54" s="2">
        <f>VLOOKUP(B54,Mat_Hang!$A$1:$D$11,4,FALSE)</f>
        <v>120</v>
      </c>
      <c r="E54" s="2">
        <f t="shared" si="0"/>
        <v>10680</v>
      </c>
      <c r="F54" s="2">
        <f>VLOOKUP(B54,Mat_Hang!$A$1:$E$11,5,FALSE)</f>
        <v>8</v>
      </c>
      <c r="G54" s="2">
        <f t="shared" si="1"/>
        <v>85440</v>
      </c>
      <c r="H54" s="2">
        <f t="shared" si="2"/>
        <v>96120</v>
      </c>
      <c r="I54" s="2">
        <f>VLOOKUP(B54,Mat_Hang!$A$1:$F$11,6,FALSE)</f>
        <v>119</v>
      </c>
      <c r="J54" s="2">
        <f t="shared" si="3"/>
        <v>10591</v>
      </c>
      <c r="K54" s="2">
        <f t="shared" si="4"/>
        <v>89</v>
      </c>
    </row>
    <row r="55" spans="1:11" x14ac:dyDescent="0.3">
      <c r="A55" s="6" t="s">
        <v>58</v>
      </c>
      <c r="B55" s="6" t="s">
        <v>26</v>
      </c>
      <c r="C55" s="25">
        <v>97</v>
      </c>
      <c r="D55" s="2">
        <f>VLOOKUP(B55,Mat_Hang!$A$1:$D$11,4,FALSE)</f>
        <v>212</v>
      </c>
      <c r="E55" s="2">
        <f t="shared" si="0"/>
        <v>20564</v>
      </c>
      <c r="F55" s="2">
        <f>VLOOKUP(B55,Mat_Hang!$A$1:$E$11,5,FALSE)</f>
        <v>8</v>
      </c>
      <c r="G55" s="2">
        <f t="shared" si="1"/>
        <v>164512</v>
      </c>
      <c r="H55" s="2">
        <f t="shared" si="2"/>
        <v>185076</v>
      </c>
      <c r="I55" s="2">
        <f>VLOOKUP(B55,Mat_Hang!$A$1:$F$11,6,FALSE)</f>
        <v>207</v>
      </c>
      <c r="J55" s="2">
        <f t="shared" si="3"/>
        <v>20079</v>
      </c>
      <c r="K55" s="2">
        <f t="shared" si="4"/>
        <v>485</v>
      </c>
    </row>
    <row r="56" spans="1:11" x14ac:dyDescent="0.3">
      <c r="A56" s="24" t="s">
        <v>59</v>
      </c>
      <c r="B56" s="6" t="s">
        <v>21</v>
      </c>
      <c r="C56" s="25">
        <f>TS*2</f>
        <v>24</v>
      </c>
      <c r="D56" s="2">
        <f>VLOOKUP(B56,Mat_Hang!$A$1:$D$11,4,FALSE)</f>
        <v>120</v>
      </c>
      <c r="E56" s="2">
        <f t="shared" si="0"/>
        <v>2880</v>
      </c>
      <c r="F56" s="2">
        <f>VLOOKUP(B56,Mat_Hang!$A$1:$E$11,5,FALSE)</f>
        <v>8</v>
      </c>
      <c r="G56" s="2">
        <f t="shared" si="1"/>
        <v>23040</v>
      </c>
      <c r="H56" s="2">
        <f t="shared" si="2"/>
        <v>25920</v>
      </c>
      <c r="I56" s="2">
        <f>VLOOKUP(B56,Mat_Hang!$A$1:$F$11,6,FALSE)</f>
        <v>119</v>
      </c>
      <c r="J56" s="2">
        <f t="shared" si="3"/>
        <v>2856</v>
      </c>
      <c r="K56" s="2">
        <f t="shared" si="4"/>
        <v>24</v>
      </c>
    </row>
    <row r="57" spans="1:11" x14ac:dyDescent="0.3">
      <c r="A57" s="24" t="s">
        <v>59</v>
      </c>
      <c r="B57" s="6" t="s">
        <v>38</v>
      </c>
      <c r="C57" s="25">
        <v>20</v>
      </c>
      <c r="D57" s="2">
        <f>VLOOKUP(B57,Mat_Hang!$A$1:$D$11,4,FALSE)</f>
        <v>102</v>
      </c>
      <c r="E57" s="2">
        <f t="shared" si="0"/>
        <v>2040</v>
      </c>
      <c r="F57" s="2">
        <f>VLOOKUP(B57,Mat_Hang!$A$1:$E$11,5,FALSE)</f>
        <v>5</v>
      </c>
      <c r="G57" s="2">
        <f t="shared" si="1"/>
        <v>10200</v>
      </c>
      <c r="H57" s="2">
        <f t="shared" si="2"/>
        <v>12240</v>
      </c>
      <c r="I57" s="2">
        <f>VLOOKUP(B57,Mat_Hang!$A$1:$F$11,6,FALSE)</f>
        <v>84</v>
      </c>
      <c r="J57" s="2">
        <f t="shared" si="3"/>
        <v>1680</v>
      </c>
      <c r="K57" s="2">
        <f t="shared" si="4"/>
        <v>360</v>
      </c>
    </row>
    <row r="58" spans="1:11" x14ac:dyDescent="0.3">
      <c r="A58" s="6" t="s">
        <v>60</v>
      </c>
      <c r="B58" s="6" t="s">
        <v>21</v>
      </c>
      <c r="C58" s="25">
        <v>10</v>
      </c>
      <c r="D58" s="2">
        <f>VLOOKUP(B58,Mat_Hang!$A$1:$D$11,4,FALSE)</f>
        <v>120</v>
      </c>
      <c r="E58" s="2">
        <f t="shared" si="0"/>
        <v>1200</v>
      </c>
      <c r="F58" s="2">
        <f>VLOOKUP(B58,Mat_Hang!$A$1:$E$11,5,FALSE)</f>
        <v>8</v>
      </c>
      <c r="G58" s="2">
        <f t="shared" si="1"/>
        <v>9600</v>
      </c>
      <c r="H58" s="2">
        <f t="shared" si="2"/>
        <v>10800</v>
      </c>
      <c r="I58" s="2">
        <f>VLOOKUP(B58,Mat_Hang!$A$1:$F$11,6,FALSE)</f>
        <v>119</v>
      </c>
      <c r="J58" s="2">
        <f t="shared" si="3"/>
        <v>1190</v>
      </c>
      <c r="K58" s="2">
        <f t="shared" si="4"/>
        <v>10</v>
      </c>
    </row>
    <row r="59" spans="1:11" x14ac:dyDescent="0.3">
      <c r="A59" s="6" t="s">
        <v>61</v>
      </c>
      <c r="B59" s="6" t="s">
        <v>28</v>
      </c>
      <c r="C59" s="25">
        <v>16</v>
      </c>
      <c r="D59" s="2">
        <f>VLOOKUP(B59,Mat_Hang!$A$1:$D$11,4,FALSE)</f>
        <v>109</v>
      </c>
      <c r="E59" s="2">
        <f t="shared" si="0"/>
        <v>1744</v>
      </c>
      <c r="F59" s="2">
        <f>VLOOKUP(B59,Mat_Hang!$A$1:$E$11,5,FALSE)</f>
        <v>10</v>
      </c>
      <c r="G59" s="2">
        <f t="shared" si="1"/>
        <v>17440</v>
      </c>
      <c r="H59" s="2">
        <f t="shared" si="2"/>
        <v>19184</v>
      </c>
      <c r="I59" s="2">
        <f>VLOOKUP(B59,Mat_Hang!$A$1:$F$11,6,FALSE)</f>
        <v>108</v>
      </c>
      <c r="J59" s="2">
        <f t="shared" si="3"/>
        <v>1728</v>
      </c>
      <c r="K59" s="2">
        <f t="shared" si="4"/>
        <v>16</v>
      </c>
    </row>
    <row r="60" spans="1:11" x14ac:dyDescent="0.3">
      <c r="A60" s="6" t="s">
        <v>62</v>
      </c>
      <c r="B60" s="6" t="s">
        <v>51</v>
      </c>
      <c r="C60" s="25">
        <f>TS*2-1</f>
        <v>23</v>
      </c>
      <c r="D60" s="2">
        <f>VLOOKUP(B60,Mat_Hang!$A$1:$D$11,4,FALSE)</f>
        <v>105</v>
      </c>
      <c r="E60" s="2">
        <f t="shared" si="0"/>
        <v>2415</v>
      </c>
      <c r="F60" s="2">
        <f>VLOOKUP(B60,Mat_Hang!$A$1:$E$11,5,FALSE)</f>
        <v>8</v>
      </c>
      <c r="G60" s="2">
        <f t="shared" si="1"/>
        <v>19320</v>
      </c>
      <c r="H60" s="2">
        <f t="shared" si="2"/>
        <v>21735</v>
      </c>
      <c r="I60" s="2">
        <f>VLOOKUP(B60,Mat_Hang!$A$1:$F$11,6,FALSE)</f>
        <v>104</v>
      </c>
      <c r="J60" s="2">
        <f t="shared" si="3"/>
        <v>2392</v>
      </c>
      <c r="K60" s="2">
        <f t="shared" si="4"/>
        <v>23</v>
      </c>
    </row>
    <row r="61" spans="1:11" x14ac:dyDescent="0.3">
      <c r="A61" s="6" t="s">
        <v>63</v>
      </c>
      <c r="B61" s="6" t="s">
        <v>5</v>
      </c>
      <c r="C61" s="25">
        <v>25</v>
      </c>
      <c r="D61" s="2">
        <f>VLOOKUP(B61,Mat_Hang!$A$1:$D$11,4,FALSE)</f>
        <v>58</v>
      </c>
      <c r="E61" s="2">
        <f t="shared" si="0"/>
        <v>1450</v>
      </c>
      <c r="F61" s="2">
        <f>VLOOKUP(B61,Mat_Hang!$A$1:$E$11,5,FALSE)</f>
        <v>10</v>
      </c>
      <c r="G61" s="2">
        <f t="shared" si="1"/>
        <v>14500</v>
      </c>
      <c r="H61" s="2">
        <f t="shared" si="2"/>
        <v>15950</v>
      </c>
      <c r="I61" s="2">
        <f>VLOOKUP(B61,Mat_Hang!$A$1:$F$11,6,FALSE)</f>
        <v>55</v>
      </c>
      <c r="J61" s="2">
        <f t="shared" si="3"/>
        <v>1375</v>
      </c>
      <c r="K61" s="2">
        <f t="shared" si="4"/>
        <v>75</v>
      </c>
    </row>
    <row r="62" spans="1:11" x14ac:dyDescent="0.3">
      <c r="A62" s="6" t="s">
        <v>64</v>
      </c>
      <c r="B62" s="6" t="s">
        <v>51</v>
      </c>
      <c r="C62" s="25">
        <f>NS*TS</f>
        <v>72</v>
      </c>
      <c r="D62" s="2">
        <f>VLOOKUP(B62,Mat_Hang!$A$1:$D$11,4,FALSE)</f>
        <v>105</v>
      </c>
      <c r="E62" s="2">
        <f t="shared" si="0"/>
        <v>7560</v>
      </c>
      <c r="F62" s="2">
        <f>VLOOKUP(B62,Mat_Hang!$A$1:$E$11,5,FALSE)</f>
        <v>8</v>
      </c>
      <c r="G62" s="2">
        <f t="shared" si="1"/>
        <v>60480</v>
      </c>
      <c r="H62" s="2">
        <f t="shared" si="2"/>
        <v>68040</v>
      </c>
      <c r="I62" s="2">
        <f>VLOOKUP(B62,Mat_Hang!$A$1:$F$11,6,FALSE)</f>
        <v>104</v>
      </c>
      <c r="J62" s="2">
        <f t="shared" si="3"/>
        <v>7488</v>
      </c>
      <c r="K62" s="2">
        <f t="shared" si="4"/>
        <v>72</v>
      </c>
    </row>
    <row r="63" spans="1:11" x14ac:dyDescent="0.3">
      <c r="A63" s="6" t="s">
        <v>65</v>
      </c>
      <c r="B63" s="6" t="s">
        <v>4</v>
      </c>
      <c r="C63" s="25">
        <v>28</v>
      </c>
      <c r="D63" s="2">
        <f>VLOOKUP(B63,Mat_Hang!$A$1:$D$11,4,FALSE)</f>
        <v>222</v>
      </c>
      <c r="E63" s="2">
        <f t="shared" si="0"/>
        <v>6216</v>
      </c>
      <c r="F63" s="2">
        <f>VLOOKUP(B63,Mat_Hang!$A$1:$E$11,5,FALSE)</f>
        <v>10</v>
      </c>
      <c r="G63" s="2">
        <f t="shared" si="1"/>
        <v>62160</v>
      </c>
      <c r="H63" s="2">
        <f t="shared" si="2"/>
        <v>68376</v>
      </c>
      <c r="I63" s="2">
        <f>VLOOKUP(B63,Mat_Hang!$A$1:$F$11,6,FALSE)</f>
        <v>220</v>
      </c>
      <c r="J63" s="2">
        <f t="shared" si="3"/>
        <v>6160</v>
      </c>
      <c r="K63" s="2">
        <f t="shared" si="4"/>
        <v>56</v>
      </c>
    </row>
    <row r="64" spans="1:11" x14ac:dyDescent="0.3">
      <c r="A64" s="6" t="s">
        <v>66</v>
      </c>
      <c r="B64" s="6" t="s">
        <v>24</v>
      </c>
      <c r="C64" s="25">
        <v>61</v>
      </c>
      <c r="D64" s="2">
        <f>VLOOKUP(B64,Mat_Hang!$A$1:$D$11,4,FALSE)</f>
        <v>100</v>
      </c>
      <c r="E64" s="2">
        <f t="shared" si="0"/>
        <v>6100</v>
      </c>
      <c r="F64" s="2">
        <f>VLOOKUP(B64,Mat_Hang!$A$1:$E$11,5,FALSE)</f>
        <v>8</v>
      </c>
      <c r="G64" s="2">
        <f t="shared" si="1"/>
        <v>48800</v>
      </c>
      <c r="H64" s="2">
        <f t="shared" si="2"/>
        <v>54900</v>
      </c>
      <c r="I64" s="2">
        <f>VLOOKUP(B64,Mat_Hang!$A$1:$F$11,6,FALSE)</f>
        <v>95</v>
      </c>
      <c r="J64" s="2">
        <f t="shared" si="3"/>
        <v>5795</v>
      </c>
      <c r="K64" s="2">
        <f t="shared" si="4"/>
        <v>305</v>
      </c>
    </row>
    <row r="65" spans="1:11" x14ac:dyDescent="0.3">
      <c r="A65" s="6" t="s">
        <v>67</v>
      </c>
      <c r="B65" s="6" t="s">
        <v>4</v>
      </c>
      <c r="C65" s="25">
        <v>77</v>
      </c>
      <c r="D65" s="2">
        <f>VLOOKUP(B65,Mat_Hang!$A$1:$D$11,4,FALSE)</f>
        <v>222</v>
      </c>
      <c r="E65" s="2">
        <f t="shared" si="0"/>
        <v>17094</v>
      </c>
      <c r="F65" s="2">
        <f>VLOOKUP(B65,Mat_Hang!$A$1:$E$11,5,FALSE)</f>
        <v>10</v>
      </c>
      <c r="G65" s="2">
        <f t="shared" si="1"/>
        <v>170940</v>
      </c>
      <c r="H65" s="2">
        <f t="shared" si="2"/>
        <v>188034</v>
      </c>
      <c r="I65" s="2">
        <f>VLOOKUP(B65,Mat_Hang!$A$1:$F$11,6,FALSE)</f>
        <v>220</v>
      </c>
      <c r="J65" s="2">
        <f t="shared" si="3"/>
        <v>16940</v>
      </c>
      <c r="K65" s="2">
        <f t="shared" si="4"/>
        <v>154</v>
      </c>
    </row>
    <row r="66" spans="1:11" x14ac:dyDescent="0.3">
      <c r="A66" s="6" t="s">
        <v>68</v>
      </c>
      <c r="B66" s="6" t="s">
        <v>28</v>
      </c>
      <c r="C66" s="25">
        <v>13</v>
      </c>
      <c r="D66" s="2">
        <f>VLOOKUP(B66,Mat_Hang!$A$1:$D$11,4,FALSE)</f>
        <v>109</v>
      </c>
      <c r="E66" s="2">
        <f t="shared" si="0"/>
        <v>1417</v>
      </c>
      <c r="F66" s="2">
        <f>VLOOKUP(B66,Mat_Hang!$A$1:$E$11,5,FALSE)</f>
        <v>10</v>
      </c>
      <c r="G66" s="2">
        <f t="shared" si="1"/>
        <v>14170</v>
      </c>
      <c r="H66" s="2">
        <f t="shared" si="2"/>
        <v>15587</v>
      </c>
      <c r="I66" s="2">
        <f>VLOOKUP(B66,Mat_Hang!$A$1:$F$11,6,FALSE)</f>
        <v>108</v>
      </c>
      <c r="J66" s="2">
        <f t="shared" si="3"/>
        <v>1404</v>
      </c>
      <c r="K66" s="2">
        <f t="shared" si="4"/>
        <v>13</v>
      </c>
    </row>
    <row r="67" spans="1:11" x14ac:dyDescent="0.3">
      <c r="A67" s="6" t="s">
        <v>68</v>
      </c>
      <c r="B67" s="6" t="s">
        <v>38</v>
      </c>
      <c r="C67" s="25">
        <f>NS</f>
        <v>6</v>
      </c>
      <c r="D67" s="2">
        <f>VLOOKUP(B67,Mat_Hang!$A$1:$D$11,4,FALSE)</f>
        <v>102</v>
      </c>
      <c r="E67" s="2">
        <f t="shared" ref="E67:E130" si="5">C67*D67</f>
        <v>612</v>
      </c>
      <c r="F67" s="2">
        <f>VLOOKUP(B67,Mat_Hang!$A$1:$E$11,5,FALSE)</f>
        <v>5</v>
      </c>
      <c r="G67" s="2">
        <f t="shared" ref="G67:G130" si="6">E67*F67</f>
        <v>3060</v>
      </c>
      <c r="H67" s="2">
        <f t="shared" ref="H67:H130" si="7">E67+G67</f>
        <v>3672</v>
      </c>
      <c r="I67" s="2">
        <f>VLOOKUP(B67,Mat_Hang!$A$1:$F$11,6,FALSE)</f>
        <v>84</v>
      </c>
      <c r="J67" s="2">
        <f t="shared" ref="J67:J130" si="8">C67*I67</f>
        <v>504</v>
      </c>
      <c r="K67" s="2">
        <f t="shared" ref="K67:K130" si="9">E67-J67</f>
        <v>108</v>
      </c>
    </row>
    <row r="68" spans="1:11" x14ac:dyDescent="0.3">
      <c r="A68" s="6" t="s">
        <v>68</v>
      </c>
      <c r="B68" s="6" t="s">
        <v>7</v>
      </c>
      <c r="C68" s="25">
        <f>TS+NS</f>
        <v>18</v>
      </c>
      <c r="D68" s="2">
        <f>VLOOKUP(B68,Mat_Hang!$A$1:$D$11,4,FALSE)</f>
        <v>88</v>
      </c>
      <c r="E68" s="2">
        <f t="shared" si="5"/>
        <v>1584</v>
      </c>
      <c r="F68" s="2">
        <f>VLOOKUP(B68,Mat_Hang!$A$1:$E$11,5,FALSE)</f>
        <v>10</v>
      </c>
      <c r="G68" s="2">
        <f t="shared" si="6"/>
        <v>15840</v>
      </c>
      <c r="H68" s="2">
        <f t="shared" si="7"/>
        <v>17424</v>
      </c>
      <c r="I68" s="2">
        <f>VLOOKUP(B68,Mat_Hang!$A$1:$F$11,6,FALSE)</f>
        <v>90</v>
      </c>
      <c r="J68" s="2">
        <f t="shared" si="8"/>
        <v>1620</v>
      </c>
      <c r="K68" s="2">
        <f t="shared" si="9"/>
        <v>-36</v>
      </c>
    </row>
    <row r="69" spans="1:11" x14ac:dyDescent="0.3">
      <c r="A69" s="6" t="s">
        <v>68</v>
      </c>
      <c r="B69" s="6" t="s">
        <v>4</v>
      </c>
      <c r="C69" s="25">
        <f>NS*2</f>
        <v>12</v>
      </c>
      <c r="D69" s="2">
        <f>VLOOKUP(B69,Mat_Hang!$A$1:$D$11,4,FALSE)</f>
        <v>222</v>
      </c>
      <c r="E69" s="2">
        <f t="shared" si="5"/>
        <v>2664</v>
      </c>
      <c r="F69" s="2">
        <f>VLOOKUP(B69,Mat_Hang!$A$1:$E$11,5,FALSE)</f>
        <v>10</v>
      </c>
      <c r="G69" s="2">
        <f t="shared" si="6"/>
        <v>26640</v>
      </c>
      <c r="H69" s="2">
        <f t="shared" si="7"/>
        <v>29304</v>
      </c>
      <c r="I69" s="2">
        <f>VLOOKUP(B69,Mat_Hang!$A$1:$F$11,6,FALSE)</f>
        <v>220</v>
      </c>
      <c r="J69" s="2">
        <f t="shared" si="8"/>
        <v>2640</v>
      </c>
      <c r="K69" s="2">
        <f t="shared" si="9"/>
        <v>24</v>
      </c>
    </row>
    <row r="70" spans="1:11" x14ac:dyDescent="0.3">
      <c r="A70" s="6" t="s">
        <v>68</v>
      </c>
      <c r="B70" s="6" t="s">
        <v>10</v>
      </c>
      <c r="C70" s="25">
        <v>9</v>
      </c>
      <c r="D70" s="2">
        <f>VLOOKUP(B70,Mat_Hang!$A$1:$D$11,4,FALSE)</f>
        <v>227</v>
      </c>
      <c r="E70" s="2">
        <f t="shared" si="5"/>
        <v>2043</v>
      </c>
      <c r="F70" s="2">
        <f>VLOOKUP(B70,Mat_Hang!$A$1:$E$11,5,FALSE)</f>
        <v>5</v>
      </c>
      <c r="G70" s="2">
        <f t="shared" si="6"/>
        <v>10215</v>
      </c>
      <c r="H70" s="2">
        <f t="shared" si="7"/>
        <v>12258</v>
      </c>
      <c r="I70" s="2">
        <f>VLOOKUP(B70,Mat_Hang!$A$1:$F$11,6,FALSE)</f>
        <v>225</v>
      </c>
      <c r="J70" s="2">
        <f t="shared" si="8"/>
        <v>2025</v>
      </c>
      <c r="K70" s="2">
        <f t="shared" si="9"/>
        <v>18</v>
      </c>
    </row>
    <row r="71" spans="1:11" x14ac:dyDescent="0.3">
      <c r="A71" s="6" t="s">
        <v>69</v>
      </c>
      <c r="B71" s="6" t="s">
        <v>4</v>
      </c>
      <c r="C71" s="25">
        <v>40</v>
      </c>
      <c r="D71" s="2">
        <f>VLOOKUP(B71,Mat_Hang!$A$1:$D$11,4,FALSE)</f>
        <v>222</v>
      </c>
      <c r="E71" s="2">
        <f t="shared" si="5"/>
        <v>8880</v>
      </c>
      <c r="F71" s="2">
        <f>VLOOKUP(B71,Mat_Hang!$A$1:$E$11,5,FALSE)</f>
        <v>10</v>
      </c>
      <c r="G71" s="2">
        <f t="shared" si="6"/>
        <v>88800</v>
      </c>
      <c r="H71" s="2">
        <f t="shared" si="7"/>
        <v>97680</v>
      </c>
      <c r="I71" s="2">
        <f>VLOOKUP(B71,Mat_Hang!$A$1:$F$11,6,FALSE)</f>
        <v>220</v>
      </c>
      <c r="J71" s="2">
        <f t="shared" si="8"/>
        <v>8800</v>
      </c>
      <c r="K71" s="2">
        <f t="shared" si="9"/>
        <v>80</v>
      </c>
    </row>
    <row r="72" spans="1:11" x14ac:dyDescent="0.3">
      <c r="A72" s="6" t="s">
        <v>70</v>
      </c>
      <c r="B72" s="6" t="s">
        <v>5</v>
      </c>
      <c r="C72" s="25">
        <v>50</v>
      </c>
      <c r="D72" s="2">
        <f>VLOOKUP(B72,Mat_Hang!$A$1:$D$11,4,FALSE)</f>
        <v>58</v>
      </c>
      <c r="E72" s="2">
        <f t="shared" si="5"/>
        <v>2900</v>
      </c>
      <c r="F72" s="2">
        <f>VLOOKUP(B72,Mat_Hang!$A$1:$E$11,5,FALSE)</f>
        <v>10</v>
      </c>
      <c r="G72" s="2">
        <f t="shared" si="6"/>
        <v>29000</v>
      </c>
      <c r="H72" s="2">
        <f t="shared" si="7"/>
        <v>31900</v>
      </c>
      <c r="I72" s="2">
        <f>VLOOKUP(B72,Mat_Hang!$A$1:$F$11,6,FALSE)</f>
        <v>55</v>
      </c>
      <c r="J72" s="2">
        <f t="shared" si="8"/>
        <v>2750</v>
      </c>
      <c r="K72" s="2">
        <f t="shared" si="9"/>
        <v>150</v>
      </c>
    </row>
    <row r="73" spans="1:11" x14ac:dyDescent="0.3">
      <c r="A73" s="6" t="s">
        <v>71</v>
      </c>
      <c r="B73" s="6" t="s">
        <v>5</v>
      </c>
      <c r="C73" s="25">
        <v>46</v>
      </c>
      <c r="D73" s="2">
        <f>VLOOKUP(B73,Mat_Hang!$A$1:$D$11,4,FALSE)</f>
        <v>58</v>
      </c>
      <c r="E73" s="2">
        <f t="shared" si="5"/>
        <v>2668</v>
      </c>
      <c r="F73" s="2">
        <f>VLOOKUP(B73,Mat_Hang!$A$1:$E$11,5,FALSE)</f>
        <v>10</v>
      </c>
      <c r="G73" s="2">
        <f t="shared" si="6"/>
        <v>26680</v>
      </c>
      <c r="H73" s="2">
        <f t="shared" si="7"/>
        <v>29348</v>
      </c>
      <c r="I73" s="2">
        <f>VLOOKUP(B73,Mat_Hang!$A$1:$F$11,6,FALSE)</f>
        <v>55</v>
      </c>
      <c r="J73" s="2">
        <f t="shared" si="8"/>
        <v>2530</v>
      </c>
      <c r="K73" s="2">
        <f t="shared" si="9"/>
        <v>138</v>
      </c>
    </row>
    <row r="74" spans="1:11" x14ac:dyDescent="0.3">
      <c r="A74" s="6" t="s">
        <v>72</v>
      </c>
      <c r="B74" s="6" t="s">
        <v>38</v>
      </c>
      <c r="C74" s="25">
        <f>TS+4</f>
        <v>16</v>
      </c>
      <c r="D74" s="2">
        <f>VLOOKUP(B74,Mat_Hang!$A$1:$D$11,4,FALSE)</f>
        <v>102</v>
      </c>
      <c r="E74" s="2">
        <f t="shared" si="5"/>
        <v>1632</v>
      </c>
      <c r="F74" s="2">
        <f>VLOOKUP(B74,Mat_Hang!$A$1:$E$11,5,FALSE)</f>
        <v>5</v>
      </c>
      <c r="G74" s="2">
        <f t="shared" si="6"/>
        <v>8160</v>
      </c>
      <c r="H74" s="2">
        <f t="shared" si="7"/>
        <v>9792</v>
      </c>
      <c r="I74" s="2">
        <f>VLOOKUP(B74,Mat_Hang!$A$1:$F$11,6,FALSE)</f>
        <v>84</v>
      </c>
      <c r="J74" s="2">
        <f t="shared" si="8"/>
        <v>1344</v>
      </c>
      <c r="K74" s="2">
        <f t="shared" si="9"/>
        <v>288</v>
      </c>
    </row>
    <row r="75" spans="1:11" x14ac:dyDescent="0.3">
      <c r="A75" s="6" t="s">
        <v>73</v>
      </c>
      <c r="B75" s="6" t="s">
        <v>38</v>
      </c>
      <c r="C75" s="25">
        <v>169</v>
      </c>
      <c r="D75" s="2">
        <f>VLOOKUP(B75,Mat_Hang!$A$1:$D$11,4,FALSE)</f>
        <v>102</v>
      </c>
      <c r="E75" s="2">
        <f t="shared" si="5"/>
        <v>17238</v>
      </c>
      <c r="F75" s="2">
        <f>VLOOKUP(B75,Mat_Hang!$A$1:$E$11,5,FALSE)</f>
        <v>5</v>
      </c>
      <c r="G75" s="2">
        <f t="shared" si="6"/>
        <v>86190</v>
      </c>
      <c r="H75" s="2">
        <f t="shared" si="7"/>
        <v>103428</v>
      </c>
      <c r="I75" s="2">
        <f>VLOOKUP(B75,Mat_Hang!$A$1:$F$11,6,FALSE)</f>
        <v>84</v>
      </c>
      <c r="J75" s="2">
        <f t="shared" si="8"/>
        <v>14196</v>
      </c>
      <c r="K75" s="2">
        <f t="shared" si="9"/>
        <v>3042</v>
      </c>
    </row>
    <row r="76" spans="1:11" x14ac:dyDescent="0.3">
      <c r="A76" s="6" t="s">
        <v>74</v>
      </c>
      <c r="B76" s="6" t="s">
        <v>7</v>
      </c>
      <c r="C76" s="25">
        <v>24</v>
      </c>
      <c r="D76" s="2">
        <f>VLOOKUP(B76,Mat_Hang!$A$1:$D$11,4,FALSE)</f>
        <v>88</v>
      </c>
      <c r="E76" s="2">
        <f t="shared" si="5"/>
        <v>2112</v>
      </c>
      <c r="F76" s="2">
        <f>VLOOKUP(B76,Mat_Hang!$A$1:$E$11,5,FALSE)</f>
        <v>10</v>
      </c>
      <c r="G76" s="2">
        <f t="shared" si="6"/>
        <v>21120</v>
      </c>
      <c r="H76" s="2">
        <f t="shared" si="7"/>
        <v>23232</v>
      </c>
      <c r="I76" s="2">
        <f>VLOOKUP(B76,Mat_Hang!$A$1:$F$11,6,FALSE)</f>
        <v>90</v>
      </c>
      <c r="J76" s="2">
        <f t="shared" si="8"/>
        <v>2160</v>
      </c>
      <c r="K76" s="2">
        <f t="shared" si="9"/>
        <v>-48</v>
      </c>
    </row>
    <row r="77" spans="1:11" x14ac:dyDescent="0.3">
      <c r="A77" s="6" t="s">
        <v>75</v>
      </c>
      <c r="B77" s="6" t="s">
        <v>10</v>
      </c>
      <c r="C77" s="25">
        <f>NS+STT</f>
        <v>27</v>
      </c>
      <c r="D77" s="2">
        <f>VLOOKUP(B77,Mat_Hang!$A$1:$D$11,4,FALSE)</f>
        <v>227</v>
      </c>
      <c r="E77" s="2">
        <f t="shared" si="5"/>
        <v>6129</v>
      </c>
      <c r="F77" s="2">
        <f>VLOOKUP(B77,Mat_Hang!$A$1:$E$11,5,FALSE)</f>
        <v>5</v>
      </c>
      <c r="G77" s="2">
        <f t="shared" si="6"/>
        <v>30645</v>
      </c>
      <c r="H77" s="2">
        <f t="shared" si="7"/>
        <v>36774</v>
      </c>
      <c r="I77" s="2">
        <f>VLOOKUP(B77,Mat_Hang!$A$1:$F$11,6,FALSE)</f>
        <v>225</v>
      </c>
      <c r="J77" s="2">
        <f t="shared" si="8"/>
        <v>6075</v>
      </c>
      <c r="K77" s="2">
        <f t="shared" si="9"/>
        <v>54</v>
      </c>
    </row>
    <row r="78" spans="1:11" x14ac:dyDescent="0.3">
      <c r="A78" s="24" t="s">
        <v>76</v>
      </c>
      <c r="B78" s="6" t="s">
        <v>51</v>
      </c>
      <c r="C78" s="25">
        <v>62</v>
      </c>
      <c r="D78" s="2">
        <f>VLOOKUP(B78,Mat_Hang!$A$1:$D$11,4,FALSE)</f>
        <v>105</v>
      </c>
      <c r="E78" s="2">
        <f t="shared" si="5"/>
        <v>6510</v>
      </c>
      <c r="F78" s="2">
        <f>VLOOKUP(B78,Mat_Hang!$A$1:$E$11,5,FALSE)</f>
        <v>8</v>
      </c>
      <c r="G78" s="2">
        <f t="shared" si="6"/>
        <v>52080</v>
      </c>
      <c r="H78" s="2">
        <f t="shared" si="7"/>
        <v>58590</v>
      </c>
      <c r="I78" s="2">
        <f>VLOOKUP(B78,Mat_Hang!$A$1:$F$11,6,FALSE)</f>
        <v>104</v>
      </c>
      <c r="J78" s="2">
        <f t="shared" si="8"/>
        <v>6448</v>
      </c>
      <c r="K78" s="2">
        <f t="shared" si="9"/>
        <v>62</v>
      </c>
    </row>
    <row r="79" spans="1:11" x14ac:dyDescent="0.3">
      <c r="A79" s="24" t="s">
        <v>76</v>
      </c>
      <c r="B79" s="6" t="s">
        <v>24</v>
      </c>
      <c r="C79" s="25">
        <v>4</v>
      </c>
      <c r="D79" s="2">
        <f>VLOOKUP(B79,Mat_Hang!$A$1:$D$11,4,FALSE)</f>
        <v>100</v>
      </c>
      <c r="E79" s="2">
        <f t="shared" si="5"/>
        <v>400</v>
      </c>
      <c r="F79" s="2">
        <f>VLOOKUP(B79,Mat_Hang!$A$1:$E$11,5,FALSE)</f>
        <v>8</v>
      </c>
      <c r="G79" s="2">
        <f t="shared" si="6"/>
        <v>3200</v>
      </c>
      <c r="H79" s="2">
        <f t="shared" si="7"/>
        <v>3600</v>
      </c>
      <c r="I79" s="2">
        <f>VLOOKUP(B79,Mat_Hang!$A$1:$F$11,6,FALSE)</f>
        <v>95</v>
      </c>
      <c r="J79" s="2">
        <f t="shared" si="8"/>
        <v>380</v>
      </c>
      <c r="K79" s="2">
        <f t="shared" si="9"/>
        <v>20</v>
      </c>
    </row>
    <row r="80" spans="1:11" x14ac:dyDescent="0.3">
      <c r="A80" s="6" t="s">
        <v>77</v>
      </c>
      <c r="B80" s="6" t="s">
        <v>26</v>
      </c>
      <c r="C80" s="25">
        <v>61</v>
      </c>
      <c r="D80" s="2">
        <f>VLOOKUP(B80,Mat_Hang!$A$1:$D$11,4,FALSE)</f>
        <v>212</v>
      </c>
      <c r="E80" s="2">
        <f t="shared" si="5"/>
        <v>12932</v>
      </c>
      <c r="F80" s="2">
        <f>VLOOKUP(B80,Mat_Hang!$A$1:$E$11,5,FALSE)</f>
        <v>8</v>
      </c>
      <c r="G80" s="2">
        <f t="shared" si="6"/>
        <v>103456</v>
      </c>
      <c r="H80" s="2">
        <f t="shared" si="7"/>
        <v>116388</v>
      </c>
      <c r="I80" s="2">
        <f>VLOOKUP(B80,Mat_Hang!$A$1:$F$11,6,FALSE)</f>
        <v>207</v>
      </c>
      <c r="J80" s="2">
        <f t="shared" si="8"/>
        <v>12627</v>
      </c>
      <c r="K80" s="2">
        <f t="shared" si="9"/>
        <v>305</v>
      </c>
    </row>
    <row r="81" spans="1:11" x14ac:dyDescent="0.3">
      <c r="A81" s="6" t="s">
        <v>78</v>
      </c>
      <c r="B81" s="6" t="s">
        <v>5</v>
      </c>
      <c r="C81" s="25">
        <v>25</v>
      </c>
      <c r="D81" s="2">
        <f>VLOOKUP(B81,Mat_Hang!$A$1:$D$11,4,FALSE)</f>
        <v>58</v>
      </c>
      <c r="E81" s="2">
        <f t="shared" si="5"/>
        <v>1450</v>
      </c>
      <c r="F81" s="2">
        <f>VLOOKUP(B81,Mat_Hang!$A$1:$E$11,5,FALSE)</f>
        <v>10</v>
      </c>
      <c r="G81" s="2">
        <f t="shared" si="6"/>
        <v>14500</v>
      </c>
      <c r="H81" s="2">
        <f t="shared" si="7"/>
        <v>15950</v>
      </c>
      <c r="I81" s="2">
        <f>VLOOKUP(B81,Mat_Hang!$A$1:$F$11,6,FALSE)</f>
        <v>55</v>
      </c>
      <c r="J81" s="2">
        <f t="shared" si="8"/>
        <v>1375</v>
      </c>
      <c r="K81" s="2">
        <f t="shared" si="9"/>
        <v>75</v>
      </c>
    </row>
    <row r="82" spans="1:11" x14ac:dyDescent="0.3">
      <c r="A82" s="6" t="s">
        <v>79</v>
      </c>
      <c r="B82" s="6" t="s">
        <v>24</v>
      </c>
      <c r="C82" s="25">
        <f>NS+12-TS</f>
        <v>6</v>
      </c>
      <c r="D82" s="2">
        <f>VLOOKUP(B82,Mat_Hang!$A$1:$D$11,4,FALSE)</f>
        <v>100</v>
      </c>
      <c r="E82" s="2">
        <f t="shared" si="5"/>
        <v>600</v>
      </c>
      <c r="F82" s="2">
        <f>VLOOKUP(B82,Mat_Hang!$A$1:$E$11,5,FALSE)</f>
        <v>8</v>
      </c>
      <c r="G82" s="2">
        <f t="shared" si="6"/>
        <v>4800</v>
      </c>
      <c r="H82" s="2">
        <f t="shared" si="7"/>
        <v>5400</v>
      </c>
      <c r="I82" s="2">
        <f>VLOOKUP(B82,Mat_Hang!$A$1:$F$11,6,FALSE)</f>
        <v>95</v>
      </c>
      <c r="J82" s="2">
        <f t="shared" si="8"/>
        <v>570</v>
      </c>
      <c r="K82" s="2">
        <f t="shared" si="9"/>
        <v>30</v>
      </c>
    </row>
    <row r="83" spans="1:11" x14ac:dyDescent="0.3">
      <c r="A83" s="6" t="s">
        <v>80</v>
      </c>
      <c r="B83" s="6" t="s">
        <v>26</v>
      </c>
      <c r="C83" s="25">
        <v>92</v>
      </c>
      <c r="D83" s="2">
        <f>VLOOKUP(B83,Mat_Hang!$A$1:$D$11,4,FALSE)</f>
        <v>212</v>
      </c>
      <c r="E83" s="2">
        <f t="shared" si="5"/>
        <v>19504</v>
      </c>
      <c r="F83" s="2">
        <f>VLOOKUP(B83,Mat_Hang!$A$1:$E$11,5,FALSE)</f>
        <v>8</v>
      </c>
      <c r="G83" s="2">
        <f t="shared" si="6"/>
        <v>156032</v>
      </c>
      <c r="H83" s="2">
        <f t="shared" si="7"/>
        <v>175536</v>
      </c>
      <c r="I83" s="2">
        <f>VLOOKUP(B83,Mat_Hang!$A$1:$F$11,6,FALSE)</f>
        <v>207</v>
      </c>
      <c r="J83" s="2">
        <f t="shared" si="8"/>
        <v>19044</v>
      </c>
      <c r="K83" s="2">
        <f t="shared" si="9"/>
        <v>460</v>
      </c>
    </row>
    <row r="84" spans="1:11" x14ac:dyDescent="0.3">
      <c r="A84" s="6" t="s">
        <v>81</v>
      </c>
      <c r="B84" s="6" t="s">
        <v>28</v>
      </c>
      <c r="C84" s="25">
        <v>8</v>
      </c>
      <c r="D84" s="2">
        <f>VLOOKUP(B84,Mat_Hang!$A$1:$D$11,4,FALSE)</f>
        <v>109</v>
      </c>
      <c r="E84" s="2">
        <f t="shared" si="5"/>
        <v>872</v>
      </c>
      <c r="F84" s="2">
        <f>VLOOKUP(B84,Mat_Hang!$A$1:$E$11,5,FALSE)</f>
        <v>10</v>
      </c>
      <c r="G84" s="2">
        <f t="shared" si="6"/>
        <v>8720</v>
      </c>
      <c r="H84" s="2">
        <f t="shared" si="7"/>
        <v>9592</v>
      </c>
      <c r="I84" s="2">
        <f>VLOOKUP(B84,Mat_Hang!$A$1:$F$11,6,FALSE)</f>
        <v>108</v>
      </c>
      <c r="J84" s="2">
        <f t="shared" si="8"/>
        <v>864</v>
      </c>
      <c r="K84" s="2">
        <f t="shared" si="9"/>
        <v>8</v>
      </c>
    </row>
    <row r="85" spans="1:11" x14ac:dyDescent="0.3">
      <c r="A85" s="6" t="s">
        <v>82</v>
      </c>
      <c r="B85" s="6" t="s">
        <v>5</v>
      </c>
      <c r="C85" s="25">
        <v>27</v>
      </c>
      <c r="D85" s="2">
        <f>VLOOKUP(B85,Mat_Hang!$A$1:$D$11,4,FALSE)</f>
        <v>58</v>
      </c>
      <c r="E85" s="2">
        <f t="shared" si="5"/>
        <v>1566</v>
      </c>
      <c r="F85" s="2">
        <f>VLOOKUP(B85,Mat_Hang!$A$1:$E$11,5,FALSE)</f>
        <v>10</v>
      </c>
      <c r="G85" s="2">
        <f t="shared" si="6"/>
        <v>15660</v>
      </c>
      <c r="H85" s="2">
        <f t="shared" si="7"/>
        <v>17226</v>
      </c>
      <c r="I85" s="2">
        <f>VLOOKUP(B85,Mat_Hang!$A$1:$F$11,6,FALSE)</f>
        <v>55</v>
      </c>
      <c r="J85" s="2">
        <f t="shared" si="8"/>
        <v>1485</v>
      </c>
      <c r="K85" s="2">
        <f t="shared" si="9"/>
        <v>81</v>
      </c>
    </row>
    <row r="86" spans="1:11" x14ac:dyDescent="0.3">
      <c r="A86" s="6" t="s">
        <v>83</v>
      </c>
      <c r="B86" s="6" t="s">
        <v>10</v>
      </c>
      <c r="C86" s="25">
        <v>12</v>
      </c>
      <c r="D86" s="2">
        <f>VLOOKUP(B86,Mat_Hang!$A$1:$D$11,4,FALSE)</f>
        <v>227</v>
      </c>
      <c r="E86" s="2">
        <f t="shared" si="5"/>
        <v>2724</v>
      </c>
      <c r="F86" s="2">
        <f>VLOOKUP(B86,Mat_Hang!$A$1:$E$11,5,FALSE)</f>
        <v>5</v>
      </c>
      <c r="G86" s="2">
        <f t="shared" si="6"/>
        <v>13620</v>
      </c>
      <c r="H86" s="2">
        <f t="shared" si="7"/>
        <v>16344</v>
      </c>
      <c r="I86" s="2">
        <f>VLOOKUP(B86,Mat_Hang!$A$1:$F$11,6,FALSE)</f>
        <v>225</v>
      </c>
      <c r="J86" s="2">
        <f t="shared" si="8"/>
        <v>2700</v>
      </c>
      <c r="K86" s="2">
        <f t="shared" si="9"/>
        <v>24</v>
      </c>
    </row>
    <row r="87" spans="1:11" x14ac:dyDescent="0.3">
      <c r="A87" s="6" t="s">
        <v>84</v>
      </c>
      <c r="B87" s="6" t="s">
        <v>26</v>
      </c>
      <c r="C87" s="25">
        <v>18</v>
      </c>
      <c r="D87" s="2">
        <f>VLOOKUP(B87,Mat_Hang!$A$1:$D$11,4,FALSE)</f>
        <v>212</v>
      </c>
      <c r="E87" s="2">
        <f t="shared" si="5"/>
        <v>3816</v>
      </c>
      <c r="F87" s="2">
        <f>VLOOKUP(B87,Mat_Hang!$A$1:$E$11,5,FALSE)</f>
        <v>8</v>
      </c>
      <c r="G87" s="2">
        <f t="shared" si="6"/>
        <v>30528</v>
      </c>
      <c r="H87" s="2">
        <f t="shared" si="7"/>
        <v>34344</v>
      </c>
      <c r="I87" s="2">
        <f>VLOOKUP(B87,Mat_Hang!$A$1:$F$11,6,FALSE)</f>
        <v>207</v>
      </c>
      <c r="J87" s="2">
        <f t="shared" si="8"/>
        <v>3726</v>
      </c>
      <c r="K87" s="2">
        <f t="shared" si="9"/>
        <v>90</v>
      </c>
    </row>
    <row r="88" spans="1:11" x14ac:dyDescent="0.3">
      <c r="A88" s="6" t="s">
        <v>85</v>
      </c>
      <c r="B88" s="6" t="s">
        <v>21</v>
      </c>
      <c r="C88" s="25">
        <f>STT</f>
        <v>21</v>
      </c>
      <c r="D88" s="2">
        <f>VLOOKUP(B88,Mat_Hang!$A$1:$D$11,4,FALSE)</f>
        <v>120</v>
      </c>
      <c r="E88" s="2">
        <f t="shared" si="5"/>
        <v>2520</v>
      </c>
      <c r="F88" s="2">
        <f>VLOOKUP(B88,Mat_Hang!$A$1:$E$11,5,FALSE)</f>
        <v>8</v>
      </c>
      <c r="G88" s="2">
        <f t="shared" si="6"/>
        <v>20160</v>
      </c>
      <c r="H88" s="2">
        <f t="shared" si="7"/>
        <v>22680</v>
      </c>
      <c r="I88" s="2">
        <f>VLOOKUP(B88,Mat_Hang!$A$1:$F$11,6,FALSE)</f>
        <v>119</v>
      </c>
      <c r="J88" s="2">
        <f t="shared" si="8"/>
        <v>2499</v>
      </c>
      <c r="K88" s="2">
        <f t="shared" si="9"/>
        <v>21</v>
      </c>
    </row>
    <row r="89" spans="1:11" x14ac:dyDescent="0.3">
      <c r="A89" s="6" t="s">
        <v>86</v>
      </c>
      <c r="B89" s="6" t="s">
        <v>51</v>
      </c>
      <c r="C89" s="25">
        <v>27</v>
      </c>
      <c r="D89" s="2">
        <f>VLOOKUP(B89,Mat_Hang!$A$1:$D$11,4,FALSE)</f>
        <v>105</v>
      </c>
      <c r="E89" s="2">
        <f t="shared" si="5"/>
        <v>2835</v>
      </c>
      <c r="F89" s="2">
        <f>VLOOKUP(B89,Mat_Hang!$A$1:$E$11,5,FALSE)</f>
        <v>8</v>
      </c>
      <c r="G89" s="2">
        <f t="shared" si="6"/>
        <v>22680</v>
      </c>
      <c r="H89" s="2">
        <f t="shared" si="7"/>
        <v>25515</v>
      </c>
      <c r="I89" s="2">
        <f>VLOOKUP(B89,Mat_Hang!$A$1:$F$11,6,FALSE)</f>
        <v>104</v>
      </c>
      <c r="J89" s="2">
        <f t="shared" si="8"/>
        <v>2808</v>
      </c>
      <c r="K89" s="2">
        <f t="shared" si="9"/>
        <v>27</v>
      </c>
    </row>
    <row r="90" spans="1:11" x14ac:dyDescent="0.3">
      <c r="A90" s="6" t="s">
        <v>87</v>
      </c>
      <c r="B90" s="6" t="s">
        <v>7</v>
      </c>
      <c r="C90" s="25">
        <f>TS*3</f>
        <v>36</v>
      </c>
      <c r="D90" s="2">
        <f>VLOOKUP(B90,Mat_Hang!$A$1:$D$11,4,FALSE)</f>
        <v>88</v>
      </c>
      <c r="E90" s="2">
        <f t="shared" si="5"/>
        <v>3168</v>
      </c>
      <c r="F90" s="2">
        <f>VLOOKUP(B90,Mat_Hang!$A$1:$E$11,5,FALSE)</f>
        <v>10</v>
      </c>
      <c r="G90" s="2">
        <f t="shared" si="6"/>
        <v>31680</v>
      </c>
      <c r="H90" s="2">
        <f t="shared" si="7"/>
        <v>34848</v>
      </c>
      <c r="I90" s="2">
        <f>VLOOKUP(B90,Mat_Hang!$A$1:$F$11,6,FALSE)</f>
        <v>90</v>
      </c>
      <c r="J90" s="2">
        <f t="shared" si="8"/>
        <v>3240</v>
      </c>
      <c r="K90" s="2">
        <f t="shared" si="9"/>
        <v>-72</v>
      </c>
    </row>
    <row r="91" spans="1:11" x14ac:dyDescent="0.3">
      <c r="A91" s="6" t="s">
        <v>88</v>
      </c>
      <c r="B91" s="6" t="s">
        <v>28</v>
      </c>
      <c r="C91" s="25">
        <v>37</v>
      </c>
      <c r="D91" s="2">
        <f>VLOOKUP(B91,Mat_Hang!$A$1:$D$11,4,FALSE)</f>
        <v>109</v>
      </c>
      <c r="E91" s="2">
        <f t="shared" si="5"/>
        <v>4033</v>
      </c>
      <c r="F91" s="2">
        <f>VLOOKUP(B91,Mat_Hang!$A$1:$E$11,5,FALSE)</f>
        <v>10</v>
      </c>
      <c r="G91" s="2">
        <f t="shared" si="6"/>
        <v>40330</v>
      </c>
      <c r="H91" s="2">
        <f t="shared" si="7"/>
        <v>44363</v>
      </c>
      <c r="I91" s="2">
        <f>VLOOKUP(B91,Mat_Hang!$A$1:$F$11,6,FALSE)</f>
        <v>108</v>
      </c>
      <c r="J91" s="2">
        <f t="shared" si="8"/>
        <v>3996</v>
      </c>
      <c r="K91" s="2">
        <f t="shared" si="9"/>
        <v>37</v>
      </c>
    </row>
    <row r="92" spans="1:11" x14ac:dyDescent="0.3">
      <c r="A92" s="6" t="s">
        <v>88</v>
      </c>
      <c r="B92" s="6" t="s">
        <v>4</v>
      </c>
      <c r="C92" s="25">
        <f>NS+STT-1</f>
        <v>26</v>
      </c>
      <c r="D92" s="2">
        <f>VLOOKUP(B92,Mat_Hang!$A$1:$D$11,4,FALSE)</f>
        <v>222</v>
      </c>
      <c r="E92" s="2">
        <f t="shared" si="5"/>
        <v>5772</v>
      </c>
      <c r="F92" s="2">
        <f>VLOOKUP(B92,Mat_Hang!$A$1:$E$11,5,FALSE)</f>
        <v>10</v>
      </c>
      <c r="G92" s="2">
        <f t="shared" si="6"/>
        <v>57720</v>
      </c>
      <c r="H92" s="2">
        <f t="shared" si="7"/>
        <v>63492</v>
      </c>
      <c r="I92" s="2">
        <f>VLOOKUP(B92,Mat_Hang!$A$1:$F$11,6,FALSE)</f>
        <v>220</v>
      </c>
      <c r="J92" s="2">
        <f t="shared" si="8"/>
        <v>5720</v>
      </c>
      <c r="K92" s="2">
        <f t="shared" si="9"/>
        <v>52</v>
      </c>
    </row>
    <row r="93" spans="1:11" x14ac:dyDescent="0.3">
      <c r="A93" s="6" t="s">
        <v>88</v>
      </c>
      <c r="B93" s="6" t="s">
        <v>7</v>
      </c>
      <c r="C93" s="25">
        <v>17</v>
      </c>
      <c r="D93" s="2">
        <f>VLOOKUP(B93,Mat_Hang!$A$1:$D$11,4,FALSE)</f>
        <v>88</v>
      </c>
      <c r="E93" s="2">
        <f t="shared" si="5"/>
        <v>1496</v>
      </c>
      <c r="F93" s="2">
        <f>VLOOKUP(B93,Mat_Hang!$A$1:$E$11,5,FALSE)</f>
        <v>10</v>
      </c>
      <c r="G93" s="2">
        <f t="shared" si="6"/>
        <v>14960</v>
      </c>
      <c r="H93" s="2">
        <f t="shared" si="7"/>
        <v>16456</v>
      </c>
      <c r="I93" s="2">
        <f>VLOOKUP(B93,Mat_Hang!$A$1:$F$11,6,FALSE)</f>
        <v>90</v>
      </c>
      <c r="J93" s="2">
        <f t="shared" si="8"/>
        <v>1530</v>
      </c>
      <c r="K93" s="2">
        <f t="shared" si="9"/>
        <v>-34</v>
      </c>
    </row>
    <row r="94" spans="1:11" x14ac:dyDescent="0.3">
      <c r="A94" s="6" t="s">
        <v>89</v>
      </c>
      <c r="B94" s="6" t="s">
        <v>26</v>
      </c>
      <c r="C94" s="25">
        <v>21</v>
      </c>
      <c r="D94" s="2">
        <f>VLOOKUP(B94,Mat_Hang!$A$1:$D$11,4,FALSE)</f>
        <v>212</v>
      </c>
      <c r="E94" s="2">
        <f t="shared" si="5"/>
        <v>4452</v>
      </c>
      <c r="F94" s="2">
        <f>VLOOKUP(B94,Mat_Hang!$A$1:$E$11,5,FALSE)</f>
        <v>8</v>
      </c>
      <c r="G94" s="2">
        <f t="shared" si="6"/>
        <v>35616</v>
      </c>
      <c r="H94" s="2">
        <f t="shared" si="7"/>
        <v>40068</v>
      </c>
      <c r="I94" s="2">
        <f>VLOOKUP(B94,Mat_Hang!$A$1:$F$11,6,FALSE)</f>
        <v>207</v>
      </c>
      <c r="J94" s="2">
        <f t="shared" si="8"/>
        <v>4347</v>
      </c>
      <c r="K94" s="2">
        <f t="shared" si="9"/>
        <v>105</v>
      </c>
    </row>
    <row r="95" spans="1:11" x14ac:dyDescent="0.3">
      <c r="A95" s="6" t="s">
        <v>90</v>
      </c>
      <c r="B95" s="6" t="s">
        <v>4</v>
      </c>
      <c r="C95" s="25">
        <v>31</v>
      </c>
      <c r="D95" s="2">
        <f>VLOOKUP(B95,Mat_Hang!$A$1:$D$11,4,FALSE)</f>
        <v>222</v>
      </c>
      <c r="E95" s="2">
        <f t="shared" si="5"/>
        <v>6882</v>
      </c>
      <c r="F95" s="2">
        <f>VLOOKUP(B95,Mat_Hang!$A$1:$E$11,5,FALSE)</f>
        <v>10</v>
      </c>
      <c r="G95" s="2">
        <f t="shared" si="6"/>
        <v>68820</v>
      </c>
      <c r="H95" s="2">
        <f t="shared" si="7"/>
        <v>75702</v>
      </c>
      <c r="I95" s="2">
        <f>VLOOKUP(B95,Mat_Hang!$A$1:$F$11,6,FALSE)</f>
        <v>220</v>
      </c>
      <c r="J95" s="2">
        <f t="shared" si="8"/>
        <v>6820</v>
      </c>
      <c r="K95" s="2">
        <f t="shared" si="9"/>
        <v>62</v>
      </c>
    </row>
    <row r="96" spans="1:11" x14ac:dyDescent="0.3">
      <c r="A96" s="6" t="s">
        <v>91</v>
      </c>
      <c r="B96" s="6" t="s">
        <v>21</v>
      </c>
      <c r="C96" s="25">
        <v>41</v>
      </c>
      <c r="D96" s="2">
        <f>VLOOKUP(B96,Mat_Hang!$A$1:$D$11,4,FALSE)</f>
        <v>120</v>
      </c>
      <c r="E96" s="2">
        <f t="shared" si="5"/>
        <v>4920</v>
      </c>
      <c r="F96" s="2">
        <f>VLOOKUP(B96,Mat_Hang!$A$1:$E$11,5,FALSE)</f>
        <v>8</v>
      </c>
      <c r="G96" s="2">
        <f t="shared" si="6"/>
        <v>39360</v>
      </c>
      <c r="H96" s="2">
        <f t="shared" si="7"/>
        <v>44280</v>
      </c>
      <c r="I96" s="2">
        <f>VLOOKUP(B96,Mat_Hang!$A$1:$F$11,6,FALSE)</f>
        <v>119</v>
      </c>
      <c r="J96" s="2">
        <f t="shared" si="8"/>
        <v>4879</v>
      </c>
      <c r="K96" s="2">
        <f t="shared" si="9"/>
        <v>41</v>
      </c>
    </row>
    <row r="97" spans="1:11" x14ac:dyDescent="0.3">
      <c r="A97" s="6" t="s">
        <v>92</v>
      </c>
      <c r="B97" s="6" t="s">
        <v>4</v>
      </c>
      <c r="C97" s="25">
        <v>56</v>
      </c>
      <c r="D97" s="2">
        <f>VLOOKUP(B97,Mat_Hang!$A$1:$D$11,4,FALSE)</f>
        <v>222</v>
      </c>
      <c r="E97" s="2">
        <f t="shared" si="5"/>
        <v>12432</v>
      </c>
      <c r="F97" s="2">
        <f>VLOOKUP(B97,Mat_Hang!$A$1:$E$11,5,FALSE)</f>
        <v>10</v>
      </c>
      <c r="G97" s="2">
        <f t="shared" si="6"/>
        <v>124320</v>
      </c>
      <c r="H97" s="2">
        <f t="shared" si="7"/>
        <v>136752</v>
      </c>
      <c r="I97" s="2">
        <f>VLOOKUP(B97,Mat_Hang!$A$1:$F$11,6,FALSE)</f>
        <v>220</v>
      </c>
      <c r="J97" s="2">
        <f t="shared" si="8"/>
        <v>12320</v>
      </c>
      <c r="K97" s="2">
        <f t="shared" si="9"/>
        <v>112</v>
      </c>
    </row>
    <row r="98" spans="1:11" x14ac:dyDescent="0.3">
      <c r="A98" s="6" t="s">
        <v>93</v>
      </c>
      <c r="B98" s="6" t="s">
        <v>10</v>
      </c>
      <c r="C98" s="25">
        <v>62</v>
      </c>
      <c r="D98" s="2">
        <f>VLOOKUP(B98,Mat_Hang!$A$1:$D$11,4,FALSE)</f>
        <v>227</v>
      </c>
      <c r="E98" s="2">
        <f t="shared" si="5"/>
        <v>14074</v>
      </c>
      <c r="F98" s="2">
        <f>VLOOKUP(B98,Mat_Hang!$A$1:$E$11,5,FALSE)</f>
        <v>5</v>
      </c>
      <c r="G98" s="2">
        <f t="shared" si="6"/>
        <v>70370</v>
      </c>
      <c r="H98" s="2">
        <f t="shared" si="7"/>
        <v>84444</v>
      </c>
      <c r="I98" s="2">
        <f>VLOOKUP(B98,Mat_Hang!$A$1:$F$11,6,FALSE)</f>
        <v>225</v>
      </c>
      <c r="J98" s="2">
        <f t="shared" si="8"/>
        <v>13950</v>
      </c>
      <c r="K98" s="2">
        <f t="shared" si="9"/>
        <v>124</v>
      </c>
    </row>
    <row r="99" spans="1:11" x14ac:dyDescent="0.3">
      <c r="A99" s="6" t="s">
        <v>94</v>
      </c>
      <c r="B99" s="6" t="s">
        <v>5</v>
      </c>
      <c r="C99" s="25">
        <v>30</v>
      </c>
      <c r="D99" s="2">
        <f>VLOOKUP(B99,Mat_Hang!$A$1:$D$11,4,FALSE)</f>
        <v>58</v>
      </c>
      <c r="E99" s="2">
        <f t="shared" si="5"/>
        <v>1740</v>
      </c>
      <c r="F99" s="2">
        <f>VLOOKUP(B99,Mat_Hang!$A$1:$E$11,5,FALSE)</f>
        <v>10</v>
      </c>
      <c r="G99" s="2">
        <f t="shared" si="6"/>
        <v>17400</v>
      </c>
      <c r="H99" s="2">
        <f t="shared" si="7"/>
        <v>19140</v>
      </c>
      <c r="I99" s="2">
        <f>VLOOKUP(B99,Mat_Hang!$A$1:$F$11,6,FALSE)</f>
        <v>55</v>
      </c>
      <c r="J99" s="2">
        <f t="shared" si="8"/>
        <v>1650</v>
      </c>
      <c r="K99" s="2">
        <f t="shared" si="9"/>
        <v>90</v>
      </c>
    </row>
    <row r="100" spans="1:11" x14ac:dyDescent="0.3">
      <c r="A100" s="6" t="s">
        <v>95</v>
      </c>
      <c r="B100" s="6" t="s">
        <v>24</v>
      </c>
      <c r="C100" s="25">
        <v>18</v>
      </c>
      <c r="D100" s="2">
        <f>VLOOKUP(B100,Mat_Hang!$A$1:$D$11,4,FALSE)</f>
        <v>100</v>
      </c>
      <c r="E100" s="2">
        <f t="shared" si="5"/>
        <v>1800</v>
      </c>
      <c r="F100" s="2">
        <f>VLOOKUP(B100,Mat_Hang!$A$1:$E$11,5,FALSE)</f>
        <v>8</v>
      </c>
      <c r="G100" s="2">
        <f t="shared" si="6"/>
        <v>14400</v>
      </c>
      <c r="H100" s="2">
        <f t="shared" si="7"/>
        <v>16200</v>
      </c>
      <c r="I100" s="2">
        <f>VLOOKUP(B100,Mat_Hang!$A$1:$F$11,6,FALSE)</f>
        <v>95</v>
      </c>
      <c r="J100" s="2">
        <f t="shared" si="8"/>
        <v>1710</v>
      </c>
      <c r="K100" s="2">
        <f t="shared" si="9"/>
        <v>90</v>
      </c>
    </row>
    <row r="101" spans="1:11" x14ac:dyDescent="0.3">
      <c r="A101" s="6" t="s">
        <v>96</v>
      </c>
      <c r="B101" s="6" t="s">
        <v>4</v>
      </c>
      <c r="C101" s="25">
        <v>80</v>
      </c>
      <c r="D101" s="2">
        <f>VLOOKUP(B101,Mat_Hang!$A$1:$D$11,4,FALSE)</f>
        <v>222</v>
      </c>
      <c r="E101" s="2">
        <f t="shared" si="5"/>
        <v>17760</v>
      </c>
      <c r="F101" s="2">
        <f>VLOOKUP(B101,Mat_Hang!$A$1:$E$11,5,FALSE)</f>
        <v>10</v>
      </c>
      <c r="G101" s="2">
        <f t="shared" si="6"/>
        <v>177600</v>
      </c>
      <c r="H101" s="2">
        <f t="shared" si="7"/>
        <v>195360</v>
      </c>
      <c r="I101" s="2">
        <f>VLOOKUP(B101,Mat_Hang!$A$1:$F$11,6,FALSE)</f>
        <v>220</v>
      </c>
      <c r="J101" s="2">
        <f t="shared" si="8"/>
        <v>17600</v>
      </c>
      <c r="K101" s="2">
        <f t="shared" si="9"/>
        <v>160</v>
      </c>
    </row>
    <row r="102" spans="1:11" x14ac:dyDescent="0.3">
      <c r="A102" s="6" t="s">
        <v>97</v>
      </c>
      <c r="B102" s="6" t="s">
        <v>28</v>
      </c>
      <c r="C102" s="25">
        <v>30</v>
      </c>
      <c r="D102" s="2">
        <f>VLOOKUP(B102,Mat_Hang!$A$1:$D$11,4,FALSE)</f>
        <v>109</v>
      </c>
      <c r="E102" s="2">
        <f t="shared" si="5"/>
        <v>3270</v>
      </c>
      <c r="F102" s="2">
        <f>VLOOKUP(B102,Mat_Hang!$A$1:$E$11,5,FALSE)</f>
        <v>10</v>
      </c>
      <c r="G102" s="2">
        <f t="shared" si="6"/>
        <v>32700</v>
      </c>
      <c r="H102" s="2">
        <f t="shared" si="7"/>
        <v>35970</v>
      </c>
      <c r="I102" s="2">
        <f>VLOOKUP(B102,Mat_Hang!$A$1:$F$11,6,FALSE)</f>
        <v>108</v>
      </c>
      <c r="J102" s="2">
        <f t="shared" si="8"/>
        <v>3240</v>
      </c>
      <c r="K102" s="2">
        <f t="shared" si="9"/>
        <v>30</v>
      </c>
    </row>
    <row r="103" spans="1:11" x14ac:dyDescent="0.3">
      <c r="A103" s="6" t="s">
        <v>98</v>
      </c>
      <c r="B103" s="6" t="s">
        <v>51</v>
      </c>
      <c r="C103" s="25">
        <v>93</v>
      </c>
      <c r="D103" s="2">
        <f>VLOOKUP(B103,Mat_Hang!$A$1:$D$11,4,FALSE)</f>
        <v>105</v>
      </c>
      <c r="E103" s="2">
        <f t="shared" si="5"/>
        <v>9765</v>
      </c>
      <c r="F103" s="2">
        <f>VLOOKUP(B103,Mat_Hang!$A$1:$E$11,5,FALSE)</f>
        <v>8</v>
      </c>
      <c r="G103" s="2">
        <f t="shared" si="6"/>
        <v>78120</v>
      </c>
      <c r="H103" s="2">
        <f t="shared" si="7"/>
        <v>87885</v>
      </c>
      <c r="I103" s="2">
        <f>VLOOKUP(B103,Mat_Hang!$A$1:$F$11,6,FALSE)</f>
        <v>104</v>
      </c>
      <c r="J103" s="2">
        <f t="shared" si="8"/>
        <v>9672</v>
      </c>
      <c r="K103" s="2">
        <f t="shared" si="9"/>
        <v>93</v>
      </c>
    </row>
    <row r="104" spans="1:11" x14ac:dyDescent="0.3">
      <c r="A104" s="6" t="s">
        <v>99</v>
      </c>
      <c r="B104" s="6" t="s">
        <v>4</v>
      </c>
      <c r="C104" s="25">
        <v>94</v>
      </c>
      <c r="D104" s="2">
        <f>VLOOKUP(B104,Mat_Hang!$A$1:$D$11,4,FALSE)</f>
        <v>222</v>
      </c>
      <c r="E104" s="2">
        <f t="shared" si="5"/>
        <v>20868</v>
      </c>
      <c r="F104" s="2">
        <f>VLOOKUP(B104,Mat_Hang!$A$1:$E$11,5,FALSE)</f>
        <v>10</v>
      </c>
      <c r="G104" s="2">
        <f t="shared" si="6"/>
        <v>208680</v>
      </c>
      <c r="H104" s="2">
        <f t="shared" si="7"/>
        <v>229548</v>
      </c>
      <c r="I104" s="2">
        <f>VLOOKUP(B104,Mat_Hang!$A$1:$F$11,6,FALSE)</f>
        <v>220</v>
      </c>
      <c r="J104" s="2">
        <f t="shared" si="8"/>
        <v>20680</v>
      </c>
      <c r="K104" s="2">
        <f t="shared" si="9"/>
        <v>188</v>
      </c>
    </row>
    <row r="105" spans="1:11" x14ac:dyDescent="0.3">
      <c r="A105" s="6" t="s">
        <v>100</v>
      </c>
      <c r="B105" s="6" t="s">
        <v>4</v>
      </c>
      <c r="C105" s="25">
        <f>STT</f>
        <v>21</v>
      </c>
      <c r="D105" s="2">
        <f>VLOOKUP(B105,Mat_Hang!$A$1:$D$11,4,FALSE)</f>
        <v>222</v>
      </c>
      <c r="E105" s="2">
        <f t="shared" si="5"/>
        <v>4662</v>
      </c>
      <c r="F105" s="2">
        <f>VLOOKUP(B105,Mat_Hang!$A$1:$E$11,5,FALSE)</f>
        <v>10</v>
      </c>
      <c r="G105" s="2">
        <f t="shared" si="6"/>
        <v>46620</v>
      </c>
      <c r="H105" s="2">
        <f t="shared" si="7"/>
        <v>51282</v>
      </c>
      <c r="I105" s="2">
        <f>VLOOKUP(B105,Mat_Hang!$A$1:$F$11,6,FALSE)</f>
        <v>220</v>
      </c>
      <c r="J105" s="2">
        <f t="shared" si="8"/>
        <v>4620</v>
      </c>
      <c r="K105" s="2">
        <f t="shared" si="9"/>
        <v>42</v>
      </c>
    </row>
    <row r="106" spans="1:11" x14ac:dyDescent="0.3">
      <c r="A106" s="6" t="s">
        <v>101</v>
      </c>
      <c r="B106" s="6" t="s">
        <v>28</v>
      </c>
      <c r="C106" s="25">
        <v>13</v>
      </c>
      <c r="D106" s="2">
        <f>VLOOKUP(B106,Mat_Hang!$A$1:$D$11,4,FALSE)</f>
        <v>109</v>
      </c>
      <c r="E106" s="2">
        <f t="shared" si="5"/>
        <v>1417</v>
      </c>
      <c r="F106" s="2">
        <f>VLOOKUP(B106,Mat_Hang!$A$1:$E$11,5,FALSE)</f>
        <v>10</v>
      </c>
      <c r="G106" s="2">
        <f t="shared" si="6"/>
        <v>14170</v>
      </c>
      <c r="H106" s="2">
        <f t="shared" si="7"/>
        <v>15587</v>
      </c>
      <c r="I106" s="2">
        <f>VLOOKUP(B106,Mat_Hang!$A$1:$F$11,6,FALSE)</f>
        <v>108</v>
      </c>
      <c r="J106" s="2">
        <f t="shared" si="8"/>
        <v>1404</v>
      </c>
      <c r="K106" s="2">
        <f t="shared" si="9"/>
        <v>13</v>
      </c>
    </row>
    <row r="107" spans="1:11" x14ac:dyDescent="0.3">
      <c r="A107" s="6" t="s">
        <v>102</v>
      </c>
      <c r="B107" s="6" t="s">
        <v>10</v>
      </c>
      <c r="C107" s="25">
        <v>30</v>
      </c>
      <c r="D107" s="2">
        <f>VLOOKUP(B107,Mat_Hang!$A$1:$D$11,4,FALSE)</f>
        <v>227</v>
      </c>
      <c r="E107" s="2">
        <f t="shared" si="5"/>
        <v>6810</v>
      </c>
      <c r="F107" s="2">
        <f>VLOOKUP(B107,Mat_Hang!$A$1:$E$11,5,FALSE)</f>
        <v>5</v>
      </c>
      <c r="G107" s="2">
        <f t="shared" si="6"/>
        <v>34050</v>
      </c>
      <c r="H107" s="2">
        <f t="shared" si="7"/>
        <v>40860</v>
      </c>
      <c r="I107" s="2">
        <f>VLOOKUP(B107,Mat_Hang!$A$1:$F$11,6,FALSE)</f>
        <v>225</v>
      </c>
      <c r="J107" s="2">
        <f t="shared" si="8"/>
        <v>6750</v>
      </c>
      <c r="K107" s="2">
        <f t="shared" si="9"/>
        <v>60</v>
      </c>
    </row>
    <row r="108" spans="1:11" x14ac:dyDescent="0.3">
      <c r="A108" s="6" t="s">
        <v>102</v>
      </c>
      <c r="B108" s="6" t="s">
        <v>51</v>
      </c>
      <c r="C108" s="25">
        <f>STT</f>
        <v>21</v>
      </c>
      <c r="D108" s="2">
        <f>VLOOKUP(B108,Mat_Hang!$A$1:$D$11,4,FALSE)</f>
        <v>105</v>
      </c>
      <c r="E108" s="2">
        <f t="shared" si="5"/>
        <v>2205</v>
      </c>
      <c r="F108" s="2">
        <f>VLOOKUP(B108,Mat_Hang!$A$1:$E$11,5,FALSE)</f>
        <v>8</v>
      </c>
      <c r="G108" s="2">
        <f t="shared" si="6"/>
        <v>17640</v>
      </c>
      <c r="H108" s="2">
        <f t="shared" si="7"/>
        <v>19845</v>
      </c>
      <c r="I108" s="2">
        <f>VLOOKUP(B108,Mat_Hang!$A$1:$F$11,6,FALSE)</f>
        <v>104</v>
      </c>
      <c r="J108" s="2">
        <f t="shared" si="8"/>
        <v>2184</v>
      </c>
      <c r="K108" s="2">
        <f t="shared" si="9"/>
        <v>21</v>
      </c>
    </row>
    <row r="109" spans="1:11" x14ac:dyDescent="0.3">
      <c r="A109" s="6" t="s">
        <v>103</v>
      </c>
      <c r="B109" s="6" t="s">
        <v>38</v>
      </c>
      <c r="C109" s="25">
        <v>55</v>
      </c>
      <c r="D109" s="2">
        <f>VLOOKUP(B109,Mat_Hang!$A$1:$D$11,4,FALSE)</f>
        <v>102</v>
      </c>
      <c r="E109" s="2">
        <f t="shared" si="5"/>
        <v>5610</v>
      </c>
      <c r="F109" s="2">
        <f>VLOOKUP(B109,Mat_Hang!$A$1:$E$11,5,FALSE)</f>
        <v>5</v>
      </c>
      <c r="G109" s="2">
        <f t="shared" si="6"/>
        <v>28050</v>
      </c>
      <c r="H109" s="2">
        <f t="shared" si="7"/>
        <v>33660</v>
      </c>
      <c r="I109" s="2">
        <f>VLOOKUP(B109,Mat_Hang!$A$1:$F$11,6,FALSE)</f>
        <v>84</v>
      </c>
      <c r="J109" s="2">
        <f t="shared" si="8"/>
        <v>4620</v>
      </c>
      <c r="K109" s="2">
        <f t="shared" si="9"/>
        <v>990</v>
      </c>
    </row>
    <row r="110" spans="1:11" x14ac:dyDescent="0.3">
      <c r="A110" s="6" t="s">
        <v>104</v>
      </c>
      <c r="B110" s="6" t="s">
        <v>5</v>
      </c>
      <c r="C110" s="25">
        <v>42</v>
      </c>
      <c r="D110" s="2">
        <f>VLOOKUP(B110,Mat_Hang!$A$1:$D$11,4,FALSE)</f>
        <v>58</v>
      </c>
      <c r="E110" s="2">
        <f t="shared" si="5"/>
        <v>2436</v>
      </c>
      <c r="F110" s="2">
        <f>VLOOKUP(B110,Mat_Hang!$A$1:$E$11,5,FALSE)</f>
        <v>10</v>
      </c>
      <c r="G110" s="2">
        <f t="shared" si="6"/>
        <v>24360</v>
      </c>
      <c r="H110" s="2">
        <f t="shared" si="7"/>
        <v>26796</v>
      </c>
      <c r="I110" s="2">
        <f>VLOOKUP(B110,Mat_Hang!$A$1:$F$11,6,FALSE)</f>
        <v>55</v>
      </c>
      <c r="J110" s="2">
        <f t="shared" si="8"/>
        <v>2310</v>
      </c>
      <c r="K110" s="2">
        <f t="shared" si="9"/>
        <v>126</v>
      </c>
    </row>
    <row r="111" spans="1:11" x14ac:dyDescent="0.3">
      <c r="A111" s="6" t="s">
        <v>105</v>
      </c>
      <c r="B111" s="6" t="s">
        <v>26</v>
      </c>
      <c r="C111" s="25">
        <v>31</v>
      </c>
      <c r="D111" s="2">
        <f>VLOOKUP(B111,Mat_Hang!$A$1:$D$11,4,FALSE)</f>
        <v>212</v>
      </c>
      <c r="E111" s="2">
        <f t="shared" si="5"/>
        <v>6572</v>
      </c>
      <c r="F111" s="2">
        <f>VLOOKUP(B111,Mat_Hang!$A$1:$E$11,5,FALSE)</f>
        <v>8</v>
      </c>
      <c r="G111" s="2">
        <f t="shared" si="6"/>
        <v>52576</v>
      </c>
      <c r="H111" s="2">
        <f t="shared" si="7"/>
        <v>59148</v>
      </c>
      <c r="I111" s="2">
        <f>VLOOKUP(B111,Mat_Hang!$A$1:$F$11,6,FALSE)</f>
        <v>207</v>
      </c>
      <c r="J111" s="2">
        <f t="shared" si="8"/>
        <v>6417</v>
      </c>
      <c r="K111" s="2">
        <f t="shared" si="9"/>
        <v>155</v>
      </c>
    </row>
    <row r="112" spans="1:11" x14ac:dyDescent="0.3">
      <c r="A112" s="6" t="s">
        <v>106</v>
      </c>
      <c r="B112" s="6" t="s">
        <v>7</v>
      </c>
      <c r="C112" s="25">
        <v>30</v>
      </c>
      <c r="D112" s="2">
        <f>VLOOKUP(B112,Mat_Hang!$A$1:$D$11,4,FALSE)</f>
        <v>88</v>
      </c>
      <c r="E112" s="2">
        <f t="shared" si="5"/>
        <v>2640</v>
      </c>
      <c r="F112" s="2">
        <f>VLOOKUP(B112,Mat_Hang!$A$1:$E$11,5,FALSE)</f>
        <v>10</v>
      </c>
      <c r="G112" s="2">
        <f t="shared" si="6"/>
        <v>26400</v>
      </c>
      <c r="H112" s="2">
        <f t="shared" si="7"/>
        <v>29040</v>
      </c>
      <c r="I112" s="2">
        <f>VLOOKUP(B112,Mat_Hang!$A$1:$F$11,6,FALSE)</f>
        <v>90</v>
      </c>
      <c r="J112" s="2">
        <f t="shared" si="8"/>
        <v>2700</v>
      </c>
      <c r="K112" s="2">
        <f t="shared" si="9"/>
        <v>-60</v>
      </c>
    </row>
    <row r="113" spans="1:11" x14ac:dyDescent="0.3">
      <c r="A113" s="6" t="s">
        <v>107</v>
      </c>
      <c r="B113" s="6" t="s">
        <v>28</v>
      </c>
      <c r="C113" s="25">
        <v>56</v>
      </c>
      <c r="D113" s="2">
        <f>VLOOKUP(B113,Mat_Hang!$A$1:$D$11,4,FALSE)</f>
        <v>109</v>
      </c>
      <c r="E113" s="2">
        <f t="shared" si="5"/>
        <v>6104</v>
      </c>
      <c r="F113" s="2">
        <f>VLOOKUP(B113,Mat_Hang!$A$1:$E$11,5,FALSE)</f>
        <v>10</v>
      </c>
      <c r="G113" s="2">
        <f t="shared" si="6"/>
        <v>61040</v>
      </c>
      <c r="H113" s="2">
        <f t="shared" si="7"/>
        <v>67144</v>
      </c>
      <c r="I113" s="2">
        <f>VLOOKUP(B113,Mat_Hang!$A$1:$F$11,6,FALSE)</f>
        <v>108</v>
      </c>
      <c r="J113" s="2">
        <f t="shared" si="8"/>
        <v>6048</v>
      </c>
      <c r="K113" s="2">
        <f t="shared" si="9"/>
        <v>56</v>
      </c>
    </row>
    <row r="114" spans="1:11" x14ac:dyDescent="0.3">
      <c r="A114" s="6" t="s">
        <v>108</v>
      </c>
      <c r="B114" s="6" t="s">
        <v>7</v>
      </c>
      <c r="C114" s="25">
        <v>30</v>
      </c>
      <c r="D114" s="2">
        <f>VLOOKUP(B114,Mat_Hang!$A$1:$D$11,4,FALSE)</f>
        <v>88</v>
      </c>
      <c r="E114" s="2">
        <f t="shared" si="5"/>
        <v>2640</v>
      </c>
      <c r="F114" s="2">
        <f>VLOOKUP(B114,Mat_Hang!$A$1:$E$11,5,FALSE)</f>
        <v>10</v>
      </c>
      <c r="G114" s="2">
        <f t="shared" si="6"/>
        <v>26400</v>
      </c>
      <c r="H114" s="2">
        <f t="shared" si="7"/>
        <v>29040</v>
      </c>
      <c r="I114" s="2">
        <f>VLOOKUP(B114,Mat_Hang!$A$1:$F$11,6,FALSE)</f>
        <v>90</v>
      </c>
      <c r="J114" s="2">
        <f t="shared" si="8"/>
        <v>2700</v>
      </c>
      <c r="K114" s="2">
        <f t="shared" si="9"/>
        <v>-60</v>
      </c>
    </row>
    <row r="115" spans="1:11" x14ac:dyDescent="0.3">
      <c r="A115" s="6" t="s">
        <v>109</v>
      </c>
      <c r="B115" s="6" t="s">
        <v>10</v>
      </c>
      <c r="C115" s="25">
        <v>56</v>
      </c>
      <c r="D115" s="2">
        <f>VLOOKUP(B115,Mat_Hang!$A$1:$D$11,4,FALSE)</f>
        <v>227</v>
      </c>
      <c r="E115" s="2">
        <f t="shared" si="5"/>
        <v>12712</v>
      </c>
      <c r="F115" s="2">
        <f>VLOOKUP(B115,Mat_Hang!$A$1:$E$11,5,FALSE)</f>
        <v>5</v>
      </c>
      <c r="G115" s="2">
        <f t="shared" si="6"/>
        <v>63560</v>
      </c>
      <c r="H115" s="2">
        <f t="shared" si="7"/>
        <v>76272</v>
      </c>
      <c r="I115" s="2">
        <f>VLOOKUP(B115,Mat_Hang!$A$1:$F$11,6,FALSE)</f>
        <v>225</v>
      </c>
      <c r="J115" s="2">
        <f t="shared" si="8"/>
        <v>12600</v>
      </c>
      <c r="K115" s="2">
        <f t="shared" si="9"/>
        <v>112</v>
      </c>
    </row>
    <row r="116" spans="1:11" x14ac:dyDescent="0.3">
      <c r="A116" s="6" t="s">
        <v>110</v>
      </c>
      <c r="B116" s="6" t="s">
        <v>51</v>
      </c>
      <c r="C116" s="25">
        <v>31</v>
      </c>
      <c r="D116" s="2">
        <f>VLOOKUP(B116,Mat_Hang!$A$1:$D$11,4,FALSE)</f>
        <v>105</v>
      </c>
      <c r="E116" s="2">
        <f t="shared" si="5"/>
        <v>3255</v>
      </c>
      <c r="F116" s="2">
        <f>VLOOKUP(B116,Mat_Hang!$A$1:$E$11,5,FALSE)</f>
        <v>8</v>
      </c>
      <c r="G116" s="2">
        <f t="shared" si="6"/>
        <v>26040</v>
      </c>
      <c r="H116" s="2">
        <f t="shared" si="7"/>
        <v>29295</v>
      </c>
      <c r="I116" s="2">
        <f>VLOOKUP(B116,Mat_Hang!$A$1:$F$11,6,FALSE)</f>
        <v>104</v>
      </c>
      <c r="J116" s="2">
        <f t="shared" si="8"/>
        <v>3224</v>
      </c>
      <c r="K116" s="2">
        <f t="shared" si="9"/>
        <v>31</v>
      </c>
    </row>
    <row r="117" spans="1:11" x14ac:dyDescent="0.3">
      <c r="A117" s="6" t="s">
        <v>111</v>
      </c>
      <c r="B117" s="6" t="s">
        <v>38</v>
      </c>
      <c r="C117" s="25">
        <v>3</v>
      </c>
      <c r="D117" s="2">
        <f>VLOOKUP(B117,Mat_Hang!$A$1:$D$11,4,FALSE)</f>
        <v>102</v>
      </c>
      <c r="E117" s="2">
        <f t="shared" si="5"/>
        <v>306</v>
      </c>
      <c r="F117" s="2">
        <f>VLOOKUP(B117,Mat_Hang!$A$1:$E$11,5,FALSE)</f>
        <v>5</v>
      </c>
      <c r="G117" s="2">
        <f t="shared" si="6"/>
        <v>1530</v>
      </c>
      <c r="H117" s="2">
        <f t="shared" si="7"/>
        <v>1836</v>
      </c>
      <c r="I117" s="2">
        <f>VLOOKUP(B117,Mat_Hang!$A$1:$F$11,6,FALSE)</f>
        <v>84</v>
      </c>
      <c r="J117" s="2">
        <f t="shared" si="8"/>
        <v>252</v>
      </c>
      <c r="K117" s="2">
        <f t="shared" si="9"/>
        <v>54</v>
      </c>
    </row>
    <row r="118" spans="1:11" x14ac:dyDescent="0.3">
      <c r="A118" s="6" t="s">
        <v>112</v>
      </c>
      <c r="B118" s="6" t="s">
        <v>51</v>
      </c>
      <c r="C118" s="25">
        <v>17</v>
      </c>
      <c r="D118" s="2">
        <f>VLOOKUP(B118,Mat_Hang!$A$1:$D$11,4,FALSE)</f>
        <v>105</v>
      </c>
      <c r="E118" s="2">
        <f t="shared" si="5"/>
        <v>1785</v>
      </c>
      <c r="F118" s="2">
        <f>VLOOKUP(B118,Mat_Hang!$A$1:$E$11,5,FALSE)</f>
        <v>8</v>
      </c>
      <c r="G118" s="2">
        <f t="shared" si="6"/>
        <v>14280</v>
      </c>
      <c r="H118" s="2">
        <f t="shared" si="7"/>
        <v>16065</v>
      </c>
      <c r="I118" s="2">
        <f>VLOOKUP(B118,Mat_Hang!$A$1:$F$11,6,FALSE)</f>
        <v>104</v>
      </c>
      <c r="J118" s="2">
        <f t="shared" si="8"/>
        <v>1768</v>
      </c>
      <c r="K118" s="2">
        <f t="shared" si="9"/>
        <v>17</v>
      </c>
    </row>
    <row r="119" spans="1:11" x14ac:dyDescent="0.3">
      <c r="A119" s="6" t="s">
        <v>113</v>
      </c>
      <c r="B119" s="6" t="s">
        <v>10</v>
      </c>
      <c r="C119" s="25">
        <v>72</v>
      </c>
      <c r="D119" s="2">
        <f>VLOOKUP(B119,Mat_Hang!$A$1:$D$11,4,FALSE)</f>
        <v>227</v>
      </c>
      <c r="E119" s="2">
        <f t="shared" si="5"/>
        <v>16344</v>
      </c>
      <c r="F119" s="2">
        <f>VLOOKUP(B119,Mat_Hang!$A$1:$E$11,5,FALSE)</f>
        <v>5</v>
      </c>
      <c r="G119" s="2">
        <f t="shared" si="6"/>
        <v>81720</v>
      </c>
      <c r="H119" s="2">
        <f t="shared" si="7"/>
        <v>98064</v>
      </c>
      <c r="I119" s="2">
        <f>VLOOKUP(B119,Mat_Hang!$A$1:$F$11,6,FALSE)</f>
        <v>225</v>
      </c>
      <c r="J119" s="2">
        <f t="shared" si="8"/>
        <v>16200</v>
      </c>
      <c r="K119" s="2">
        <f t="shared" si="9"/>
        <v>144</v>
      </c>
    </row>
    <row r="120" spans="1:11" x14ac:dyDescent="0.3">
      <c r="A120" s="6" t="s">
        <v>114</v>
      </c>
      <c r="B120" s="6" t="s">
        <v>51</v>
      </c>
      <c r="C120" s="25">
        <v>46</v>
      </c>
      <c r="D120" s="2">
        <f>VLOOKUP(B120,Mat_Hang!$A$1:$D$11,4,FALSE)</f>
        <v>105</v>
      </c>
      <c r="E120" s="2">
        <f t="shared" si="5"/>
        <v>4830</v>
      </c>
      <c r="F120" s="2">
        <f>VLOOKUP(B120,Mat_Hang!$A$1:$E$11,5,FALSE)</f>
        <v>8</v>
      </c>
      <c r="G120" s="2">
        <f t="shared" si="6"/>
        <v>38640</v>
      </c>
      <c r="H120" s="2">
        <f t="shared" si="7"/>
        <v>43470</v>
      </c>
      <c r="I120" s="2">
        <f>VLOOKUP(B120,Mat_Hang!$A$1:$F$11,6,FALSE)</f>
        <v>104</v>
      </c>
      <c r="J120" s="2">
        <f t="shared" si="8"/>
        <v>4784</v>
      </c>
      <c r="K120" s="2">
        <f t="shared" si="9"/>
        <v>46</v>
      </c>
    </row>
    <row r="121" spans="1:11" x14ac:dyDescent="0.3">
      <c r="A121" s="6" t="s">
        <v>115</v>
      </c>
      <c r="B121" s="6" t="s">
        <v>5</v>
      </c>
      <c r="C121" s="25">
        <v>34</v>
      </c>
      <c r="D121" s="2">
        <f>VLOOKUP(B121,Mat_Hang!$A$1:$D$11,4,FALSE)</f>
        <v>58</v>
      </c>
      <c r="E121" s="2">
        <f t="shared" si="5"/>
        <v>1972</v>
      </c>
      <c r="F121" s="2">
        <f>VLOOKUP(B121,Mat_Hang!$A$1:$E$11,5,FALSE)</f>
        <v>10</v>
      </c>
      <c r="G121" s="2">
        <f t="shared" si="6"/>
        <v>19720</v>
      </c>
      <c r="H121" s="2">
        <f t="shared" si="7"/>
        <v>21692</v>
      </c>
      <c r="I121" s="2">
        <f>VLOOKUP(B121,Mat_Hang!$A$1:$F$11,6,FALSE)</f>
        <v>55</v>
      </c>
      <c r="J121" s="2">
        <f t="shared" si="8"/>
        <v>1870</v>
      </c>
      <c r="K121" s="2">
        <f t="shared" si="9"/>
        <v>102</v>
      </c>
    </row>
    <row r="122" spans="1:11" x14ac:dyDescent="0.3">
      <c r="A122" s="6" t="s">
        <v>116</v>
      </c>
      <c r="B122" s="6" t="s">
        <v>24</v>
      </c>
      <c r="C122" s="25">
        <v>21</v>
      </c>
      <c r="D122" s="2">
        <f>VLOOKUP(B122,Mat_Hang!$A$1:$D$11,4,FALSE)</f>
        <v>100</v>
      </c>
      <c r="E122" s="2">
        <f t="shared" si="5"/>
        <v>2100</v>
      </c>
      <c r="F122" s="2">
        <f>VLOOKUP(B122,Mat_Hang!$A$1:$E$11,5,FALSE)</f>
        <v>8</v>
      </c>
      <c r="G122" s="2">
        <f t="shared" si="6"/>
        <v>16800</v>
      </c>
      <c r="H122" s="2">
        <f t="shared" si="7"/>
        <v>18900</v>
      </c>
      <c r="I122" s="2">
        <f>VLOOKUP(B122,Mat_Hang!$A$1:$F$11,6,FALSE)</f>
        <v>95</v>
      </c>
      <c r="J122" s="2">
        <f t="shared" si="8"/>
        <v>1995</v>
      </c>
      <c r="K122" s="2">
        <f t="shared" si="9"/>
        <v>105</v>
      </c>
    </row>
    <row r="123" spans="1:11" x14ac:dyDescent="0.3">
      <c r="A123" s="6" t="s">
        <v>117</v>
      </c>
      <c r="B123" s="6" t="s">
        <v>38</v>
      </c>
      <c r="C123" s="25">
        <v>21</v>
      </c>
      <c r="D123" s="2">
        <f>VLOOKUP(B123,Mat_Hang!$A$1:$D$11,4,FALSE)</f>
        <v>102</v>
      </c>
      <c r="E123" s="2">
        <f t="shared" si="5"/>
        <v>2142</v>
      </c>
      <c r="F123" s="2">
        <f>VLOOKUP(B123,Mat_Hang!$A$1:$E$11,5,FALSE)</f>
        <v>5</v>
      </c>
      <c r="G123" s="2">
        <f t="shared" si="6"/>
        <v>10710</v>
      </c>
      <c r="H123" s="2">
        <f t="shared" si="7"/>
        <v>12852</v>
      </c>
      <c r="I123" s="2">
        <f>VLOOKUP(B123,Mat_Hang!$A$1:$F$11,6,FALSE)</f>
        <v>84</v>
      </c>
      <c r="J123" s="2">
        <f t="shared" si="8"/>
        <v>1764</v>
      </c>
      <c r="K123" s="2">
        <f t="shared" si="9"/>
        <v>378</v>
      </c>
    </row>
    <row r="124" spans="1:11" x14ac:dyDescent="0.3">
      <c r="A124" s="6" t="s">
        <v>118</v>
      </c>
      <c r="B124" s="6" t="s">
        <v>51</v>
      </c>
      <c r="C124" s="25">
        <v>54</v>
      </c>
      <c r="D124" s="2">
        <f>VLOOKUP(B124,Mat_Hang!$A$1:$D$11,4,FALSE)</f>
        <v>105</v>
      </c>
      <c r="E124" s="2">
        <f t="shared" si="5"/>
        <v>5670</v>
      </c>
      <c r="F124" s="2">
        <f>VLOOKUP(B124,Mat_Hang!$A$1:$E$11,5,FALSE)</f>
        <v>8</v>
      </c>
      <c r="G124" s="2">
        <f t="shared" si="6"/>
        <v>45360</v>
      </c>
      <c r="H124" s="2">
        <f t="shared" si="7"/>
        <v>51030</v>
      </c>
      <c r="I124" s="2">
        <f>VLOOKUP(B124,Mat_Hang!$A$1:$F$11,6,FALSE)</f>
        <v>104</v>
      </c>
      <c r="J124" s="2">
        <f t="shared" si="8"/>
        <v>5616</v>
      </c>
      <c r="K124" s="2">
        <f t="shared" si="9"/>
        <v>54</v>
      </c>
    </row>
    <row r="125" spans="1:11" x14ac:dyDescent="0.3">
      <c r="A125" s="6" t="s">
        <v>119</v>
      </c>
      <c r="B125" s="6" t="s">
        <v>10</v>
      </c>
      <c r="C125" s="25">
        <v>27</v>
      </c>
      <c r="D125" s="2">
        <f>VLOOKUP(B125,Mat_Hang!$A$1:$D$11,4,FALSE)</f>
        <v>227</v>
      </c>
      <c r="E125" s="2">
        <f t="shared" si="5"/>
        <v>6129</v>
      </c>
      <c r="F125" s="2">
        <f>VLOOKUP(B125,Mat_Hang!$A$1:$E$11,5,FALSE)</f>
        <v>5</v>
      </c>
      <c r="G125" s="2">
        <f t="shared" si="6"/>
        <v>30645</v>
      </c>
      <c r="H125" s="2">
        <f t="shared" si="7"/>
        <v>36774</v>
      </c>
      <c r="I125" s="2">
        <f>VLOOKUP(B125,Mat_Hang!$A$1:$F$11,6,FALSE)</f>
        <v>225</v>
      </c>
      <c r="J125" s="2">
        <f t="shared" si="8"/>
        <v>6075</v>
      </c>
      <c r="K125" s="2">
        <f t="shared" si="9"/>
        <v>54</v>
      </c>
    </row>
    <row r="126" spans="1:11" x14ac:dyDescent="0.3">
      <c r="A126" s="6" t="s">
        <v>120</v>
      </c>
      <c r="B126" s="6" t="s">
        <v>51</v>
      </c>
      <c r="C126" s="25">
        <f>NS+10</f>
        <v>16</v>
      </c>
      <c r="D126" s="2">
        <f>VLOOKUP(B126,Mat_Hang!$A$1:$D$11,4,FALSE)</f>
        <v>105</v>
      </c>
      <c r="E126" s="2">
        <f t="shared" si="5"/>
        <v>1680</v>
      </c>
      <c r="F126" s="2">
        <f>VLOOKUP(B126,Mat_Hang!$A$1:$E$11,5,FALSE)</f>
        <v>8</v>
      </c>
      <c r="G126" s="2">
        <f t="shared" si="6"/>
        <v>13440</v>
      </c>
      <c r="H126" s="2">
        <f t="shared" si="7"/>
        <v>15120</v>
      </c>
      <c r="I126" s="2">
        <f>VLOOKUP(B126,Mat_Hang!$A$1:$F$11,6,FALSE)</f>
        <v>104</v>
      </c>
      <c r="J126" s="2">
        <f t="shared" si="8"/>
        <v>1664</v>
      </c>
      <c r="K126" s="2">
        <f t="shared" si="9"/>
        <v>16</v>
      </c>
    </row>
    <row r="127" spans="1:11" x14ac:dyDescent="0.3">
      <c r="A127" s="6" t="s">
        <v>121</v>
      </c>
      <c r="B127" s="6" t="s">
        <v>7</v>
      </c>
      <c r="C127" s="25">
        <v>13</v>
      </c>
      <c r="D127" s="2">
        <f>VLOOKUP(B127,Mat_Hang!$A$1:$D$11,4,FALSE)</f>
        <v>88</v>
      </c>
      <c r="E127" s="2">
        <f t="shared" si="5"/>
        <v>1144</v>
      </c>
      <c r="F127" s="2">
        <f>VLOOKUP(B127,Mat_Hang!$A$1:$E$11,5,FALSE)</f>
        <v>10</v>
      </c>
      <c r="G127" s="2">
        <f t="shared" si="6"/>
        <v>11440</v>
      </c>
      <c r="H127" s="2">
        <f t="shared" si="7"/>
        <v>12584</v>
      </c>
      <c r="I127" s="2">
        <f>VLOOKUP(B127,Mat_Hang!$A$1:$F$11,6,FALSE)</f>
        <v>90</v>
      </c>
      <c r="J127" s="2">
        <f t="shared" si="8"/>
        <v>1170</v>
      </c>
      <c r="K127" s="2">
        <f t="shared" si="9"/>
        <v>-26</v>
      </c>
    </row>
    <row r="128" spans="1:11" x14ac:dyDescent="0.3">
      <c r="A128" s="6" t="s">
        <v>121</v>
      </c>
      <c r="B128" s="6" t="s">
        <v>5</v>
      </c>
      <c r="C128" s="25">
        <f>STT+3</f>
        <v>24</v>
      </c>
      <c r="D128" s="2">
        <f>VLOOKUP(B128,Mat_Hang!$A$1:$D$11,4,FALSE)</f>
        <v>58</v>
      </c>
      <c r="E128" s="2">
        <f t="shared" si="5"/>
        <v>1392</v>
      </c>
      <c r="F128" s="2">
        <f>VLOOKUP(B128,Mat_Hang!$A$1:$E$11,5,FALSE)</f>
        <v>10</v>
      </c>
      <c r="G128" s="2">
        <f t="shared" si="6"/>
        <v>13920</v>
      </c>
      <c r="H128" s="2">
        <f t="shared" si="7"/>
        <v>15312</v>
      </c>
      <c r="I128" s="2">
        <f>VLOOKUP(B128,Mat_Hang!$A$1:$F$11,6,FALSE)</f>
        <v>55</v>
      </c>
      <c r="J128" s="2">
        <f t="shared" si="8"/>
        <v>1320</v>
      </c>
      <c r="K128" s="2">
        <f t="shared" si="9"/>
        <v>72</v>
      </c>
    </row>
    <row r="129" spans="1:11" x14ac:dyDescent="0.3">
      <c r="A129" s="6" t="s">
        <v>121</v>
      </c>
      <c r="B129" s="6" t="s">
        <v>38</v>
      </c>
      <c r="C129" s="25">
        <v>3</v>
      </c>
      <c r="D129" s="2">
        <f>VLOOKUP(B129,Mat_Hang!$A$1:$D$11,4,FALSE)</f>
        <v>102</v>
      </c>
      <c r="E129" s="2">
        <f t="shared" si="5"/>
        <v>306</v>
      </c>
      <c r="F129" s="2">
        <f>VLOOKUP(B129,Mat_Hang!$A$1:$E$11,5,FALSE)</f>
        <v>5</v>
      </c>
      <c r="G129" s="2">
        <f t="shared" si="6"/>
        <v>1530</v>
      </c>
      <c r="H129" s="2">
        <f t="shared" si="7"/>
        <v>1836</v>
      </c>
      <c r="I129" s="2">
        <f>VLOOKUP(B129,Mat_Hang!$A$1:$F$11,6,FALSE)</f>
        <v>84</v>
      </c>
      <c r="J129" s="2">
        <f t="shared" si="8"/>
        <v>252</v>
      </c>
      <c r="K129" s="2">
        <f t="shared" si="9"/>
        <v>54</v>
      </c>
    </row>
    <row r="130" spans="1:11" x14ac:dyDescent="0.3">
      <c r="A130" s="6" t="s">
        <v>122</v>
      </c>
      <c r="B130" s="6" t="s">
        <v>7</v>
      </c>
      <c r="C130" s="25">
        <v>36</v>
      </c>
      <c r="D130" s="2">
        <f>VLOOKUP(B130,Mat_Hang!$A$1:$D$11,4,FALSE)</f>
        <v>88</v>
      </c>
      <c r="E130" s="2">
        <f t="shared" si="5"/>
        <v>3168</v>
      </c>
      <c r="F130" s="2">
        <f>VLOOKUP(B130,Mat_Hang!$A$1:$E$11,5,FALSE)</f>
        <v>10</v>
      </c>
      <c r="G130" s="2">
        <f t="shared" si="6"/>
        <v>31680</v>
      </c>
      <c r="H130" s="2">
        <f t="shared" si="7"/>
        <v>34848</v>
      </c>
      <c r="I130" s="2">
        <f>VLOOKUP(B130,Mat_Hang!$A$1:$F$11,6,FALSE)</f>
        <v>90</v>
      </c>
      <c r="J130" s="2">
        <f t="shared" si="8"/>
        <v>3240</v>
      </c>
      <c r="K130" s="2">
        <f t="shared" si="9"/>
        <v>-72</v>
      </c>
    </row>
    <row r="131" spans="1:11" x14ac:dyDescent="0.3">
      <c r="A131" s="6" t="s">
        <v>123</v>
      </c>
      <c r="B131" s="6" t="s">
        <v>24</v>
      </c>
      <c r="C131" s="25">
        <v>91</v>
      </c>
      <c r="D131" s="2">
        <f>VLOOKUP(B131,Mat_Hang!$A$1:$D$11,4,FALSE)</f>
        <v>100</v>
      </c>
      <c r="E131" s="2">
        <f t="shared" ref="E131:E194" si="10">C131*D131</f>
        <v>9100</v>
      </c>
      <c r="F131" s="2">
        <f>VLOOKUP(B131,Mat_Hang!$A$1:$E$11,5,FALSE)</f>
        <v>8</v>
      </c>
      <c r="G131" s="2">
        <f t="shared" ref="G131:G194" si="11">E131*F131</f>
        <v>72800</v>
      </c>
      <c r="H131" s="2">
        <f t="shared" ref="H131:H194" si="12">E131+G131</f>
        <v>81900</v>
      </c>
      <c r="I131" s="2">
        <f>VLOOKUP(B131,Mat_Hang!$A$1:$F$11,6,FALSE)</f>
        <v>95</v>
      </c>
      <c r="J131" s="2">
        <f t="shared" ref="J131:J194" si="13">C131*I131</f>
        <v>8645</v>
      </c>
      <c r="K131" s="2">
        <f t="shared" ref="K131:K194" si="14">E131-J131</f>
        <v>455</v>
      </c>
    </row>
    <row r="132" spans="1:11" x14ac:dyDescent="0.3">
      <c r="A132" s="6" t="s">
        <v>124</v>
      </c>
      <c r="B132" s="6" t="s">
        <v>51</v>
      </c>
      <c r="C132" s="25">
        <v>20</v>
      </c>
      <c r="D132" s="2">
        <f>VLOOKUP(B132,Mat_Hang!$A$1:$D$11,4,FALSE)</f>
        <v>105</v>
      </c>
      <c r="E132" s="2">
        <f t="shared" si="10"/>
        <v>2100</v>
      </c>
      <c r="F132" s="2">
        <f>VLOOKUP(B132,Mat_Hang!$A$1:$E$11,5,FALSE)</f>
        <v>8</v>
      </c>
      <c r="G132" s="2">
        <f t="shared" si="11"/>
        <v>16800</v>
      </c>
      <c r="H132" s="2">
        <f t="shared" si="12"/>
        <v>18900</v>
      </c>
      <c r="I132" s="2">
        <f>VLOOKUP(B132,Mat_Hang!$A$1:$F$11,6,FALSE)</f>
        <v>104</v>
      </c>
      <c r="J132" s="2">
        <f t="shared" si="13"/>
        <v>2080</v>
      </c>
      <c r="K132" s="2">
        <f t="shared" si="14"/>
        <v>20</v>
      </c>
    </row>
    <row r="133" spans="1:11" x14ac:dyDescent="0.3">
      <c r="A133" s="6" t="s">
        <v>125</v>
      </c>
      <c r="B133" s="6" t="s">
        <v>4</v>
      </c>
      <c r="C133" s="25">
        <v>19</v>
      </c>
      <c r="D133" s="2">
        <f>VLOOKUP(B133,Mat_Hang!$A$1:$D$11,4,FALSE)</f>
        <v>222</v>
      </c>
      <c r="E133" s="2">
        <f t="shared" si="10"/>
        <v>4218</v>
      </c>
      <c r="F133" s="2">
        <f>VLOOKUP(B133,Mat_Hang!$A$1:$E$11,5,FALSE)</f>
        <v>10</v>
      </c>
      <c r="G133" s="2">
        <f t="shared" si="11"/>
        <v>42180</v>
      </c>
      <c r="H133" s="2">
        <f t="shared" si="12"/>
        <v>46398</v>
      </c>
      <c r="I133" s="2">
        <f>VLOOKUP(B133,Mat_Hang!$A$1:$F$11,6,FALSE)</f>
        <v>220</v>
      </c>
      <c r="J133" s="2">
        <f t="shared" si="13"/>
        <v>4180</v>
      </c>
      <c r="K133" s="2">
        <f t="shared" si="14"/>
        <v>38</v>
      </c>
    </row>
    <row r="134" spans="1:11" x14ac:dyDescent="0.3">
      <c r="A134" s="6" t="s">
        <v>126</v>
      </c>
      <c r="B134" s="6" t="s">
        <v>24</v>
      </c>
      <c r="C134" s="25">
        <v>16</v>
      </c>
      <c r="D134" s="2">
        <f>VLOOKUP(B134,Mat_Hang!$A$1:$D$11,4,FALSE)</f>
        <v>100</v>
      </c>
      <c r="E134" s="2">
        <f t="shared" si="10"/>
        <v>1600</v>
      </c>
      <c r="F134" s="2">
        <f>VLOOKUP(B134,Mat_Hang!$A$1:$E$11,5,FALSE)</f>
        <v>8</v>
      </c>
      <c r="G134" s="2">
        <f t="shared" si="11"/>
        <v>12800</v>
      </c>
      <c r="H134" s="2">
        <f t="shared" si="12"/>
        <v>14400</v>
      </c>
      <c r="I134" s="2">
        <f>VLOOKUP(B134,Mat_Hang!$A$1:$F$11,6,FALSE)</f>
        <v>95</v>
      </c>
      <c r="J134" s="2">
        <f t="shared" si="13"/>
        <v>1520</v>
      </c>
      <c r="K134" s="2">
        <f t="shared" si="14"/>
        <v>80</v>
      </c>
    </row>
    <row r="135" spans="1:11" x14ac:dyDescent="0.3">
      <c r="A135" s="6" t="s">
        <v>127</v>
      </c>
      <c r="B135" s="6" t="s">
        <v>51</v>
      </c>
      <c r="C135" s="25">
        <v>68</v>
      </c>
      <c r="D135" s="2">
        <f>VLOOKUP(B135,Mat_Hang!$A$1:$D$11,4,FALSE)</f>
        <v>105</v>
      </c>
      <c r="E135" s="2">
        <f t="shared" si="10"/>
        <v>7140</v>
      </c>
      <c r="F135" s="2">
        <f>VLOOKUP(B135,Mat_Hang!$A$1:$E$11,5,FALSE)</f>
        <v>8</v>
      </c>
      <c r="G135" s="2">
        <f t="shared" si="11"/>
        <v>57120</v>
      </c>
      <c r="H135" s="2">
        <f t="shared" si="12"/>
        <v>64260</v>
      </c>
      <c r="I135" s="2">
        <f>VLOOKUP(B135,Mat_Hang!$A$1:$F$11,6,FALSE)</f>
        <v>104</v>
      </c>
      <c r="J135" s="2">
        <f t="shared" si="13"/>
        <v>7072</v>
      </c>
      <c r="K135" s="2">
        <f t="shared" si="14"/>
        <v>68</v>
      </c>
    </row>
    <row r="136" spans="1:11" x14ac:dyDescent="0.3">
      <c r="A136" s="6" t="s">
        <v>128</v>
      </c>
      <c r="B136" s="6" t="s">
        <v>38</v>
      </c>
      <c r="C136" s="25">
        <f>STT</f>
        <v>21</v>
      </c>
      <c r="D136" s="2">
        <f>VLOOKUP(B136,Mat_Hang!$A$1:$D$11,4,FALSE)</f>
        <v>102</v>
      </c>
      <c r="E136" s="2">
        <f t="shared" si="10"/>
        <v>2142</v>
      </c>
      <c r="F136" s="2">
        <f>VLOOKUP(B136,Mat_Hang!$A$1:$E$11,5,FALSE)</f>
        <v>5</v>
      </c>
      <c r="G136" s="2">
        <f t="shared" si="11"/>
        <v>10710</v>
      </c>
      <c r="H136" s="2">
        <f t="shared" si="12"/>
        <v>12852</v>
      </c>
      <c r="I136" s="2">
        <f>VLOOKUP(B136,Mat_Hang!$A$1:$F$11,6,FALSE)</f>
        <v>84</v>
      </c>
      <c r="J136" s="2">
        <f t="shared" si="13"/>
        <v>1764</v>
      </c>
      <c r="K136" s="2">
        <f t="shared" si="14"/>
        <v>378</v>
      </c>
    </row>
    <row r="137" spans="1:11" x14ac:dyDescent="0.3">
      <c r="A137" s="6" t="s">
        <v>129</v>
      </c>
      <c r="B137" s="6" t="s">
        <v>26</v>
      </c>
      <c r="C137" s="25">
        <v>3</v>
      </c>
      <c r="D137" s="2">
        <f>VLOOKUP(B137,Mat_Hang!$A$1:$D$11,4,FALSE)</f>
        <v>212</v>
      </c>
      <c r="E137" s="2">
        <f t="shared" si="10"/>
        <v>636</v>
      </c>
      <c r="F137" s="2">
        <f>VLOOKUP(B137,Mat_Hang!$A$1:$E$11,5,FALSE)</f>
        <v>8</v>
      </c>
      <c r="G137" s="2">
        <f t="shared" si="11"/>
        <v>5088</v>
      </c>
      <c r="H137" s="2">
        <f t="shared" si="12"/>
        <v>5724</v>
      </c>
      <c r="I137" s="2">
        <f>VLOOKUP(B137,Mat_Hang!$A$1:$F$11,6,FALSE)</f>
        <v>207</v>
      </c>
      <c r="J137" s="2">
        <f t="shared" si="13"/>
        <v>621</v>
      </c>
      <c r="K137" s="2">
        <f t="shared" si="14"/>
        <v>15</v>
      </c>
    </row>
    <row r="138" spans="1:11" x14ac:dyDescent="0.3">
      <c r="A138" s="6" t="s">
        <v>130</v>
      </c>
      <c r="B138" s="6" t="s">
        <v>10</v>
      </c>
      <c r="C138" s="25">
        <v>10</v>
      </c>
      <c r="D138" s="2">
        <f>VLOOKUP(B138,Mat_Hang!$A$1:$D$11,4,FALSE)</f>
        <v>227</v>
      </c>
      <c r="E138" s="2">
        <f t="shared" si="10"/>
        <v>2270</v>
      </c>
      <c r="F138" s="2">
        <f>VLOOKUP(B138,Mat_Hang!$A$1:$E$11,5,FALSE)</f>
        <v>5</v>
      </c>
      <c r="G138" s="2">
        <f t="shared" si="11"/>
        <v>11350</v>
      </c>
      <c r="H138" s="2">
        <f t="shared" si="12"/>
        <v>13620</v>
      </c>
      <c r="I138" s="2">
        <f>VLOOKUP(B138,Mat_Hang!$A$1:$F$11,6,FALSE)</f>
        <v>225</v>
      </c>
      <c r="J138" s="2">
        <f t="shared" si="13"/>
        <v>2250</v>
      </c>
      <c r="K138" s="2">
        <f t="shared" si="14"/>
        <v>20</v>
      </c>
    </row>
    <row r="139" spans="1:11" x14ac:dyDescent="0.3">
      <c r="A139" s="6" t="s">
        <v>131</v>
      </c>
      <c r="B139" s="6" t="s">
        <v>4</v>
      </c>
      <c r="C139" s="25">
        <v>60</v>
      </c>
      <c r="D139" s="2">
        <f>VLOOKUP(B139,Mat_Hang!$A$1:$D$11,4,FALSE)</f>
        <v>222</v>
      </c>
      <c r="E139" s="2">
        <f t="shared" si="10"/>
        <v>13320</v>
      </c>
      <c r="F139" s="2">
        <f>VLOOKUP(B139,Mat_Hang!$A$1:$E$11,5,FALSE)</f>
        <v>10</v>
      </c>
      <c r="G139" s="2">
        <f t="shared" si="11"/>
        <v>133200</v>
      </c>
      <c r="H139" s="2">
        <f t="shared" si="12"/>
        <v>146520</v>
      </c>
      <c r="I139" s="2">
        <f>VLOOKUP(B139,Mat_Hang!$A$1:$F$11,6,FALSE)</f>
        <v>220</v>
      </c>
      <c r="J139" s="2">
        <f t="shared" si="13"/>
        <v>13200</v>
      </c>
      <c r="K139" s="2">
        <f t="shared" si="14"/>
        <v>120</v>
      </c>
    </row>
    <row r="140" spans="1:11" x14ac:dyDescent="0.3">
      <c r="A140" s="6" t="s">
        <v>132</v>
      </c>
      <c r="B140" s="6" t="s">
        <v>7</v>
      </c>
      <c r="C140" s="25">
        <v>31</v>
      </c>
      <c r="D140" s="2">
        <f>VLOOKUP(B140,Mat_Hang!$A$1:$D$11,4,FALSE)</f>
        <v>88</v>
      </c>
      <c r="E140" s="2">
        <f t="shared" si="10"/>
        <v>2728</v>
      </c>
      <c r="F140" s="2">
        <f>VLOOKUP(B140,Mat_Hang!$A$1:$E$11,5,FALSE)</f>
        <v>10</v>
      </c>
      <c r="G140" s="2">
        <f t="shared" si="11"/>
        <v>27280</v>
      </c>
      <c r="H140" s="2">
        <f t="shared" si="12"/>
        <v>30008</v>
      </c>
      <c r="I140" s="2">
        <f>VLOOKUP(B140,Mat_Hang!$A$1:$F$11,6,FALSE)</f>
        <v>90</v>
      </c>
      <c r="J140" s="2">
        <f t="shared" si="13"/>
        <v>2790</v>
      </c>
      <c r="K140" s="2">
        <f t="shared" si="14"/>
        <v>-62</v>
      </c>
    </row>
    <row r="141" spans="1:11" x14ac:dyDescent="0.3">
      <c r="A141" s="6" t="s">
        <v>133</v>
      </c>
      <c r="B141" s="6" t="s">
        <v>21</v>
      </c>
      <c r="C141" s="25">
        <v>4</v>
      </c>
      <c r="D141" s="2">
        <f>VLOOKUP(B141,Mat_Hang!$A$1:$D$11,4,FALSE)</f>
        <v>120</v>
      </c>
      <c r="E141" s="2">
        <f t="shared" si="10"/>
        <v>480</v>
      </c>
      <c r="F141" s="2">
        <f>VLOOKUP(B141,Mat_Hang!$A$1:$E$11,5,FALSE)</f>
        <v>8</v>
      </c>
      <c r="G141" s="2">
        <f t="shared" si="11"/>
        <v>3840</v>
      </c>
      <c r="H141" s="2">
        <f t="shared" si="12"/>
        <v>4320</v>
      </c>
      <c r="I141" s="2">
        <f>VLOOKUP(B141,Mat_Hang!$A$1:$F$11,6,FALSE)</f>
        <v>119</v>
      </c>
      <c r="J141" s="2">
        <f t="shared" si="13"/>
        <v>476</v>
      </c>
      <c r="K141" s="2">
        <f t="shared" si="14"/>
        <v>4</v>
      </c>
    </row>
    <row r="142" spans="1:11" x14ac:dyDescent="0.3">
      <c r="A142" s="6" t="s">
        <v>134</v>
      </c>
      <c r="B142" s="6" t="s">
        <v>7</v>
      </c>
      <c r="C142" s="25">
        <v>94</v>
      </c>
      <c r="D142" s="2">
        <f>VLOOKUP(B142,Mat_Hang!$A$1:$D$11,4,FALSE)</f>
        <v>88</v>
      </c>
      <c r="E142" s="2">
        <f t="shared" si="10"/>
        <v>8272</v>
      </c>
      <c r="F142" s="2">
        <f>VLOOKUP(B142,Mat_Hang!$A$1:$E$11,5,FALSE)</f>
        <v>10</v>
      </c>
      <c r="G142" s="2">
        <f t="shared" si="11"/>
        <v>82720</v>
      </c>
      <c r="H142" s="2">
        <f t="shared" si="12"/>
        <v>90992</v>
      </c>
      <c r="I142" s="2">
        <f>VLOOKUP(B142,Mat_Hang!$A$1:$F$11,6,FALSE)</f>
        <v>90</v>
      </c>
      <c r="J142" s="2">
        <f t="shared" si="13"/>
        <v>8460</v>
      </c>
      <c r="K142" s="2">
        <f t="shared" si="14"/>
        <v>-188</v>
      </c>
    </row>
    <row r="143" spans="1:11" x14ac:dyDescent="0.3">
      <c r="A143" s="6" t="s">
        <v>135</v>
      </c>
      <c r="B143" s="6" t="s">
        <v>28</v>
      </c>
      <c r="C143" s="25">
        <v>32</v>
      </c>
      <c r="D143" s="2">
        <f>VLOOKUP(B143,Mat_Hang!$A$1:$D$11,4,FALSE)</f>
        <v>109</v>
      </c>
      <c r="E143" s="2">
        <f t="shared" si="10"/>
        <v>3488</v>
      </c>
      <c r="F143" s="2">
        <f>VLOOKUP(B143,Mat_Hang!$A$1:$E$11,5,FALSE)</f>
        <v>10</v>
      </c>
      <c r="G143" s="2">
        <f t="shared" si="11"/>
        <v>34880</v>
      </c>
      <c r="H143" s="2">
        <f t="shared" si="12"/>
        <v>38368</v>
      </c>
      <c r="I143" s="2">
        <f>VLOOKUP(B143,Mat_Hang!$A$1:$F$11,6,FALSE)</f>
        <v>108</v>
      </c>
      <c r="J143" s="2">
        <f t="shared" si="13"/>
        <v>3456</v>
      </c>
      <c r="K143" s="2">
        <f t="shared" si="14"/>
        <v>32</v>
      </c>
    </row>
    <row r="144" spans="1:11" x14ac:dyDescent="0.3">
      <c r="A144" s="6" t="s">
        <v>136</v>
      </c>
      <c r="B144" s="6" t="s">
        <v>24</v>
      </c>
      <c r="C144" s="25">
        <v>10</v>
      </c>
      <c r="D144" s="2">
        <f>VLOOKUP(B144,Mat_Hang!$A$1:$D$11,4,FALSE)</f>
        <v>100</v>
      </c>
      <c r="E144" s="2">
        <f t="shared" si="10"/>
        <v>1000</v>
      </c>
      <c r="F144" s="2">
        <f>VLOOKUP(B144,Mat_Hang!$A$1:$E$11,5,FALSE)</f>
        <v>8</v>
      </c>
      <c r="G144" s="2">
        <f t="shared" si="11"/>
        <v>8000</v>
      </c>
      <c r="H144" s="2">
        <f t="shared" si="12"/>
        <v>9000</v>
      </c>
      <c r="I144" s="2">
        <f>VLOOKUP(B144,Mat_Hang!$A$1:$F$11,6,FALSE)</f>
        <v>95</v>
      </c>
      <c r="J144" s="2">
        <f t="shared" si="13"/>
        <v>950</v>
      </c>
      <c r="K144" s="2">
        <f t="shared" si="14"/>
        <v>50</v>
      </c>
    </row>
    <row r="145" spans="1:11" x14ac:dyDescent="0.3">
      <c r="A145" s="6" t="s">
        <v>137</v>
      </c>
      <c r="B145" s="6" t="s">
        <v>4</v>
      </c>
      <c r="C145" s="25">
        <v>51</v>
      </c>
      <c r="D145" s="2">
        <f>VLOOKUP(B145,Mat_Hang!$A$1:$D$11,4,FALSE)</f>
        <v>222</v>
      </c>
      <c r="E145" s="2">
        <f t="shared" si="10"/>
        <v>11322</v>
      </c>
      <c r="F145" s="2">
        <f>VLOOKUP(B145,Mat_Hang!$A$1:$E$11,5,FALSE)</f>
        <v>10</v>
      </c>
      <c r="G145" s="2">
        <f t="shared" si="11"/>
        <v>113220</v>
      </c>
      <c r="H145" s="2">
        <f t="shared" si="12"/>
        <v>124542</v>
      </c>
      <c r="I145" s="2">
        <f>VLOOKUP(B145,Mat_Hang!$A$1:$F$11,6,FALSE)</f>
        <v>220</v>
      </c>
      <c r="J145" s="2">
        <f t="shared" si="13"/>
        <v>11220</v>
      </c>
      <c r="K145" s="2">
        <f t="shared" si="14"/>
        <v>102</v>
      </c>
    </row>
    <row r="146" spans="1:11" x14ac:dyDescent="0.3">
      <c r="A146" s="6" t="s">
        <v>138</v>
      </c>
      <c r="B146" s="6" t="s">
        <v>51</v>
      </c>
      <c r="C146" s="25">
        <v>15</v>
      </c>
      <c r="D146" s="2">
        <f>VLOOKUP(B146,Mat_Hang!$A$1:$D$11,4,FALSE)</f>
        <v>105</v>
      </c>
      <c r="E146" s="2">
        <f t="shared" si="10"/>
        <v>1575</v>
      </c>
      <c r="F146" s="2">
        <f>VLOOKUP(B146,Mat_Hang!$A$1:$E$11,5,FALSE)</f>
        <v>8</v>
      </c>
      <c r="G146" s="2">
        <f t="shared" si="11"/>
        <v>12600</v>
      </c>
      <c r="H146" s="2">
        <f t="shared" si="12"/>
        <v>14175</v>
      </c>
      <c r="I146" s="2">
        <f>VLOOKUP(B146,Mat_Hang!$A$1:$F$11,6,FALSE)</f>
        <v>104</v>
      </c>
      <c r="J146" s="2">
        <f t="shared" si="13"/>
        <v>1560</v>
      </c>
      <c r="K146" s="2">
        <f t="shared" si="14"/>
        <v>15</v>
      </c>
    </row>
    <row r="147" spans="1:11" x14ac:dyDescent="0.3">
      <c r="A147" s="6" t="s">
        <v>139</v>
      </c>
      <c r="B147" s="6" t="s">
        <v>38</v>
      </c>
      <c r="C147" s="25">
        <v>16</v>
      </c>
      <c r="D147" s="2">
        <f>VLOOKUP(B147,Mat_Hang!$A$1:$D$11,4,FALSE)</f>
        <v>102</v>
      </c>
      <c r="E147" s="2">
        <f t="shared" si="10"/>
        <v>1632</v>
      </c>
      <c r="F147" s="2">
        <f>VLOOKUP(B147,Mat_Hang!$A$1:$E$11,5,FALSE)</f>
        <v>5</v>
      </c>
      <c r="G147" s="2">
        <f t="shared" si="11"/>
        <v>8160</v>
      </c>
      <c r="H147" s="2">
        <f t="shared" si="12"/>
        <v>9792</v>
      </c>
      <c r="I147" s="2">
        <f>VLOOKUP(B147,Mat_Hang!$A$1:$F$11,6,FALSE)</f>
        <v>84</v>
      </c>
      <c r="J147" s="2">
        <f t="shared" si="13"/>
        <v>1344</v>
      </c>
      <c r="K147" s="2">
        <f t="shared" si="14"/>
        <v>288</v>
      </c>
    </row>
    <row r="148" spans="1:11" x14ac:dyDescent="0.3">
      <c r="A148" s="6" t="s">
        <v>140</v>
      </c>
      <c r="B148" s="6" t="s">
        <v>51</v>
      </c>
      <c r="C148" s="25">
        <v>31</v>
      </c>
      <c r="D148" s="2">
        <f>VLOOKUP(B148,Mat_Hang!$A$1:$D$11,4,FALSE)</f>
        <v>105</v>
      </c>
      <c r="E148" s="2">
        <f t="shared" si="10"/>
        <v>3255</v>
      </c>
      <c r="F148" s="2">
        <f>VLOOKUP(B148,Mat_Hang!$A$1:$E$11,5,FALSE)</f>
        <v>8</v>
      </c>
      <c r="G148" s="2">
        <f t="shared" si="11"/>
        <v>26040</v>
      </c>
      <c r="H148" s="2">
        <f t="shared" si="12"/>
        <v>29295</v>
      </c>
      <c r="I148" s="2">
        <f>VLOOKUP(B148,Mat_Hang!$A$1:$F$11,6,FALSE)</f>
        <v>104</v>
      </c>
      <c r="J148" s="2">
        <f t="shared" si="13"/>
        <v>3224</v>
      </c>
      <c r="K148" s="2">
        <f t="shared" si="14"/>
        <v>31</v>
      </c>
    </row>
    <row r="149" spans="1:11" x14ac:dyDescent="0.3">
      <c r="A149" s="6" t="s">
        <v>141</v>
      </c>
      <c r="B149" s="6" t="s">
        <v>21</v>
      </c>
      <c r="C149" s="25">
        <v>38</v>
      </c>
      <c r="D149" s="2">
        <f>VLOOKUP(B149,Mat_Hang!$A$1:$D$11,4,FALSE)</f>
        <v>120</v>
      </c>
      <c r="E149" s="2">
        <f t="shared" si="10"/>
        <v>4560</v>
      </c>
      <c r="F149" s="2">
        <f>VLOOKUP(B149,Mat_Hang!$A$1:$E$11,5,FALSE)</f>
        <v>8</v>
      </c>
      <c r="G149" s="2">
        <f t="shared" si="11"/>
        <v>36480</v>
      </c>
      <c r="H149" s="2">
        <f t="shared" si="12"/>
        <v>41040</v>
      </c>
      <c r="I149" s="2">
        <f>VLOOKUP(B149,Mat_Hang!$A$1:$F$11,6,FALSE)</f>
        <v>119</v>
      </c>
      <c r="J149" s="2">
        <f t="shared" si="13"/>
        <v>4522</v>
      </c>
      <c r="K149" s="2">
        <f t="shared" si="14"/>
        <v>38</v>
      </c>
    </row>
    <row r="150" spans="1:11" x14ac:dyDescent="0.3">
      <c r="A150" s="6" t="s">
        <v>142</v>
      </c>
      <c r="B150" s="6" t="s">
        <v>28</v>
      </c>
      <c r="C150" s="25">
        <v>42</v>
      </c>
      <c r="D150" s="2">
        <f>VLOOKUP(B150,Mat_Hang!$A$1:$D$11,4,FALSE)</f>
        <v>109</v>
      </c>
      <c r="E150" s="2">
        <f t="shared" si="10"/>
        <v>4578</v>
      </c>
      <c r="F150" s="2">
        <f>VLOOKUP(B150,Mat_Hang!$A$1:$E$11,5,FALSE)</f>
        <v>10</v>
      </c>
      <c r="G150" s="2">
        <f t="shared" si="11"/>
        <v>45780</v>
      </c>
      <c r="H150" s="2">
        <f t="shared" si="12"/>
        <v>50358</v>
      </c>
      <c r="I150" s="2">
        <f>VLOOKUP(B150,Mat_Hang!$A$1:$F$11,6,FALSE)</f>
        <v>108</v>
      </c>
      <c r="J150" s="2">
        <f t="shared" si="13"/>
        <v>4536</v>
      </c>
      <c r="K150" s="2">
        <f t="shared" si="14"/>
        <v>42</v>
      </c>
    </row>
    <row r="151" spans="1:11" x14ac:dyDescent="0.3">
      <c r="A151" s="6" t="s">
        <v>143</v>
      </c>
      <c r="B151" s="6" t="s">
        <v>38</v>
      </c>
      <c r="C151" s="25">
        <v>33</v>
      </c>
      <c r="D151" s="2">
        <f>VLOOKUP(B151,Mat_Hang!$A$1:$D$11,4,FALSE)</f>
        <v>102</v>
      </c>
      <c r="E151" s="2">
        <f t="shared" si="10"/>
        <v>3366</v>
      </c>
      <c r="F151" s="2">
        <f>VLOOKUP(B151,Mat_Hang!$A$1:$E$11,5,FALSE)</f>
        <v>5</v>
      </c>
      <c r="G151" s="2">
        <f t="shared" si="11"/>
        <v>16830</v>
      </c>
      <c r="H151" s="2">
        <f t="shared" si="12"/>
        <v>20196</v>
      </c>
      <c r="I151" s="2">
        <f>VLOOKUP(B151,Mat_Hang!$A$1:$F$11,6,FALSE)</f>
        <v>84</v>
      </c>
      <c r="J151" s="2">
        <f t="shared" si="13"/>
        <v>2772</v>
      </c>
      <c r="K151" s="2">
        <f t="shared" si="14"/>
        <v>594</v>
      </c>
    </row>
    <row r="152" spans="1:11" x14ac:dyDescent="0.3">
      <c r="A152" s="6" t="s">
        <v>144</v>
      </c>
      <c r="B152" s="6" t="s">
        <v>4</v>
      </c>
      <c r="C152" s="25">
        <v>63</v>
      </c>
      <c r="D152" s="2">
        <f>VLOOKUP(B152,Mat_Hang!$A$1:$D$11,4,FALSE)</f>
        <v>222</v>
      </c>
      <c r="E152" s="2">
        <f t="shared" si="10"/>
        <v>13986</v>
      </c>
      <c r="F152" s="2">
        <f>VLOOKUP(B152,Mat_Hang!$A$1:$E$11,5,FALSE)</f>
        <v>10</v>
      </c>
      <c r="G152" s="2">
        <f t="shared" si="11"/>
        <v>139860</v>
      </c>
      <c r="H152" s="2">
        <f t="shared" si="12"/>
        <v>153846</v>
      </c>
      <c r="I152" s="2">
        <f>VLOOKUP(B152,Mat_Hang!$A$1:$F$11,6,FALSE)</f>
        <v>220</v>
      </c>
      <c r="J152" s="2">
        <f t="shared" si="13"/>
        <v>13860</v>
      </c>
      <c r="K152" s="2">
        <f t="shared" si="14"/>
        <v>126</v>
      </c>
    </row>
    <row r="153" spans="1:11" x14ac:dyDescent="0.3">
      <c r="A153" s="6" t="s">
        <v>145</v>
      </c>
      <c r="B153" s="6" t="s">
        <v>4</v>
      </c>
      <c r="C153" s="25">
        <v>60</v>
      </c>
      <c r="D153" s="2">
        <f>VLOOKUP(B153,Mat_Hang!$A$1:$D$11,4,FALSE)</f>
        <v>222</v>
      </c>
      <c r="E153" s="2">
        <f t="shared" si="10"/>
        <v>13320</v>
      </c>
      <c r="F153" s="2">
        <f>VLOOKUP(B153,Mat_Hang!$A$1:$E$11,5,FALSE)</f>
        <v>10</v>
      </c>
      <c r="G153" s="2">
        <f t="shared" si="11"/>
        <v>133200</v>
      </c>
      <c r="H153" s="2">
        <f t="shared" si="12"/>
        <v>146520</v>
      </c>
      <c r="I153" s="2">
        <f>VLOOKUP(B153,Mat_Hang!$A$1:$F$11,6,FALSE)</f>
        <v>220</v>
      </c>
      <c r="J153" s="2">
        <f t="shared" si="13"/>
        <v>13200</v>
      </c>
      <c r="K153" s="2">
        <f t="shared" si="14"/>
        <v>120</v>
      </c>
    </row>
    <row r="154" spans="1:11" x14ac:dyDescent="0.3">
      <c r="A154" s="6" t="s">
        <v>146</v>
      </c>
      <c r="B154" s="6" t="s">
        <v>51</v>
      </c>
      <c r="C154" s="25">
        <v>14</v>
      </c>
      <c r="D154" s="2">
        <f>VLOOKUP(B154,Mat_Hang!$A$1:$D$11,4,FALSE)</f>
        <v>105</v>
      </c>
      <c r="E154" s="2">
        <f t="shared" si="10"/>
        <v>1470</v>
      </c>
      <c r="F154" s="2">
        <f>VLOOKUP(B154,Mat_Hang!$A$1:$E$11,5,FALSE)</f>
        <v>8</v>
      </c>
      <c r="G154" s="2">
        <f t="shared" si="11"/>
        <v>11760</v>
      </c>
      <c r="H154" s="2">
        <f t="shared" si="12"/>
        <v>13230</v>
      </c>
      <c r="I154" s="2">
        <f>VLOOKUP(B154,Mat_Hang!$A$1:$F$11,6,FALSE)</f>
        <v>104</v>
      </c>
      <c r="J154" s="2">
        <f t="shared" si="13"/>
        <v>1456</v>
      </c>
      <c r="K154" s="2">
        <f t="shared" si="14"/>
        <v>14</v>
      </c>
    </row>
    <row r="155" spans="1:11" x14ac:dyDescent="0.3">
      <c r="A155" s="6" t="s">
        <v>147</v>
      </c>
      <c r="B155" s="6" t="s">
        <v>10</v>
      </c>
      <c r="C155" s="25">
        <v>42</v>
      </c>
      <c r="D155" s="2">
        <f>VLOOKUP(B155,Mat_Hang!$A$1:$D$11,4,FALSE)</f>
        <v>227</v>
      </c>
      <c r="E155" s="2">
        <f t="shared" si="10"/>
        <v>9534</v>
      </c>
      <c r="F155" s="2">
        <f>VLOOKUP(B155,Mat_Hang!$A$1:$E$11,5,FALSE)</f>
        <v>5</v>
      </c>
      <c r="G155" s="2">
        <f t="shared" si="11"/>
        <v>47670</v>
      </c>
      <c r="H155" s="2">
        <f t="shared" si="12"/>
        <v>57204</v>
      </c>
      <c r="I155" s="2">
        <f>VLOOKUP(B155,Mat_Hang!$A$1:$F$11,6,FALSE)</f>
        <v>225</v>
      </c>
      <c r="J155" s="2">
        <f t="shared" si="13"/>
        <v>9450</v>
      </c>
      <c r="K155" s="2">
        <f t="shared" si="14"/>
        <v>84</v>
      </c>
    </row>
    <row r="156" spans="1:11" x14ac:dyDescent="0.3">
      <c r="A156" s="6" t="s">
        <v>148</v>
      </c>
      <c r="B156" s="6" t="s">
        <v>38</v>
      </c>
      <c r="C156" s="25">
        <v>37</v>
      </c>
      <c r="D156" s="2">
        <f>VLOOKUP(B156,Mat_Hang!$A$1:$D$11,4,FALSE)</f>
        <v>102</v>
      </c>
      <c r="E156" s="2">
        <f t="shared" si="10"/>
        <v>3774</v>
      </c>
      <c r="F156" s="2">
        <f>VLOOKUP(B156,Mat_Hang!$A$1:$E$11,5,FALSE)</f>
        <v>5</v>
      </c>
      <c r="G156" s="2">
        <f t="shared" si="11"/>
        <v>18870</v>
      </c>
      <c r="H156" s="2">
        <f t="shared" si="12"/>
        <v>22644</v>
      </c>
      <c r="I156" s="2">
        <f>VLOOKUP(B156,Mat_Hang!$A$1:$F$11,6,FALSE)</f>
        <v>84</v>
      </c>
      <c r="J156" s="2">
        <f t="shared" si="13"/>
        <v>3108</v>
      </c>
      <c r="K156" s="2">
        <f t="shared" si="14"/>
        <v>666</v>
      </c>
    </row>
    <row r="157" spans="1:11" x14ac:dyDescent="0.3">
      <c r="A157" s="6" t="s">
        <v>149</v>
      </c>
      <c r="B157" s="6" t="s">
        <v>7</v>
      </c>
      <c r="C157" s="25">
        <v>25</v>
      </c>
      <c r="D157" s="2">
        <f>VLOOKUP(B157,Mat_Hang!$A$1:$D$11,4,FALSE)</f>
        <v>88</v>
      </c>
      <c r="E157" s="2">
        <f t="shared" si="10"/>
        <v>2200</v>
      </c>
      <c r="F157" s="2">
        <f>VLOOKUP(B157,Mat_Hang!$A$1:$E$11,5,FALSE)</f>
        <v>10</v>
      </c>
      <c r="G157" s="2">
        <f t="shared" si="11"/>
        <v>22000</v>
      </c>
      <c r="H157" s="2">
        <f t="shared" si="12"/>
        <v>24200</v>
      </c>
      <c r="I157" s="2">
        <f>VLOOKUP(B157,Mat_Hang!$A$1:$F$11,6,FALSE)</f>
        <v>90</v>
      </c>
      <c r="J157" s="2">
        <f t="shared" si="13"/>
        <v>2250</v>
      </c>
      <c r="K157" s="2">
        <f t="shared" si="14"/>
        <v>-50</v>
      </c>
    </row>
    <row r="158" spans="1:11" x14ac:dyDescent="0.3">
      <c r="A158" s="6" t="s">
        <v>150</v>
      </c>
      <c r="B158" s="6" t="s">
        <v>38</v>
      </c>
      <c r="C158" s="25">
        <v>51</v>
      </c>
      <c r="D158" s="2">
        <f>VLOOKUP(B158,Mat_Hang!$A$1:$D$11,4,FALSE)</f>
        <v>102</v>
      </c>
      <c r="E158" s="2">
        <f t="shared" si="10"/>
        <v>5202</v>
      </c>
      <c r="F158" s="2">
        <f>VLOOKUP(B158,Mat_Hang!$A$1:$E$11,5,FALSE)</f>
        <v>5</v>
      </c>
      <c r="G158" s="2">
        <f t="shared" si="11"/>
        <v>26010</v>
      </c>
      <c r="H158" s="2">
        <f t="shared" si="12"/>
        <v>31212</v>
      </c>
      <c r="I158" s="2">
        <f>VLOOKUP(B158,Mat_Hang!$A$1:$F$11,6,FALSE)</f>
        <v>84</v>
      </c>
      <c r="J158" s="2">
        <f t="shared" si="13"/>
        <v>4284</v>
      </c>
      <c r="K158" s="2">
        <f t="shared" si="14"/>
        <v>918</v>
      </c>
    </row>
    <row r="159" spans="1:11" x14ac:dyDescent="0.3">
      <c r="A159" s="6" t="s">
        <v>151</v>
      </c>
      <c r="B159" s="6" t="s">
        <v>5</v>
      </c>
      <c r="C159" s="25">
        <v>18</v>
      </c>
      <c r="D159" s="2">
        <f>VLOOKUP(B159,Mat_Hang!$A$1:$D$11,4,FALSE)</f>
        <v>58</v>
      </c>
      <c r="E159" s="2">
        <f t="shared" si="10"/>
        <v>1044</v>
      </c>
      <c r="F159" s="2">
        <f>VLOOKUP(B159,Mat_Hang!$A$1:$E$11,5,FALSE)</f>
        <v>10</v>
      </c>
      <c r="G159" s="2">
        <f t="shared" si="11"/>
        <v>10440</v>
      </c>
      <c r="H159" s="2">
        <f t="shared" si="12"/>
        <v>11484</v>
      </c>
      <c r="I159" s="2">
        <f>VLOOKUP(B159,Mat_Hang!$A$1:$F$11,6,FALSE)</f>
        <v>55</v>
      </c>
      <c r="J159" s="2">
        <f t="shared" si="13"/>
        <v>990</v>
      </c>
      <c r="K159" s="2">
        <f t="shared" si="14"/>
        <v>54</v>
      </c>
    </row>
    <row r="160" spans="1:11" x14ac:dyDescent="0.3">
      <c r="A160" s="6" t="s">
        <v>152</v>
      </c>
      <c r="B160" s="6" t="s">
        <v>21</v>
      </c>
      <c r="C160" s="25">
        <v>25</v>
      </c>
      <c r="D160" s="2">
        <f>VLOOKUP(B160,Mat_Hang!$A$1:$D$11,4,FALSE)</f>
        <v>120</v>
      </c>
      <c r="E160" s="2">
        <f t="shared" si="10"/>
        <v>3000</v>
      </c>
      <c r="F160" s="2">
        <f>VLOOKUP(B160,Mat_Hang!$A$1:$E$11,5,FALSE)</f>
        <v>8</v>
      </c>
      <c r="G160" s="2">
        <f t="shared" si="11"/>
        <v>24000</v>
      </c>
      <c r="H160" s="2">
        <f t="shared" si="12"/>
        <v>27000</v>
      </c>
      <c r="I160" s="2">
        <f>VLOOKUP(B160,Mat_Hang!$A$1:$F$11,6,FALSE)</f>
        <v>119</v>
      </c>
      <c r="J160" s="2">
        <f t="shared" si="13"/>
        <v>2975</v>
      </c>
      <c r="K160" s="2">
        <f t="shared" si="14"/>
        <v>25</v>
      </c>
    </row>
    <row r="161" spans="1:11" x14ac:dyDescent="0.3">
      <c r="A161" s="6" t="s">
        <v>153</v>
      </c>
      <c r="B161" s="6" t="s">
        <v>21</v>
      </c>
      <c r="C161" s="25">
        <v>91</v>
      </c>
      <c r="D161" s="2">
        <f>VLOOKUP(B161,Mat_Hang!$A$1:$D$11,4,FALSE)</f>
        <v>120</v>
      </c>
      <c r="E161" s="2">
        <f t="shared" si="10"/>
        <v>10920</v>
      </c>
      <c r="F161" s="2">
        <f>VLOOKUP(B161,Mat_Hang!$A$1:$E$11,5,FALSE)</f>
        <v>8</v>
      </c>
      <c r="G161" s="2">
        <f t="shared" si="11"/>
        <v>87360</v>
      </c>
      <c r="H161" s="2">
        <f t="shared" si="12"/>
        <v>98280</v>
      </c>
      <c r="I161" s="2">
        <f>VLOOKUP(B161,Mat_Hang!$A$1:$F$11,6,FALSE)</f>
        <v>119</v>
      </c>
      <c r="J161" s="2">
        <f t="shared" si="13"/>
        <v>10829</v>
      </c>
      <c r="K161" s="2">
        <f t="shared" si="14"/>
        <v>91</v>
      </c>
    </row>
    <row r="162" spans="1:11" x14ac:dyDescent="0.3">
      <c r="A162" s="6" t="s">
        <v>154</v>
      </c>
      <c r="B162" s="6" t="s">
        <v>7</v>
      </c>
      <c r="C162" s="25">
        <v>13</v>
      </c>
      <c r="D162" s="2">
        <f>VLOOKUP(B162,Mat_Hang!$A$1:$D$11,4,FALSE)</f>
        <v>88</v>
      </c>
      <c r="E162" s="2">
        <f t="shared" si="10"/>
        <v>1144</v>
      </c>
      <c r="F162" s="2">
        <f>VLOOKUP(B162,Mat_Hang!$A$1:$E$11,5,FALSE)</f>
        <v>10</v>
      </c>
      <c r="G162" s="2">
        <f t="shared" si="11"/>
        <v>11440</v>
      </c>
      <c r="H162" s="2">
        <f t="shared" si="12"/>
        <v>12584</v>
      </c>
      <c r="I162" s="2">
        <f>VLOOKUP(B162,Mat_Hang!$A$1:$F$11,6,FALSE)</f>
        <v>90</v>
      </c>
      <c r="J162" s="2">
        <f t="shared" si="13"/>
        <v>1170</v>
      </c>
      <c r="K162" s="2">
        <f t="shared" si="14"/>
        <v>-26</v>
      </c>
    </row>
    <row r="163" spans="1:11" x14ac:dyDescent="0.3">
      <c r="A163" s="6" t="s">
        <v>155</v>
      </c>
      <c r="B163" s="6" t="s">
        <v>21</v>
      </c>
      <c r="C163" s="25">
        <v>24</v>
      </c>
      <c r="D163" s="2">
        <f>VLOOKUP(B163,Mat_Hang!$A$1:$D$11,4,FALSE)</f>
        <v>120</v>
      </c>
      <c r="E163" s="2">
        <f t="shared" si="10"/>
        <v>2880</v>
      </c>
      <c r="F163" s="2">
        <f>VLOOKUP(B163,Mat_Hang!$A$1:$E$11,5,FALSE)</f>
        <v>8</v>
      </c>
      <c r="G163" s="2">
        <f t="shared" si="11"/>
        <v>23040</v>
      </c>
      <c r="H163" s="2">
        <f t="shared" si="12"/>
        <v>25920</v>
      </c>
      <c r="I163" s="2">
        <f>VLOOKUP(B163,Mat_Hang!$A$1:$F$11,6,FALSE)</f>
        <v>119</v>
      </c>
      <c r="J163" s="2">
        <f t="shared" si="13"/>
        <v>2856</v>
      </c>
      <c r="K163" s="2">
        <f t="shared" si="14"/>
        <v>24</v>
      </c>
    </row>
    <row r="164" spans="1:11" x14ac:dyDescent="0.3">
      <c r="A164" s="6" t="s">
        <v>156</v>
      </c>
      <c r="B164" s="6" t="s">
        <v>28</v>
      </c>
      <c r="C164" s="25">
        <v>84</v>
      </c>
      <c r="D164" s="2">
        <f>VLOOKUP(B164,Mat_Hang!$A$1:$D$11,4,FALSE)</f>
        <v>109</v>
      </c>
      <c r="E164" s="2">
        <f t="shared" si="10"/>
        <v>9156</v>
      </c>
      <c r="F164" s="2">
        <f>VLOOKUP(B164,Mat_Hang!$A$1:$E$11,5,FALSE)</f>
        <v>10</v>
      </c>
      <c r="G164" s="2">
        <f t="shared" si="11"/>
        <v>91560</v>
      </c>
      <c r="H164" s="2">
        <f t="shared" si="12"/>
        <v>100716</v>
      </c>
      <c r="I164" s="2">
        <f>VLOOKUP(B164,Mat_Hang!$A$1:$F$11,6,FALSE)</f>
        <v>108</v>
      </c>
      <c r="J164" s="2">
        <f t="shared" si="13"/>
        <v>9072</v>
      </c>
      <c r="K164" s="2">
        <f t="shared" si="14"/>
        <v>84</v>
      </c>
    </row>
    <row r="165" spans="1:11" x14ac:dyDescent="0.3">
      <c r="A165" s="6" t="s">
        <v>157</v>
      </c>
      <c r="B165" s="6" t="s">
        <v>4</v>
      </c>
      <c r="C165" s="25">
        <v>25</v>
      </c>
      <c r="D165" s="2">
        <f>VLOOKUP(B165,Mat_Hang!$A$1:$D$11,4,FALSE)</f>
        <v>222</v>
      </c>
      <c r="E165" s="2">
        <f t="shared" si="10"/>
        <v>5550</v>
      </c>
      <c r="F165" s="2">
        <f>VLOOKUP(B165,Mat_Hang!$A$1:$E$11,5,FALSE)</f>
        <v>10</v>
      </c>
      <c r="G165" s="2">
        <f t="shared" si="11"/>
        <v>55500</v>
      </c>
      <c r="H165" s="2">
        <f t="shared" si="12"/>
        <v>61050</v>
      </c>
      <c r="I165" s="2">
        <f>VLOOKUP(B165,Mat_Hang!$A$1:$F$11,6,FALSE)</f>
        <v>220</v>
      </c>
      <c r="J165" s="2">
        <f t="shared" si="13"/>
        <v>5500</v>
      </c>
      <c r="K165" s="2">
        <f t="shared" si="14"/>
        <v>50</v>
      </c>
    </row>
    <row r="166" spans="1:11" x14ac:dyDescent="0.3">
      <c r="A166" s="6" t="s">
        <v>158</v>
      </c>
      <c r="B166" s="6" t="s">
        <v>7</v>
      </c>
      <c r="C166" s="25">
        <v>7</v>
      </c>
      <c r="D166" s="2">
        <f>VLOOKUP(B166,Mat_Hang!$A$1:$D$11,4,FALSE)</f>
        <v>88</v>
      </c>
      <c r="E166" s="2">
        <f t="shared" si="10"/>
        <v>616</v>
      </c>
      <c r="F166" s="2">
        <f>VLOOKUP(B166,Mat_Hang!$A$1:$E$11,5,FALSE)</f>
        <v>10</v>
      </c>
      <c r="G166" s="2">
        <f t="shared" si="11"/>
        <v>6160</v>
      </c>
      <c r="H166" s="2">
        <f t="shared" si="12"/>
        <v>6776</v>
      </c>
      <c r="I166" s="2">
        <f>VLOOKUP(B166,Mat_Hang!$A$1:$F$11,6,FALSE)</f>
        <v>90</v>
      </c>
      <c r="J166" s="2">
        <f t="shared" si="13"/>
        <v>630</v>
      </c>
      <c r="K166" s="2">
        <f t="shared" si="14"/>
        <v>-14</v>
      </c>
    </row>
    <row r="167" spans="1:11" x14ac:dyDescent="0.3">
      <c r="A167" s="6" t="s">
        <v>159</v>
      </c>
      <c r="B167" s="6" t="s">
        <v>21</v>
      </c>
      <c r="C167" s="25">
        <v>9</v>
      </c>
      <c r="D167" s="2">
        <f>VLOOKUP(B167,Mat_Hang!$A$1:$D$11,4,FALSE)</f>
        <v>120</v>
      </c>
      <c r="E167" s="2">
        <f t="shared" si="10"/>
        <v>1080</v>
      </c>
      <c r="F167" s="2">
        <f>VLOOKUP(B167,Mat_Hang!$A$1:$E$11,5,FALSE)</f>
        <v>8</v>
      </c>
      <c r="G167" s="2">
        <f t="shared" si="11"/>
        <v>8640</v>
      </c>
      <c r="H167" s="2">
        <f t="shared" si="12"/>
        <v>9720</v>
      </c>
      <c r="I167" s="2">
        <f>VLOOKUP(B167,Mat_Hang!$A$1:$F$11,6,FALSE)</f>
        <v>119</v>
      </c>
      <c r="J167" s="2">
        <f t="shared" si="13"/>
        <v>1071</v>
      </c>
      <c r="K167" s="2">
        <f t="shared" si="14"/>
        <v>9</v>
      </c>
    </row>
    <row r="168" spans="1:11" x14ac:dyDescent="0.3">
      <c r="A168" s="6" t="s">
        <v>160</v>
      </c>
      <c r="B168" s="6" t="s">
        <v>7</v>
      </c>
      <c r="C168" s="25">
        <v>60</v>
      </c>
      <c r="D168" s="2">
        <f>VLOOKUP(B168,Mat_Hang!$A$1:$D$11,4,FALSE)</f>
        <v>88</v>
      </c>
      <c r="E168" s="2">
        <f t="shared" si="10"/>
        <v>5280</v>
      </c>
      <c r="F168" s="2">
        <f>VLOOKUP(B168,Mat_Hang!$A$1:$E$11,5,FALSE)</f>
        <v>10</v>
      </c>
      <c r="G168" s="2">
        <f t="shared" si="11"/>
        <v>52800</v>
      </c>
      <c r="H168" s="2">
        <f t="shared" si="12"/>
        <v>58080</v>
      </c>
      <c r="I168" s="2">
        <f>VLOOKUP(B168,Mat_Hang!$A$1:$F$11,6,FALSE)</f>
        <v>90</v>
      </c>
      <c r="J168" s="2">
        <f t="shared" si="13"/>
        <v>5400</v>
      </c>
      <c r="K168" s="2">
        <f t="shared" si="14"/>
        <v>-120</v>
      </c>
    </row>
    <row r="169" spans="1:11" x14ac:dyDescent="0.3">
      <c r="A169" s="6" t="s">
        <v>161</v>
      </c>
      <c r="B169" s="6" t="s">
        <v>38</v>
      </c>
      <c r="C169" s="25">
        <v>12</v>
      </c>
      <c r="D169" s="2">
        <f>VLOOKUP(B169,Mat_Hang!$A$1:$D$11,4,FALSE)</f>
        <v>102</v>
      </c>
      <c r="E169" s="2">
        <f t="shared" si="10"/>
        <v>1224</v>
      </c>
      <c r="F169" s="2">
        <f>VLOOKUP(B169,Mat_Hang!$A$1:$E$11,5,FALSE)</f>
        <v>5</v>
      </c>
      <c r="G169" s="2">
        <f t="shared" si="11"/>
        <v>6120</v>
      </c>
      <c r="H169" s="2">
        <f t="shared" si="12"/>
        <v>7344</v>
      </c>
      <c r="I169" s="2">
        <f>VLOOKUP(B169,Mat_Hang!$A$1:$F$11,6,FALSE)</f>
        <v>84</v>
      </c>
      <c r="J169" s="2">
        <f t="shared" si="13"/>
        <v>1008</v>
      </c>
      <c r="K169" s="2">
        <f t="shared" si="14"/>
        <v>216</v>
      </c>
    </row>
    <row r="170" spans="1:11" x14ac:dyDescent="0.3">
      <c r="A170" s="6" t="s">
        <v>162</v>
      </c>
      <c r="B170" s="6" t="s">
        <v>26</v>
      </c>
      <c r="C170" s="25">
        <v>8</v>
      </c>
      <c r="D170" s="2">
        <f>VLOOKUP(B170,Mat_Hang!$A$1:$D$11,4,FALSE)</f>
        <v>212</v>
      </c>
      <c r="E170" s="2">
        <f t="shared" si="10"/>
        <v>1696</v>
      </c>
      <c r="F170" s="2">
        <f>VLOOKUP(B170,Mat_Hang!$A$1:$E$11,5,FALSE)</f>
        <v>8</v>
      </c>
      <c r="G170" s="2">
        <f t="shared" si="11"/>
        <v>13568</v>
      </c>
      <c r="H170" s="2">
        <f t="shared" si="12"/>
        <v>15264</v>
      </c>
      <c r="I170" s="2">
        <f>VLOOKUP(B170,Mat_Hang!$A$1:$F$11,6,FALSE)</f>
        <v>207</v>
      </c>
      <c r="J170" s="2">
        <f t="shared" si="13"/>
        <v>1656</v>
      </c>
      <c r="K170" s="2">
        <f t="shared" si="14"/>
        <v>40</v>
      </c>
    </row>
    <row r="171" spans="1:11" x14ac:dyDescent="0.3">
      <c r="A171" s="6" t="s">
        <v>163</v>
      </c>
      <c r="B171" s="6" t="s">
        <v>21</v>
      </c>
      <c r="C171" s="25">
        <v>13</v>
      </c>
      <c r="D171" s="2">
        <f>VLOOKUP(B171,Mat_Hang!$A$1:$D$11,4,FALSE)</f>
        <v>120</v>
      </c>
      <c r="E171" s="2">
        <f t="shared" si="10"/>
        <v>1560</v>
      </c>
      <c r="F171" s="2">
        <f>VLOOKUP(B171,Mat_Hang!$A$1:$E$11,5,FALSE)</f>
        <v>8</v>
      </c>
      <c r="G171" s="2">
        <f t="shared" si="11"/>
        <v>12480</v>
      </c>
      <c r="H171" s="2">
        <f t="shared" si="12"/>
        <v>14040</v>
      </c>
      <c r="I171" s="2">
        <f>VLOOKUP(B171,Mat_Hang!$A$1:$F$11,6,FALSE)</f>
        <v>119</v>
      </c>
      <c r="J171" s="2">
        <f t="shared" si="13"/>
        <v>1547</v>
      </c>
      <c r="K171" s="2">
        <f t="shared" si="14"/>
        <v>13</v>
      </c>
    </row>
    <row r="172" spans="1:11" x14ac:dyDescent="0.3">
      <c r="A172" s="6" t="s">
        <v>164</v>
      </c>
      <c r="B172" s="6" t="s">
        <v>24</v>
      </c>
      <c r="C172" s="25">
        <v>61</v>
      </c>
      <c r="D172" s="2">
        <f>VLOOKUP(B172,Mat_Hang!$A$1:$D$11,4,FALSE)</f>
        <v>100</v>
      </c>
      <c r="E172" s="2">
        <f t="shared" si="10"/>
        <v>6100</v>
      </c>
      <c r="F172" s="2">
        <f>VLOOKUP(B172,Mat_Hang!$A$1:$E$11,5,FALSE)</f>
        <v>8</v>
      </c>
      <c r="G172" s="2">
        <f t="shared" si="11"/>
        <v>48800</v>
      </c>
      <c r="H172" s="2">
        <f t="shared" si="12"/>
        <v>54900</v>
      </c>
      <c r="I172" s="2">
        <f>VLOOKUP(B172,Mat_Hang!$A$1:$F$11,6,FALSE)</f>
        <v>95</v>
      </c>
      <c r="J172" s="2">
        <f t="shared" si="13"/>
        <v>5795</v>
      </c>
      <c r="K172" s="2">
        <f t="shared" si="14"/>
        <v>305</v>
      </c>
    </row>
    <row r="173" spans="1:11" x14ac:dyDescent="0.3">
      <c r="A173" s="6" t="s">
        <v>165</v>
      </c>
      <c r="B173" s="6" t="s">
        <v>10</v>
      </c>
      <c r="C173" s="25">
        <v>6</v>
      </c>
      <c r="D173" s="2">
        <f>VLOOKUP(B173,Mat_Hang!$A$1:$D$11,4,FALSE)</f>
        <v>227</v>
      </c>
      <c r="E173" s="2">
        <f t="shared" si="10"/>
        <v>1362</v>
      </c>
      <c r="F173" s="2">
        <f>VLOOKUP(B173,Mat_Hang!$A$1:$E$11,5,FALSE)</f>
        <v>5</v>
      </c>
      <c r="G173" s="2">
        <f t="shared" si="11"/>
        <v>6810</v>
      </c>
      <c r="H173" s="2">
        <f t="shared" si="12"/>
        <v>8172</v>
      </c>
      <c r="I173" s="2">
        <f>VLOOKUP(B173,Mat_Hang!$A$1:$F$11,6,FALSE)</f>
        <v>225</v>
      </c>
      <c r="J173" s="2">
        <f t="shared" si="13"/>
        <v>1350</v>
      </c>
      <c r="K173" s="2">
        <f t="shared" si="14"/>
        <v>12</v>
      </c>
    </row>
    <row r="174" spans="1:11" x14ac:dyDescent="0.3">
      <c r="A174" s="6" t="s">
        <v>166</v>
      </c>
      <c r="B174" s="6" t="s">
        <v>26</v>
      </c>
      <c r="C174" s="25">
        <v>3</v>
      </c>
      <c r="D174" s="2">
        <f>VLOOKUP(B174,Mat_Hang!$A$1:$D$11,4,FALSE)</f>
        <v>212</v>
      </c>
      <c r="E174" s="2">
        <f t="shared" si="10"/>
        <v>636</v>
      </c>
      <c r="F174" s="2">
        <f>VLOOKUP(B174,Mat_Hang!$A$1:$E$11,5,FALSE)</f>
        <v>8</v>
      </c>
      <c r="G174" s="2">
        <f t="shared" si="11"/>
        <v>5088</v>
      </c>
      <c r="H174" s="2">
        <f t="shared" si="12"/>
        <v>5724</v>
      </c>
      <c r="I174" s="2">
        <f>VLOOKUP(B174,Mat_Hang!$A$1:$F$11,6,FALSE)</f>
        <v>207</v>
      </c>
      <c r="J174" s="2">
        <f t="shared" si="13"/>
        <v>621</v>
      </c>
      <c r="K174" s="2">
        <f t="shared" si="14"/>
        <v>15</v>
      </c>
    </row>
    <row r="175" spans="1:11" x14ac:dyDescent="0.3">
      <c r="A175" s="6" t="s">
        <v>167</v>
      </c>
      <c r="B175" s="6" t="s">
        <v>38</v>
      </c>
      <c r="C175" s="25">
        <v>16</v>
      </c>
      <c r="D175" s="2">
        <f>VLOOKUP(B175,Mat_Hang!$A$1:$D$11,4,FALSE)</f>
        <v>102</v>
      </c>
      <c r="E175" s="2">
        <f t="shared" si="10"/>
        <v>1632</v>
      </c>
      <c r="F175" s="2">
        <f>VLOOKUP(B175,Mat_Hang!$A$1:$E$11,5,FALSE)</f>
        <v>5</v>
      </c>
      <c r="G175" s="2">
        <f t="shared" si="11"/>
        <v>8160</v>
      </c>
      <c r="H175" s="2">
        <f t="shared" si="12"/>
        <v>9792</v>
      </c>
      <c r="I175" s="2">
        <f>VLOOKUP(B175,Mat_Hang!$A$1:$F$11,6,FALSE)</f>
        <v>84</v>
      </c>
      <c r="J175" s="2">
        <f t="shared" si="13"/>
        <v>1344</v>
      </c>
      <c r="K175" s="2">
        <f t="shared" si="14"/>
        <v>288</v>
      </c>
    </row>
    <row r="176" spans="1:11" x14ac:dyDescent="0.3">
      <c r="A176" s="6" t="s">
        <v>168</v>
      </c>
      <c r="B176" s="6" t="s">
        <v>26</v>
      </c>
      <c r="C176" s="25">
        <v>6</v>
      </c>
      <c r="D176" s="2">
        <f>VLOOKUP(B176,Mat_Hang!$A$1:$D$11,4,FALSE)</f>
        <v>212</v>
      </c>
      <c r="E176" s="2">
        <f t="shared" si="10"/>
        <v>1272</v>
      </c>
      <c r="F176" s="2">
        <f>VLOOKUP(B176,Mat_Hang!$A$1:$E$11,5,FALSE)</f>
        <v>8</v>
      </c>
      <c r="G176" s="2">
        <f t="shared" si="11"/>
        <v>10176</v>
      </c>
      <c r="H176" s="2">
        <f t="shared" si="12"/>
        <v>11448</v>
      </c>
      <c r="I176" s="2">
        <f>VLOOKUP(B176,Mat_Hang!$A$1:$F$11,6,FALSE)</f>
        <v>207</v>
      </c>
      <c r="J176" s="2">
        <f t="shared" si="13"/>
        <v>1242</v>
      </c>
      <c r="K176" s="2">
        <f t="shared" si="14"/>
        <v>30</v>
      </c>
    </row>
    <row r="177" spans="1:11" x14ac:dyDescent="0.3">
      <c r="A177" s="6" t="s">
        <v>169</v>
      </c>
      <c r="B177" s="6" t="s">
        <v>51</v>
      </c>
      <c r="C177" s="25">
        <v>26</v>
      </c>
      <c r="D177" s="2">
        <f>VLOOKUP(B177,Mat_Hang!$A$1:$D$11,4,FALSE)</f>
        <v>105</v>
      </c>
      <c r="E177" s="2">
        <f t="shared" si="10"/>
        <v>2730</v>
      </c>
      <c r="F177" s="2">
        <f>VLOOKUP(B177,Mat_Hang!$A$1:$E$11,5,FALSE)</f>
        <v>8</v>
      </c>
      <c r="G177" s="2">
        <f t="shared" si="11"/>
        <v>21840</v>
      </c>
      <c r="H177" s="2">
        <f t="shared" si="12"/>
        <v>24570</v>
      </c>
      <c r="I177" s="2">
        <f>VLOOKUP(B177,Mat_Hang!$A$1:$F$11,6,FALSE)</f>
        <v>104</v>
      </c>
      <c r="J177" s="2">
        <f t="shared" si="13"/>
        <v>2704</v>
      </c>
      <c r="K177" s="2">
        <f t="shared" si="14"/>
        <v>26</v>
      </c>
    </row>
    <row r="178" spans="1:11" x14ac:dyDescent="0.3">
      <c r="A178" s="6" t="s">
        <v>170</v>
      </c>
      <c r="B178" s="6" t="s">
        <v>24</v>
      </c>
      <c r="C178" s="25">
        <v>10</v>
      </c>
      <c r="D178" s="2">
        <f>VLOOKUP(B178,Mat_Hang!$A$1:$D$11,4,FALSE)</f>
        <v>100</v>
      </c>
      <c r="E178" s="2">
        <f t="shared" si="10"/>
        <v>1000</v>
      </c>
      <c r="F178" s="2">
        <f>VLOOKUP(B178,Mat_Hang!$A$1:$E$11,5,FALSE)</f>
        <v>8</v>
      </c>
      <c r="G178" s="2">
        <f t="shared" si="11"/>
        <v>8000</v>
      </c>
      <c r="H178" s="2">
        <f t="shared" si="12"/>
        <v>9000</v>
      </c>
      <c r="I178" s="2">
        <f>VLOOKUP(B178,Mat_Hang!$A$1:$F$11,6,FALSE)</f>
        <v>95</v>
      </c>
      <c r="J178" s="2">
        <f t="shared" si="13"/>
        <v>950</v>
      </c>
      <c r="K178" s="2">
        <f t="shared" si="14"/>
        <v>50</v>
      </c>
    </row>
    <row r="179" spans="1:11" x14ac:dyDescent="0.3">
      <c r="A179" s="6" t="s">
        <v>171</v>
      </c>
      <c r="B179" s="6" t="s">
        <v>51</v>
      </c>
      <c r="C179" s="25">
        <v>41</v>
      </c>
      <c r="D179" s="2">
        <f>VLOOKUP(B179,Mat_Hang!$A$1:$D$11,4,FALSE)</f>
        <v>105</v>
      </c>
      <c r="E179" s="2">
        <f t="shared" si="10"/>
        <v>4305</v>
      </c>
      <c r="F179" s="2">
        <f>VLOOKUP(B179,Mat_Hang!$A$1:$E$11,5,FALSE)</f>
        <v>8</v>
      </c>
      <c r="G179" s="2">
        <f t="shared" si="11"/>
        <v>34440</v>
      </c>
      <c r="H179" s="2">
        <f t="shared" si="12"/>
        <v>38745</v>
      </c>
      <c r="I179" s="2">
        <f>VLOOKUP(B179,Mat_Hang!$A$1:$F$11,6,FALSE)</f>
        <v>104</v>
      </c>
      <c r="J179" s="2">
        <f t="shared" si="13"/>
        <v>4264</v>
      </c>
      <c r="K179" s="2">
        <f t="shared" si="14"/>
        <v>41</v>
      </c>
    </row>
    <row r="180" spans="1:11" x14ac:dyDescent="0.3">
      <c r="A180" s="6" t="s">
        <v>172</v>
      </c>
      <c r="B180" s="6" t="s">
        <v>26</v>
      </c>
      <c r="C180" s="25">
        <v>51</v>
      </c>
      <c r="D180" s="2">
        <f>VLOOKUP(B180,Mat_Hang!$A$1:$D$11,4,FALSE)</f>
        <v>212</v>
      </c>
      <c r="E180" s="2">
        <f t="shared" si="10"/>
        <v>10812</v>
      </c>
      <c r="F180" s="2">
        <f>VLOOKUP(B180,Mat_Hang!$A$1:$E$11,5,FALSE)</f>
        <v>8</v>
      </c>
      <c r="G180" s="2">
        <f t="shared" si="11"/>
        <v>86496</v>
      </c>
      <c r="H180" s="2">
        <f t="shared" si="12"/>
        <v>97308</v>
      </c>
      <c r="I180" s="2">
        <f>VLOOKUP(B180,Mat_Hang!$A$1:$F$11,6,FALSE)</f>
        <v>207</v>
      </c>
      <c r="J180" s="2">
        <f t="shared" si="13"/>
        <v>10557</v>
      </c>
      <c r="K180" s="2">
        <f t="shared" si="14"/>
        <v>255</v>
      </c>
    </row>
    <row r="181" spans="1:11" x14ac:dyDescent="0.3">
      <c r="A181" s="6" t="s">
        <v>173</v>
      </c>
      <c r="B181" s="6" t="s">
        <v>28</v>
      </c>
      <c r="C181" s="25">
        <v>12</v>
      </c>
      <c r="D181" s="2">
        <f>VLOOKUP(B181,Mat_Hang!$A$1:$D$11,4,FALSE)</f>
        <v>109</v>
      </c>
      <c r="E181" s="2">
        <f t="shared" si="10"/>
        <v>1308</v>
      </c>
      <c r="F181" s="2">
        <f>VLOOKUP(B181,Mat_Hang!$A$1:$E$11,5,FALSE)</f>
        <v>10</v>
      </c>
      <c r="G181" s="2">
        <f t="shared" si="11"/>
        <v>13080</v>
      </c>
      <c r="H181" s="2">
        <f t="shared" si="12"/>
        <v>14388</v>
      </c>
      <c r="I181" s="2">
        <f>VLOOKUP(B181,Mat_Hang!$A$1:$F$11,6,FALSE)</f>
        <v>108</v>
      </c>
      <c r="J181" s="2">
        <f t="shared" si="13"/>
        <v>1296</v>
      </c>
      <c r="K181" s="2">
        <f t="shared" si="14"/>
        <v>12</v>
      </c>
    </row>
    <row r="182" spans="1:11" x14ac:dyDescent="0.3">
      <c r="A182" s="6" t="s">
        <v>174</v>
      </c>
      <c r="B182" s="6" t="s">
        <v>4</v>
      </c>
      <c r="C182" s="25">
        <v>17</v>
      </c>
      <c r="D182" s="2">
        <f>VLOOKUP(B182,Mat_Hang!$A$1:$D$11,4,FALSE)</f>
        <v>222</v>
      </c>
      <c r="E182" s="2">
        <f t="shared" si="10"/>
        <v>3774</v>
      </c>
      <c r="F182" s="2">
        <f>VLOOKUP(B182,Mat_Hang!$A$1:$E$11,5,FALSE)</f>
        <v>10</v>
      </c>
      <c r="G182" s="2">
        <f t="shared" si="11"/>
        <v>37740</v>
      </c>
      <c r="H182" s="2">
        <f t="shared" si="12"/>
        <v>41514</v>
      </c>
      <c r="I182" s="2">
        <f>VLOOKUP(B182,Mat_Hang!$A$1:$F$11,6,FALSE)</f>
        <v>220</v>
      </c>
      <c r="J182" s="2">
        <f t="shared" si="13"/>
        <v>3740</v>
      </c>
      <c r="K182" s="2">
        <f t="shared" si="14"/>
        <v>34</v>
      </c>
    </row>
    <row r="183" spans="1:11" x14ac:dyDescent="0.3">
      <c r="A183" s="6" t="s">
        <v>175</v>
      </c>
      <c r="B183" s="6" t="s">
        <v>21</v>
      </c>
      <c r="C183" s="25">
        <v>19</v>
      </c>
      <c r="D183" s="2">
        <f>VLOOKUP(B183,Mat_Hang!$A$1:$D$11,4,FALSE)</f>
        <v>120</v>
      </c>
      <c r="E183" s="2">
        <f t="shared" si="10"/>
        <v>2280</v>
      </c>
      <c r="F183" s="2">
        <f>VLOOKUP(B183,Mat_Hang!$A$1:$E$11,5,FALSE)</f>
        <v>8</v>
      </c>
      <c r="G183" s="2">
        <f t="shared" si="11"/>
        <v>18240</v>
      </c>
      <c r="H183" s="2">
        <f t="shared" si="12"/>
        <v>20520</v>
      </c>
      <c r="I183" s="2">
        <f>VLOOKUP(B183,Mat_Hang!$A$1:$F$11,6,FALSE)</f>
        <v>119</v>
      </c>
      <c r="J183" s="2">
        <f t="shared" si="13"/>
        <v>2261</v>
      </c>
      <c r="K183" s="2">
        <f t="shared" si="14"/>
        <v>19</v>
      </c>
    </row>
    <row r="184" spans="1:11" x14ac:dyDescent="0.3">
      <c r="A184" s="6" t="s">
        <v>176</v>
      </c>
      <c r="B184" s="6" t="s">
        <v>4</v>
      </c>
      <c r="C184" s="25">
        <v>16</v>
      </c>
      <c r="D184" s="2">
        <f>VLOOKUP(B184,Mat_Hang!$A$1:$D$11,4,FALSE)</f>
        <v>222</v>
      </c>
      <c r="E184" s="2">
        <f t="shared" si="10"/>
        <v>3552</v>
      </c>
      <c r="F184" s="2">
        <f>VLOOKUP(B184,Mat_Hang!$A$1:$E$11,5,FALSE)</f>
        <v>10</v>
      </c>
      <c r="G184" s="2">
        <f t="shared" si="11"/>
        <v>35520</v>
      </c>
      <c r="H184" s="2">
        <f t="shared" si="12"/>
        <v>39072</v>
      </c>
      <c r="I184" s="2">
        <f>VLOOKUP(B184,Mat_Hang!$A$1:$F$11,6,FALSE)</f>
        <v>220</v>
      </c>
      <c r="J184" s="2">
        <f t="shared" si="13"/>
        <v>3520</v>
      </c>
      <c r="K184" s="2">
        <f t="shared" si="14"/>
        <v>32</v>
      </c>
    </row>
    <row r="185" spans="1:11" x14ac:dyDescent="0.3">
      <c r="A185" s="6" t="s">
        <v>177</v>
      </c>
      <c r="B185" s="6" t="s">
        <v>38</v>
      </c>
      <c r="C185" s="25">
        <v>8</v>
      </c>
      <c r="D185" s="2">
        <f>VLOOKUP(B185,Mat_Hang!$A$1:$D$11,4,FALSE)</f>
        <v>102</v>
      </c>
      <c r="E185" s="2">
        <f t="shared" si="10"/>
        <v>816</v>
      </c>
      <c r="F185" s="2">
        <f>VLOOKUP(B185,Mat_Hang!$A$1:$E$11,5,FALSE)</f>
        <v>5</v>
      </c>
      <c r="G185" s="2">
        <f t="shared" si="11"/>
        <v>4080</v>
      </c>
      <c r="H185" s="2">
        <f t="shared" si="12"/>
        <v>4896</v>
      </c>
      <c r="I185" s="2">
        <f>VLOOKUP(B185,Mat_Hang!$A$1:$F$11,6,FALSE)</f>
        <v>84</v>
      </c>
      <c r="J185" s="2">
        <f t="shared" si="13"/>
        <v>672</v>
      </c>
      <c r="K185" s="2">
        <f t="shared" si="14"/>
        <v>144</v>
      </c>
    </row>
    <row r="186" spans="1:11" x14ac:dyDescent="0.3">
      <c r="A186" s="6" t="s">
        <v>178</v>
      </c>
      <c r="B186" s="6" t="s">
        <v>10</v>
      </c>
      <c r="C186" s="25">
        <v>5</v>
      </c>
      <c r="D186" s="2">
        <f>VLOOKUP(B186,Mat_Hang!$A$1:$D$11,4,FALSE)</f>
        <v>227</v>
      </c>
      <c r="E186" s="2">
        <f t="shared" si="10"/>
        <v>1135</v>
      </c>
      <c r="F186" s="2">
        <f>VLOOKUP(B186,Mat_Hang!$A$1:$E$11,5,FALSE)</f>
        <v>5</v>
      </c>
      <c r="G186" s="2">
        <f t="shared" si="11"/>
        <v>5675</v>
      </c>
      <c r="H186" s="2">
        <f t="shared" si="12"/>
        <v>6810</v>
      </c>
      <c r="I186" s="2">
        <f>VLOOKUP(B186,Mat_Hang!$A$1:$F$11,6,FALSE)</f>
        <v>225</v>
      </c>
      <c r="J186" s="2">
        <f t="shared" si="13"/>
        <v>1125</v>
      </c>
      <c r="K186" s="2">
        <f t="shared" si="14"/>
        <v>10</v>
      </c>
    </row>
    <row r="187" spans="1:11" x14ac:dyDescent="0.3">
      <c r="A187" s="6" t="s">
        <v>179</v>
      </c>
      <c r="B187" s="6" t="s">
        <v>7</v>
      </c>
      <c r="C187" s="25">
        <v>89</v>
      </c>
      <c r="D187" s="2">
        <f>VLOOKUP(B187,Mat_Hang!$A$1:$D$11,4,FALSE)</f>
        <v>88</v>
      </c>
      <c r="E187" s="2">
        <f t="shared" si="10"/>
        <v>7832</v>
      </c>
      <c r="F187" s="2">
        <f>VLOOKUP(B187,Mat_Hang!$A$1:$E$11,5,FALSE)</f>
        <v>10</v>
      </c>
      <c r="G187" s="2">
        <f t="shared" si="11"/>
        <v>78320</v>
      </c>
      <c r="H187" s="2">
        <f t="shared" si="12"/>
        <v>86152</v>
      </c>
      <c r="I187" s="2">
        <f>VLOOKUP(B187,Mat_Hang!$A$1:$F$11,6,FALSE)</f>
        <v>90</v>
      </c>
      <c r="J187" s="2">
        <f t="shared" si="13"/>
        <v>8010</v>
      </c>
      <c r="K187" s="2">
        <f t="shared" si="14"/>
        <v>-178</v>
      </c>
    </row>
    <row r="188" spans="1:11" x14ac:dyDescent="0.3">
      <c r="A188" s="6" t="s">
        <v>180</v>
      </c>
      <c r="B188" s="6" t="s">
        <v>38</v>
      </c>
      <c r="C188" s="25">
        <v>54</v>
      </c>
      <c r="D188" s="2">
        <f>VLOOKUP(B188,Mat_Hang!$A$1:$D$11,4,FALSE)</f>
        <v>102</v>
      </c>
      <c r="E188" s="2">
        <f t="shared" si="10"/>
        <v>5508</v>
      </c>
      <c r="F188" s="2">
        <f>VLOOKUP(B188,Mat_Hang!$A$1:$E$11,5,FALSE)</f>
        <v>5</v>
      </c>
      <c r="G188" s="2">
        <f t="shared" si="11"/>
        <v>27540</v>
      </c>
      <c r="H188" s="2">
        <f t="shared" si="12"/>
        <v>33048</v>
      </c>
      <c r="I188" s="2">
        <f>VLOOKUP(B188,Mat_Hang!$A$1:$F$11,6,FALSE)</f>
        <v>84</v>
      </c>
      <c r="J188" s="2">
        <f t="shared" si="13"/>
        <v>4536</v>
      </c>
      <c r="K188" s="2">
        <f t="shared" si="14"/>
        <v>972</v>
      </c>
    </row>
    <row r="189" spans="1:11" x14ac:dyDescent="0.3">
      <c r="A189" s="6" t="s">
        <v>181</v>
      </c>
      <c r="B189" s="6" t="s">
        <v>21</v>
      </c>
      <c r="C189" s="25">
        <f>NS</f>
        <v>6</v>
      </c>
      <c r="D189" s="2">
        <f>VLOOKUP(B189,Mat_Hang!$A$1:$D$11,4,FALSE)</f>
        <v>120</v>
      </c>
      <c r="E189" s="2">
        <f t="shared" si="10"/>
        <v>720</v>
      </c>
      <c r="F189" s="2">
        <f>VLOOKUP(B189,Mat_Hang!$A$1:$E$11,5,FALSE)</f>
        <v>8</v>
      </c>
      <c r="G189" s="2">
        <f t="shared" si="11"/>
        <v>5760</v>
      </c>
      <c r="H189" s="2">
        <f t="shared" si="12"/>
        <v>6480</v>
      </c>
      <c r="I189" s="2">
        <f>VLOOKUP(B189,Mat_Hang!$A$1:$F$11,6,FALSE)</f>
        <v>119</v>
      </c>
      <c r="J189" s="2">
        <f t="shared" si="13"/>
        <v>714</v>
      </c>
      <c r="K189" s="2">
        <f t="shared" si="14"/>
        <v>6</v>
      </c>
    </row>
    <row r="190" spans="1:11" x14ac:dyDescent="0.3">
      <c r="A190" s="6" t="s">
        <v>181</v>
      </c>
      <c r="B190" s="6" t="s">
        <v>51</v>
      </c>
      <c r="C190" s="25">
        <f>STT+NS</f>
        <v>27</v>
      </c>
      <c r="D190" s="2">
        <f>VLOOKUP(B190,Mat_Hang!$A$1:$D$11,4,FALSE)</f>
        <v>105</v>
      </c>
      <c r="E190" s="2">
        <f t="shared" si="10"/>
        <v>2835</v>
      </c>
      <c r="F190" s="2">
        <f>VLOOKUP(B190,Mat_Hang!$A$1:$E$11,5,FALSE)</f>
        <v>8</v>
      </c>
      <c r="G190" s="2">
        <f t="shared" si="11"/>
        <v>22680</v>
      </c>
      <c r="H190" s="2">
        <f t="shared" si="12"/>
        <v>25515</v>
      </c>
      <c r="I190" s="2">
        <f>VLOOKUP(B190,Mat_Hang!$A$1:$F$11,6,FALSE)</f>
        <v>104</v>
      </c>
      <c r="J190" s="2">
        <f t="shared" si="13"/>
        <v>2808</v>
      </c>
      <c r="K190" s="2">
        <f t="shared" si="14"/>
        <v>27</v>
      </c>
    </row>
    <row r="191" spans="1:11" x14ac:dyDescent="0.3">
      <c r="A191" s="6" t="s">
        <v>182</v>
      </c>
      <c r="B191" s="6" t="s">
        <v>24</v>
      </c>
      <c r="C191" s="25">
        <v>52</v>
      </c>
      <c r="D191" s="2">
        <f>VLOOKUP(B191,Mat_Hang!$A$1:$D$11,4,FALSE)</f>
        <v>100</v>
      </c>
      <c r="E191" s="2">
        <f t="shared" si="10"/>
        <v>5200</v>
      </c>
      <c r="F191" s="2">
        <f>VLOOKUP(B191,Mat_Hang!$A$1:$E$11,5,FALSE)</f>
        <v>8</v>
      </c>
      <c r="G191" s="2">
        <f t="shared" si="11"/>
        <v>41600</v>
      </c>
      <c r="H191" s="2">
        <f t="shared" si="12"/>
        <v>46800</v>
      </c>
      <c r="I191" s="2">
        <f>VLOOKUP(B191,Mat_Hang!$A$1:$F$11,6,FALSE)</f>
        <v>95</v>
      </c>
      <c r="J191" s="2">
        <f t="shared" si="13"/>
        <v>4940</v>
      </c>
      <c r="K191" s="2">
        <f t="shared" si="14"/>
        <v>260</v>
      </c>
    </row>
    <row r="192" spans="1:11" x14ac:dyDescent="0.3">
      <c r="A192" s="6" t="s">
        <v>183</v>
      </c>
      <c r="B192" s="6" t="s">
        <v>10</v>
      </c>
      <c r="C192" s="25">
        <v>30</v>
      </c>
      <c r="D192" s="2">
        <f>VLOOKUP(B192,Mat_Hang!$A$1:$D$11,4,FALSE)</f>
        <v>227</v>
      </c>
      <c r="E192" s="2">
        <f t="shared" si="10"/>
        <v>6810</v>
      </c>
      <c r="F192" s="2">
        <f>VLOOKUP(B192,Mat_Hang!$A$1:$E$11,5,FALSE)</f>
        <v>5</v>
      </c>
      <c r="G192" s="2">
        <f t="shared" si="11"/>
        <v>34050</v>
      </c>
      <c r="H192" s="2">
        <f t="shared" si="12"/>
        <v>40860</v>
      </c>
      <c r="I192" s="2">
        <f>VLOOKUP(B192,Mat_Hang!$A$1:$F$11,6,FALSE)</f>
        <v>225</v>
      </c>
      <c r="J192" s="2">
        <f t="shared" si="13"/>
        <v>6750</v>
      </c>
      <c r="K192" s="2">
        <f t="shared" si="14"/>
        <v>60</v>
      </c>
    </row>
    <row r="193" spans="1:11" x14ac:dyDescent="0.3">
      <c r="A193" s="6" t="s">
        <v>184</v>
      </c>
      <c r="B193" s="6" t="s">
        <v>5</v>
      </c>
      <c r="C193" s="25">
        <f>TS+NS</f>
        <v>18</v>
      </c>
      <c r="D193" s="2">
        <f>VLOOKUP(B193,Mat_Hang!$A$1:$D$11,4,FALSE)</f>
        <v>58</v>
      </c>
      <c r="E193" s="2">
        <f t="shared" si="10"/>
        <v>1044</v>
      </c>
      <c r="F193" s="2">
        <f>VLOOKUP(B193,Mat_Hang!$A$1:$E$11,5,FALSE)</f>
        <v>10</v>
      </c>
      <c r="G193" s="2">
        <f t="shared" si="11"/>
        <v>10440</v>
      </c>
      <c r="H193" s="2">
        <f t="shared" si="12"/>
        <v>11484</v>
      </c>
      <c r="I193" s="2">
        <f>VLOOKUP(B193,Mat_Hang!$A$1:$F$11,6,FALSE)</f>
        <v>55</v>
      </c>
      <c r="J193" s="2">
        <f t="shared" si="13"/>
        <v>990</v>
      </c>
      <c r="K193" s="2">
        <f t="shared" si="14"/>
        <v>54</v>
      </c>
    </row>
    <row r="194" spans="1:11" x14ac:dyDescent="0.3">
      <c r="A194" s="6" t="s">
        <v>185</v>
      </c>
      <c r="B194" s="6" t="s">
        <v>51</v>
      </c>
      <c r="C194" s="25">
        <v>34</v>
      </c>
      <c r="D194" s="2">
        <f>VLOOKUP(B194,Mat_Hang!$A$1:$D$11,4,FALSE)</f>
        <v>105</v>
      </c>
      <c r="E194" s="2">
        <f t="shared" si="10"/>
        <v>3570</v>
      </c>
      <c r="F194" s="2">
        <f>VLOOKUP(B194,Mat_Hang!$A$1:$E$11,5,FALSE)</f>
        <v>8</v>
      </c>
      <c r="G194" s="2">
        <f t="shared" si="11"/>
        <v>28560</v>
      </c>
      <c r="H194" s="2">
        <f t="shared" si="12"/>
        <v>32130</v>
      </c>
      <c r="I194" s="2">
        <f>VLOOKUP(B194,Mat_Hang!$A$1:$F$11,6,FALSE)</f>
        <v>104</v>
      </c>
      <c r="J194" s="2">
        <f t="shared" si="13"/>
        <v>3536</v>
      </c>
      <c r="K194" s="2">
        <f t="shared" si="14"/>
        <v>34</v>
      </c>
    </row>
    <row r="195" spans="1:11" x14ac:dyDescent="0.3">
      <c r="A195" s="6" t="s">
        <v>186</v>
      </c>
      <c r="B195" s="6" t="s">
        <v>38</v>
      </c>
      <c r="C195" s="25">
        <v>57</v>
      </c>
      <c r="D195" s="2">
        <f>VLOOKUP(B195,Mat_Hang!$A$1:$D$11,4,FALSE)</f>
        <v>102</v>
      </c>
      <c r="E195" s="2">
        <f t="shared" ref="E195:E258" si="15">C195*D195</f>
        <v>5814</v>
      </c>
      <c r="F195" s="2">
        <f>VLOOKUP(B195,Mat_Hang!$A$1:$E$11,5,FALSE)</f>
        <v>5</v>
      </c>
      <c r="G195" s="2">
        <f t="shared" ref="G195:G258" si="16">E195*F195</f>
        <v>29070</v>
      </c>
      <c r="H195" s="2">
        <f t="shared" ref="H195:H258" si="17">E195+G195</f>
        <v>34884</v>
      </c>
      <c r="I195" s="2">
        <f>VLOOKUP(B195,Mat_Hang!$A$1:$F$11,6,FALSE)</f>
        <v>84</v>
      </c>
      <c r="J195" s="2">
        <f t="shared" ref="J195:J258" si="18">C195*I195</f>
        <v>4788</v>
      </c>
      <c r="K195" s="2">
        <f t="shared" ref="K195:K258" si="19">E195-J195</f>
        <v>1026</v>
      </c>
    </row>
    <row r="196" spans="1:11" x14ac:dyDescent="0.3">
      <c r="A196" s="6" t="s">
        <v>187</v>
      </c>
      <c r="B196" s="6" t="s">
        <v>10</v>
      </c>
      <c r="C196" s="25">
        <v>25</v>
      </c>
      <c r="D196" s="2">
        <f>VLOOKUP(B196,Mat_Hang!$A$1:$D$11,4,FALSE)</f>
        <v>227</v>
      </c>
      <c r="E196" s="2">
        <f t="shared" si="15"/>
        <v>5675</v>
      </c>
      <c r="F196" s="2">
        <f>VLOOKUP(B196,Mat_Hang!$A$1:$E$11,5,FALSE)</f>
        <v>5</v>
      </c>
      <c r="G196" s="2">
        <f t="shared" si="16"/>
        <v>28375</v>
      </c>
      <c r="H196" s="2">
        <f t="shared" si="17"/>
        <v>34050</v>
      </c>
      <c r="I196" s="2">
        <f>VLOOKUP(B196,Mat_Hang!$A$1:$F$11,6,FALSE)</f>
        <v>225</v>
      </c>
      <c r="J196" s="2">
        <f t="shared" si="18"/>
        <v>5625</v>
      </c>
      <c r="K196" s="2">
        <f t="shared" si="19"/>
        <v>50</v>
      </c>
    </row>
    <row r="197" spans="1:11" x14ac:dyDescent="0.3">
      <c r="A197" s="6" t="s">
        <v>188</v>
      </c>
      <c r="B197" s="6" t="s">
        <v>26</v>
      </c>
      <c r="C197" s="25">
        <v>80</v>
      </c>
      <c r="D197" s="2">
        <f>VLOOKUP(B197,Mat_Hang!$A$1:$D$11,4,FALSE)</f>
        <v>212</v>
      </c>
      <c r="E197" s="2">
        <f t="shared" si="15"/>
        <v>16960</v>
      </c>
      <c r="F197" s="2">
        <f>VLOOKUP(B197,Mat_Hang!$A$1:$E$11,5,FALSE)</f>
        <v>8</v>
      </c>
      <c r="G197" s="2">
        <f t="shared" si="16"/>
        <v>135680</v>
      </c>
      <c r="H197" s="2">
        <f t="shared" si="17"/>
        <v>152640</v>
      </c>
      <c r="I197" s="2">
        <f>VLOOKUP(B197,Mat_Hang!$A$1:$F$11,6,FALSE)</f>
        <v>207</v>
      </c>
      <c r="J197" s="2">
        <f t="shared" si="18"/>
        <v>16560</v>
      </c>
      <c r="K197" s="2">
        <f t="shared" si="19"/>
        <v>400</v>
      </c>
    </row>
    <row r="198" spans="1:11" x14ac:dyDescent="0.3">
      <c r="A198" s="6" t="s">
        <v>189</v>
      </c>
      <c r="B198" s="6" t="s">
        <v>7</v>
      </c>
      <c r="C198" s="25">
        <v>74</v>
      </c>
      <c r="D198" s="2">
        <f>VLOOKUP(B198,Mat_Hang!$A$1:$D$11,4,FALSE)</f>
        <v>88</v>
      </c>
      <c r="E198" s="2">
        <f t="shared" si="15"/>
        <v>6512</v>
      </c>
      <c r="F198" s="2">
        <f>VLOOKUP(B198,Mat_Hang!$A$1:$E$11,5,FALSE)</f>
        <v>10</v>
      </c>
      <c r="G198" s="2">
        <f t="shared" si="16"/>
        <v>65120</v>
      </c>
      <c r="H198" s="2">
        <f t="shared" si="17"/>
        <v>71632</v>
      </c>
      <c r="I198" s="2">
        <f>VLOOKUP(B198,Mat_Hang!$A$1:$F$11,6,FALSE)</f>
        <v>90</v>
      </c>
      <c r="J198" s="2">
        <f t="shared" si="18"/>
        <v>6660</v>
      </c>
      <c r="K198" s="2">
        <f t="shared" si="19"/>
        <v>-148</v>
      </c>
    </row>
    <row r="199" spans="1:11" x14ac:dyDescent="0.3">
      <c r="A199" s="6" t="s">
        <v>190</v>
      </c>
      <c r="B199" s="6" t="s">
        <v>51</v>
      </c>
      <c r="C199" s="25">
        <v>39</v>
      </c>
      <c r="D199" s="2">
        <f>VLOOKUP(B199,Mat_Hang!$A$1:$D$11,4,FALSE)</f>
        <v>105</v>
      </c>
      <c r="E199" s="2">
        <f t="shared" si="15"/>
        <v>4095</v>
      </c>
      <c r="F199" s="2">
        <f>VLOOKUP(B199,Mat_Hang!$A$1:$E$11,5,FALSE)</f>
        <v>8</v>
      </c>
      <c r="G199" s="2">
        <f t="shared" si="16"/>
        <v>32760</v>
      </c>
      <c r="H199" s="2">
        <f t="shared" si="17"/>
        <v>36855</v>
      </c>
      <c r="I199" s="2">
        <f>VLOOKUP(B199,Mat_Hang!$A$1:$F$11,6,FALSE)</f>
        <v>104</v>
      </c>
      <c r="J199" s="2">
        <f t="shared" si="18"/>
        <v>4056</v>
      </c>
      <c r="K199" s="2">
        <f t="shared" si="19"/>
        <v>39</v>
      </c>
    </row>
    <row r="200" spans="1:11" x14ac:dyDescent="0.3">
      <c r="A200" s="6" t="s">
        <v>191</v>
      </c>
      <c r="B200" s="6" t="s">
        <v>10</v>
      </c>
      <c r="C200" s="25">
        <f>NS+STT</f>
        <v>27</v>
      </c>
      <c r="D200" s="2">
        <f>VLOOKUP(B200,Mat_Hang!$A$1:$D$11,4,FALSE)</f>
        <v>227</v>
      </c>
      <c r="E200" s="2">
        <f t="shared" si="15"/>
        <v>6129</v>
      </c>
      <c r="F200" s="2">
        <f>VLOOKUP(B200,Mat_Hang!$A$1:$E$11,5,FALSE)</f>
        <v>5</v>
      </c>
      <c r="G200" s="2">
        <f t="shared" si="16"/>
        <v>30645</v>
      </c>
      <c r="H200" s="2">
        <f t="shared" si="17"/>
        <v>36774</v>
      </c>
      <c r="I200" s="2">
        <f>VLOOKUP(B200,Mat_Hang!$A$1:$F$11,6,FALSE)</f>
        <v>225</v>
      </c>
      <c r="J200" s="2">
        <f t="shared" si="18"/>
        <v>6075</v>
      </c>
      <c r="K200" s="2">
        <f t="shared" si="19"/>
        <v>54</v>
      </c>
    </row>
    <row r="201" spans="1:11" x14ac:dyDescent="0.3">
      <c r="A201" s="6" t="s">
        <v>192</v>
      </c>
      <c r="B201" s="6" t="s">
        <v>51</v>
      </c>
      <c r="C201" s="25">
        <v>7</v>
      </c>
      <c r="D201" s="2">
        <f>VLOOKUP(B201,Mat_Hang!$A$1:$D$11,4,FALSE)</f>
        <v>105</v>
      </c>
      <c r="E201" s="2">
        <f t="shared" si="15"/>
        <v>735</v>
      </c>
      <c r="F201" s="2">
        <f>VLOOKUP(B201,Mat_Hang!$A$1:$E$11,5,FALSE)</f>
        <v>8</v>
      </c>
      <c r="G201" s="2">
        <f t="shared" si="16"/>
        <v>5880</v>
      </c>
      <c r="H201" s="2">
        <f t="shared" si="17"/>
        <v>6615</v>
      </c>
      <c r="I201" s="2">
        <f>VLOOKUP(B201,Mat_Hang!$A$1:$F$11,6,FALSE)</f>
        <v>104</v>
      </c>
      <c r="J201" s="2">
        <f t="shared" si="18"/>
        <v>728</v>
      </c>
      <c r="K201" s="2">
        <f t="shared" si="19"/>
        <v>7</v>
      </c>
    </row>
    <row r="202" spans="1:11" x14ac:dyDescent="0.3">
      <c r="A202" s="6" t="s">
        <v>193</v>
      </c>
      <c r="B202" s="19" t="s">
        <v>28</v>
      </c>
      <c r="C202" s="26">
        <v>56</v>
      </c>
      <c r="D202" s="2">
        <f>VLOOKUP(B202,Mat_Hang!$A$1:$D$11,4,FALSE)</f>
        <v>109</v>
      </c>
      <c r="E202" s="2">
        <f t="shared" si="15"/>
        <v>6104</v>
      </c>
      <c r="F202" s="2">
        <f>VLOOKUP(B202,Mat_Hang!$A$1:$E$11,5,FALSE)</f>
        <v>10</v>
      </c>
      <c r="G202" s="2">
        <f t="shared" si="16"/>
        <v>61040</v>
      </c>
      <c r="H202" s="2">
        <f t="shared" si="17"/>
        <v>67144</v>
      </c>
      <c r="I202" s="2">
        <f>VLOOKUP(B202,Mat_Hang!$A$1:$F$11,6,FALSE)</f>
        <v>108</v>
      </c>
      <c r="J202" s="2">
        <f t="shared" si="18"/>
        <v>6048</v>
      </c>
      <c r="K202" s="2">
        <f t="shared" si="19"/>
        <v>56</v>
      </c>
    </row>
    <row r="203" spans="1:11" x14ac:dyDescent="0.3">
      <c r="A203" s="6" t="s">
        <v>194</v>
      </c>
      <c r="B203" s="6" t="s">
        <v>24</v>
      </c>
      <c r="C203" s="25">
        <v>46</v>
      </c>
      <c r="D203" s="2">
        <f>VLOOKUP(B203,Mat_Hang!$A$1:$D$11,4,FALSE)</f>
        <v>100</v>
      </c>
      <c r="E203" s="2">
        <f t="shared" si="15"/>
        <v>4600</v>
      </c>
      <c r="F203" s="2">
        <f>VLOOKUP(B203,Mat_Hang!$A$1:$E$11,5,FALSE)</f>
        <v>8</v>
      </c>
      <c r="G203" s="2">
        <f t="shared" si="16"/>
        <v>36800</v>
      </c>
      <c r="H203" s="2">
        <f t="shared" si="17"/>
        <v>41400</v>
      </c>
      <c r="I203" s="2">
        <f>VLOOKUP(B203,Mat_Hang!$A$1:$F$11,6,FALSE)</f>
        <v>95</v>
      </c>
      <c r="J203" s="2">
        <f t="shared" si="18"/>
        <v>4370</v>
      </c>
      <c r="K203" s="2">
        <f t="shared" si="19"/>
        <v>230</v>
      </c>
    </row>
    <row r="204" spans="1:11" x14ac:dyDescent="0.3">
      <c r="A204" s="6" t="s">
        <v>195</v>
      </c>
      <c r="B204" s="6" t="s">
        <v>21</v>
      </c>
      <c r="C204" s="25">
        <v>4</v>
      </c>
      <c r="D204" s="2">
        <f>VLOOKUP(B204,Mat_Hang!$A$1:$D$11,4,FALSE)</f>
        <v>120</v>
      </c>
      <c r="E204" s="2">
        <f t="shared" si="15"/>
        <v>480</v>
      </c>
      <c r="F204" s="2">
        <f>VLOOKUP(B204,Mat_Hang!$A$1:$E$11,5,FALSE)</f>
        <v>8</v>
      </c>
      <c r="G204" s="2">
        <f t="shared" si="16"/>
        <v>3840</v>
      </c>
      <c r="H204" s="2">
        <f t="shared" si="17"/>
        <v>4320</v>
      </c>
      <c r="I204" s="2">
        <f>VLOOKUP(B204,Mat_Hang!$A$1:$F$11,6,FALSE)</f>
        <v>119</v>
      </c>
      <c r="J204" s="2">
        <f t="shared" si="18"/>
        <v>476</v>
      </c>
      <c r="K204" s="2">
        <f t="shared" si="19"/>
        <v>4</v>
      </c>
    </row>
    <row r="205" spans="1:11" x14ac:dyDescent="0.3">
      <c r="A205" s="6" t="s">
        <v>196</v>
      </c>
      <c r="B205" s="6" t="s">
        <v>7</v>
      </c>
      <c r="C205" s="25">
        <f>TS</f>
        <v>12</v>
      </c>
      <c r="D205" s="2">
        <f>VLOOKUP(B205,Mat_Hang!$A$1:$D$11,4,FALSE)</f>
        <v>88</v>
      </c>
      <c r="E205" s="2">
        <f t="shared" si="15"/>
        <v>1056</v>
      </c>
      <c r="F205" s="2">
        <f>VLOOKUP(B205,Mat_Hang!$A$1:$E$11,5,FALSE)</f>
        <v>10</v>
      </c>
      <c r="G205" s="2">
        <f t="shared" si="16"/>
        <v>10560</v>
      </c>
      <c r="H205" s="2">
        <f t="shared" si="17"/>
        <v>11616</v>
      </c>
      <c r="I205" s="2">
        <f>VLOOKUP(B205,Mat_Hang!$A$1:$F$11,6,FALSE)</f>
        <v>90</v>
      </c>
      <c r="J205" s="2">
        <f t="shared" si="18"/>
        <v>1080</v>
      </c>
      <c r="K205" s="2">
        <f t="shared" si="19"/>
        <v>-24</v>
      </c>
    </row>
    <row r="206" spans="1:11" x14ac:dyDescent="0.3">
      <c r="A206" s="6" t="s">
        <v>197</v>
      </c>
      <c r="B206" s="6" t="s">
        <v>21</v>
      </c>
      <c r="C206" s="25">
        <v>89</v>
      </c>
      <c r="D206" s="2">
        <f>VLOOKUP(B206,Mat_Hang!$A$1:$D$11,4,FALSE)</f>
        <v>120</v>
      </c>
      <c r="E206" s="2">
        <f t="shared" si="15"/>
        <v>10680</v>
      </c>
      <c r="F206" s="2">
        <f>VLOOKUP(B206,Mat_Hang!$A$1:$E$11,5,FALSE)</f>
        <v>8</v>
      </c>
      <c r="G206" s="2">
        <f t="shared" si="16"/>
        <v>85440</v>
      </c>
      <c r="H206" s="2">
        <f t="shared" si="17"/>
        <v>96120</v>
      </c>
      <c r="I206" s="2">
        <f>VLOOKUP(B206,Mat_Hang!$A$1:$F$11,6,FALSE)</f>
        <v>119</v>
      </c>
      <c r="J206" s="2">
        <f t="shared" si="18"/>
        <v>10591</v>
      </c>
      <c r="K206" s="2">
        <f t="shared" si="19"/>
        <v>89</v>
      </c>
    </row>
    <row r="207" spans="1:11" x14ac:dyDescent="0.3">
      <c r="A207" s="6" t="s">
        <v>198</v>
      </c>
      <c r="B207" s="6" t="s">
        <v>26</v>
      </c>
      <c r="C207" s="25">
        <v>97</v>
      </c>
      <c r="D207" s="2">
        <f>VLOOKUP(B207,Mat_Hang!$A$1:$D$11,4,FALSE)</f>
        <v>212</v>
      </c>
      <c r="E207" s="2">
        <f t="shared" si="15"/>
        <v>20564</v>
      </c>
      <c r="F207" s="2">
        <f>VLOOKUP(B207,Mat_Hang!$A$1:$E$11,5,FALSE)</f>
        <v>8</v>
      </c>
      <c r="G207" s="2">
        <f t="shared" si="16"/>
        <v>164512</v>
      </c>
      <c r="H207" s="2">
        <f t="shared" si="17"/>
        <v>185076</v>
      </c>
      <c r="I207" s="2">
        <f>VLOOKUP(B207,Mat_Hang!$A$1:$F$11,6,FALSE)</f>
        <v>207</v>
      </c>
      <c r="J207" s="2">
        <f t="shared" si="18"/>
        <v>20079</v>
      </c>
      <c r="K207" s="2">
        <f t="shared" si="19"/>
        <v>485</v>
      </c>
    </row>
    <row r="208" spans="1:11" x14ac:dyDescent="0.3">
      <c r="A208" s="6" t="s">
        <v>199</v>
      </c>
      <c r="B208" s="6" t="s">
        <v>21</v>
      </c>
      <c r="C208" s="25">
        <v>11</v>
      </c>
      <c r="D208" s="2">
        <f>VLOOKUP(B208,Mat_Hang!$A$1:$D$11,4,FALSE)</f>
        <v>120</v>
      </c>
      <c r="E208" s="2">
        <f t="shared" si="15"/>
        <v>1320</v>
      </c>
      <c r="F208" s="2">
        <f>VLOOKUP(B208,Mat_Hang!$A$1:$E$11,5,FALSE)</f>
        <v>8</v>
      </c>
      <c r="G208" s="2">
        <f t="shared" si="16"/>
        <v>10560</v>
      </c>
      <c r="H208" s="2">
        <f t="shared" si="17"/>
        <v>11880</v>
      </c>
      <c r="I208" s="2">
        <f>VLOOKUP(B208,Mat_Hang!$A$1:$F$11,6,FALSE)</f>
        <v>119</v>
      </c>
      <c r="J208" s="2">
        <f t="shared" si="18"/>
        <v>1309</v>
      </c>
      <c r="K208" s="2">
        <f t="shared" si="19"/>
        <v>11</v>
      </c>
    </row>
    <row r="209" spans="1:11" x14ac:dyDescent="0.3">
      <c r="A209" s="6" t="s">
        <v>200</v>
      </c>
      <c r="B209" s="6" t="s">
        <v>38</v>
      </c>
      <c r="C209" s="25">
        <v>22</v>
      </c>
      <c r="D209" s="2">
        <f>VLOOKUP(B209,Mat_Hang!$A$1:$D$11,4,FALSE)</f>
        <v>102</v>
      </c>
      <c r="E209" s="2">
        <f t="shared" si="15"/>
        <v>2244</v>
      </c>
      <c r="F209" s="2">
        <f>VLOOKUP(B209,Mat_Hang!$A$1:$E$11,5,FALSE)</f>
        <v>5</v>
      </c>
      <c r="G209" s="2">
        <f t="shared" si="16"/>
        <v>11220</v>
      </c>
      <c r="H209" s="2">
        <f t="shared" si="17"/>
        <v>13464</v>
      </c>
      <c r="I209" s="2">
        <f>VLOOKUP(B209,Mat_Hang!$A$1:$F$11,6,FALSE)</f>
        <v>84</v>
      </c>
      <c r="J209" s="2">
        <f t="shared" si="18"/>
        <v>1848</v>
      </c>
      <c r="K209" s="2">
        <f t="shared" si="19"/>
        <v>396</v>
      </c>
    </row>
    <row r="210" spans="1:11" x14ac:dyDescent="0.3">
      <c r="A210" s="6" t="s">
        <v>201</v>
      </c>
      <c r="B210" s="6" t="s">
        <v>21</v>
      </c>
      <c r="C210" s="25">
        <v>10</v>
      </c>
      <c r="D210" s="2">
        <f>VLOOKUP(B210,Mat_Hang!$A$1:$D$11,4,FALSE)</f>
        <v>120</v>
      </c>
      <c r="E210" s="2">
        <f t="shared" si="15"/>
        <v>1200</v>
      </c>
      <c r="F210" s="2">
        <f>VLOOKUP(B210,Mat_Hang!$A$1:$E$11,5,FALSE)</f>
        <v>8</v>
      </c>
      <c r="G210" s="2">
        <f t="shared" si="16"/>
        <v>9600</v>
      </c>
      <c r="H210" s="2">
        <f t="shared" si="17"/>
        <v>10800</v>
      </c>
      <c r="I210" s="2">
        <f>VLOOKUP(B210,Mat_Hang!$A$1:$F$11,6,FALSE)</f>
        <v>119</v>
      </c>
      <c r="J210" s="2">
        <f t="shared" si="18"/>
        <v>1190</v>
      </c>
      <c r="K210" s="2">
        <f t="shared" si="19"/>
        <v>10</v>
      </c>
    </row>
    <row r="211" spans="1:11" x14ac:dyDescent="0.3">
      <c r="A211" s="6" t="s">
        <v>202</v>
      </c>
      <c r="B211" s="6" t="s">
        <v>28</v>
      </c>
      <c r="C211" s="25">
        <v>16</v>
      </c>
      <c r="D211" s="2">
        <f>VLOOKUP(B211,Mat_Hang!$A$1:$D$11,4,FALSE)</f>
        <v>109</v>
      </c>
      <c r="E211" s="2">
        <f t="shared" si="15"/>
        <v>1744</v>
      </c>
      <c r="F211" s="2">
        <f>VLOOKUP(B211,Mat_Hang!$A$1:$E$11,5,FALSE)</f>
        <v>10</v>
      </c>
      <c r="G211" s="2">
        <f t="shared" si="16"/>
        <v>17440</v>
      </c>
      <c r="H211" s="2">
        <f t="shared" si="17"/>
        <v>19184</v>
      </c>
      <c r="I211" s="2">
        <f>VLOOKUP(B211,Mat_Hang!$A$1:$F$11,6,FALSE)</f>
        <v>108</v>
      </c>
      <c r="J211" s="2">
        <f t="shared" si="18"/>
        <v>1728</v>
      </c>
      <c r="K211" s="2">
        <f t="shared" si="19"/>
        <v>16</v>
      </c>
    </row>
    <row r="212" spans="1:11" x14ac:dyDescent="0.3">
      <c r="A212" s="6" t="s">
        <v>203</v>
      </c>
      <c r="B212" s="6" t="s">
        <v>51</v>
      </c>
      <c r="C212" s="25">
        <v>13</v>
      </c>
      <c r="D212" s="2">
        <f>VLOOKUP(B212,Mat_Hang!$A$1:$D$11,4,FALSE)</f>
        <v>105</v>
      </c>
      <c r="E212" s="2">
        <f t="shared" si="15"/>
        <v>1365</v>
      </c>
      <c r="F212" s="2">
        <f>VLOOKUP(B212,Mat_Hang!$A$1:$E$11,5,FALSE)</f>
        <v>8</v>
      </c>
      <c r="G212" s="2">
        <f t="shared" si="16"/>
        <v>10920</v>
      </c>
      <c r="H212" s="2">
        <f t="shared" si="17"/>
        <v>12285</v>
      </c>
      <c r="I212" s="2">
        <f>VLOOKUP(B212,Mat_Hang!$A$1:$F$11,6,FALSE)</f>
        <v>104</v>
      </c>
      <c r="J212" s="2">
        <f t="shared" si="18"/>
        <v>1352</v>
      </c>
      <c r="K212" s="2">
        <f t="shared" si="19"/>
        <v>13</v>
      </c>
    </row>
    <row r="213" spans="1:11" x14ac:dyDescent="0.3">
      <c r="A213" s="6" t="s">
        <v>204</v>
      </c>
      <c r="B213" s="6" t="s">
        <v>5</v>
      </c>
      <c r="C213" s="25">
        <v>52</v>
      </c>
      <c r="D213" s="2">
        <f>VLOOKUP(B213,Mat_Hang!$A$1:$D$11,4,FALSE)</f>
        <v>58</v>
      </c>
      <c r="E213" s="2">
        <f t="shared" si="15"/>
        <v>3016</v>
      </c>
      <c r="F213" s="2">
        <f>VLOOKUP(B213,Mat_Hang!$A$1:$E$11,5,FALSE)</f>
        <v>10</v>
      </c>
      <c r="G213" s="2">
        <f t="shared" si="16"/>
        <v>30160</v>
      </c>
      <c r="H213" s="2">
        <f t="shared" si="17"/>
        <v>33176</v>
      </c>
      <c r="I213" s="2">
        <f>VLOOKUP(B213,Mat_Hang!$A$1:$F$11,6,FALSE)</f>
        <v>55</v>
      </c>
      <c r="J213" s="2">
        <f t="shared" si="18"/>
        <v>2860</v>
      </c>
      <c r="K213" s="2">
        <f t="shared" si="19"/>
        <v>156</v>
      </c>
    </row>
    <row r="214" spans="1:11" x14ac:dyDescent="0.3">
      <c r="A214" s="6" t="s">
        <v>205</v>
      </c>
      <c r="B214" s="6" t="s">
        <v>51</v>
      </c>
      <c r="C214" s="25">
        <v>41</v>
      </c>
      <c r="D214" s="2">
        <f>VLOOKUP(B214,Mat_Hang!$A$1:$D$11,4,FALSE)</f>
        <v>105</v>
      </c>
      <c r="E214" s="2">
        <f t="shared" si="15"/>
        <v>4305</v>
      </c>
      <c r="F214" s="2">
        <f>VLOOKUP(B214,Mat_Hang!$A$1:$E$11,5,FALSE)</f>
        <v>8</v>
      </c>
      <c r="G214" s="2">
        <f t="shared" si="16"/>
        <v>34440</v>
      </c>
      <c r="H214" s="2">
        <f t="shared" si="17"/>
        <v>38745</v>
      </c>
      <c r="I214" s="2">
        <f>VLOOKUP(B214,Mat_Hang!$A$1:$F$11,6,FALSE)</f>
        <v>104</v>
      </c>
      <c r="J214" s="2">
        <f t="shared" si="18"/>
        <v>4264</v>
      </c>
      <c r="K214" s="2">
        <f t="shared" si="19"/>
        <v>41</v>
      </c>
    </row>
    <row r="215" spans="1:11" x14ac:dyDescent="0.3">
      <c r="A215" s="6" t="s">
        <v>206</v>
      </c>
      <c r="B215" s="6" t="s">
        <v>4</v>
      </c>
      <c r="C215" s="25">
        <v>28</v>
      </c>
      <c r="D215" s="2">
        <f>VLOOKUP(B215,Mat_Hang!$A$1:$D$11,4,FALSE)</f>
        <v>222</v>
      </c>
      <c r="E215" s="2">
        <f t="shared" si="15"/>
        <v>6216</v>
      </c>
      <c r="F215" s="2">
        <f>VLOOKUP(B215,Mat_Hang!$A$1:$E$11,5,FALSE)</f>
        <v>10</v>
      </c>
      <c r="G215" s="2">
        <f t="shared" si="16"/>
        <v>62160</v>
      </c>
      <c r="H215" s="2">
        <f t="shared" si="17"/>
        <v>68376</v>
      </c>
      <c r="I215" s="2">
        <f>VLOOKUP(B215,Mat_Hang!$A$1:$F$11,6,FALSE)</f>
        <v>220</v>
      </c>
      <c r="J215" s="2">
        <f t="shared" si="18"/>
        <v>6160</v>
      </c>
      <c r="K215" s="2">
        <f t="shared" si="19"/>
        <v>56</v>
      </c>
    </row>
    <row r="216" spans="1:11" x14ac:dyDescent="0.3">
      <c r="A216" s="6" t="s">
        <v>207</v>
      </c>
      <c r="B216" s="6" t="s">
        <v>7</v>
      </c>
      <c r="C216" s="25">
        <f>TS*STT</f>
        <v>252</v>
      </c>
      <c r="D216" s="2">
        <f>VLOOKUP(B216,Mat_Hang!$A$1:$D$11,4,FALSE)</f>
        <v>88</v>
      </c>
      <c r="E216" s="2">
        <f t="shared" si="15"/>
        <v>22176</v>
      </c>
      <c r="F216" s="2">
        <f>VLOOKUP(B216,Mat_Hang!$A$1:$E$11,5,FALSE)</f>
        <v>10</v>
      </c>
      <c r="G216" s="2">
        <f t="shared" si="16"/>
        <v>221760</v>
      </c>
      <c r="H216" s="2">
        <f t="shared" si="17"/>
        <v>243936</v>
      </c>
      <c r="I216" s="2">
        <f>VLOOKUP(B216,Mat_Hang!$A$1:$F$11,6,FALSE)</f>
        <v>90</v>
      </c>
      <c r="J216" s="2">
        <f t="shared" si="18"/>
        <v>22680</v>
      </c>
      <c r="K216" s="2">
        <f t="shared" si="19"/>
        <v>-504</v>
      </c>
    </row>
    <row r="217" spans="1:11" x14ac:dyDescent="0.3">
      <c r="A217" s="6" t="s">
        <v>208</v>
      </c>
      <c r="B217" s="6" t="s">
        <v>28</v>
      </c>
      <c r="C217" s="25">
        <v>39</v>
      </c>
      <c r="D217" s="2">
        <f>VLOOKUP(B217,Mat_Hang!$A$1:$D$11,4,FALSE)</f>
        <v>109</v>
      </c>
      <c r="E217" s="2">
        <f t="shared" si="15"/>
        <v>4251</v>
      </c>
      <c r="F217" s="2">
        <f>VLOOKUP(B217,Mat_Hang!$A$1:$E$11,5,FALSE)</f>
        <v>10</v>
      </c>
      <c r="G217" s="2">
        <f t="shared" si="16"/>
        <v>42510</v>
      </c>
      <c r="H217" s="2">
        <f t="shared" si="17"/>
        <v>46761</v>
      </c>
      <c r="I217" s="2">
        <f>VLOOKUP(B217,Mat_Hang!$A$1:$F$11,6,FALSE)</f>
        <v>108</v>
      </c>
      <c r="J217" s="2">
        <f t="shared" si="18"/>
        <v>4212</v>
      </c>
      <c r="K217" s="2">
        <f t="shared" si="19"/>
        <v>39</v>
      </c>
    </row>
    <row r="218" spans="1:11" x14ac:dyDescent="0.3">
      <c r="A218" s="6" t="s">
        <v>209</v>
      </c>
      <c r="B218" s="6" t="s">
        <v>26</v>
      </c>
      <c r="C218" s="25">
        <v>21</v>
      </c>
      <c r="D218" s="2">
        <f>VLOOKUP(B218,Mat_Hang!$A$1:$D$11,4,FALSE)</f>
        <v>212</v>
      </c>
      <c r="E218" s="2">
        <f t="shared" si="15"/>
        <v>4452</v>
      </c>
      <c r="F218" s="2">
        <f>VLOOKUP(B218,Mat_Hang!$A$1:$E$11,5,FALSE)</f>
        <v>8</v>
      </c>
      <c r="G218" s="2">
        <f t="shared" si="16"/>
        <v>35616</v>
      </c>
      <c r="H218" s="2">
        <f t="shared" si="17"/>
        <v>40068</v>
      </c>
      <c r="I218" s="2">
        <f>VLOOKUP(B218,Mat_Hang!$A$1:$F$11,6,FALSE)</f>
        <v>207</v>
      </c>
      <c r="J218" s="2">
        <f t="shared" si="18"/>
        <v>4347</v>
      </c>
      <c r="K218" s="2">
        <f t="shared" si="19"/>
        <v>105</v>
      </c>
    </row>
    <row r="219" spans="1:11" x14ac:dyDescent="0.3">
      <c r="A219" s="6" t="s">
        <v>210</v>
      </c>
      <c r="B219" s="6" t="s">
        <v>4</v>
      </c>
      <c r="C219" s="25">
        <v>31</v>
      </c>
      <c r="D219" s="2">
        <f>VLOOKUP(B219,Mat_Hang!$A$1:$D$11,4,FALSE)</f>
        <v>222</v>
      </c>
      <c r="E219" s="2">
        <f t="shared" si="15"/>
        <v>6882</v>
      </c>
      <c r="F219" s="2">
        <f>VLOOKUP(B219,Mat_Hang!$A$1:$E$11,5,FALSE)</f>
        <v>10</v>
      </c>
      <c r="G219" s="2">
        <f t="shared" si="16"/>
        <v>68820</v>
      </c>
      <c r="H219" s="2">
        <f t="shared" si="17"/>
        <v>75702</v>
      </c>
      <c r="I219" s="2">
        <f>VLOOKUP(B219,Mat_Hang!$A$1:$F$11,6,FALSE)</f>
        <v>220</v>
      </c>
      <c r="J219" s="2">
        <f t="shared" si="18"/>
        <v>6820</v>
      </c>
      <c r="K219" s="2">
        <f t="shared" si="19"/>
        <v>62</v>
      </c>
    </row>
    <row r="220" spans="1:11" x14ac:dyDescent="0.3">
      <c r="A220" s="6" t="s">
        <v>211</v>
      </c>
      <c r="B220" s="6" t="s">
        <v>21</v>
      </c>
      <c r="C220" s="25">
        <v>41</v>
      </c>
      <c r="D220" s="2">
        <f>VLOOKUP(B220,Mat_Hang!$A$1:$D$11,4,FALSE)</f>
        <v>120</v>
      </c>
      <c r="E220" s="2">
        <f t="shared" si="15"/>
        <v>4920</v>
      </c>
      <c r="F220" s="2">
        <f>VLOOKUP(B220,Mat_Hang!$A$1:$E$11,5,FALSE)</f>
        <v>8</v>
      </c>
      <c r="G220" s="2">
        <f t="shared" si="16"/>
        <v>39360</v>
      </c>
      <c r="H220" s="2">
        <f t="shared" si="17"/>
        <v>44280</v>
      </c>
      <c r="I220" s="2">
        <f>VLOOKUP(B220,Mat_Hang!$A$1:$F$11,6,FALSE)</f>
        <v>119</v>
      </c>
      <c r="J220" s="2">
        <f t="shared" si="18"/>
        <v>4879</v>
      </c>
      <c r="K220" s="2">
        <f t="shared" si="19"/>
        <v>41</v>
      </c>
    </row>
    <row r="221" spans="1:11" x14ac:dyDescent="0.3">
      <c r="A221" s="6" t="s">
        <v>212</v>
      </c>
      <c r="B221" s="6" t="s">
        <v>4</v>
      </c>
      <c r="C221" s="25">
        <v>56</v>
      </c>
      <c r="D221" s="2">
        <f>VLOOKUP(B221,Mat_Hang!$A$1:$D$11,4,FALSE)</f>
        <v>222</v>
      </c>
      <c r="E221" s="2">
        <f t="shared" si="15"/>
        <v>12432</v>
      </c>
      <c r="F221" s="2">
        <f>VLOOKUP(B221,Mat_Hang!$A$1:$E$11,5,FALSE)</f>
        <v>10</v>
      </c>
      <c r="G221" s="2">
        <f t="shared" si="16"/>
        <v>124320</v>
      </c>
      <c r="H221" s="2">
        <f t="shared" si="17"/>
        <v>136752</v>
      </c>
      <c r="I221" s="2">
        <f>VLOOKUP(B221,Mat_Hang!$A$1:$F$11,6,FALSE)</f>
        <v>220</v>
      </c>
      <c r="J221" s="2">
        <f t="shared" si="18"/>
        <v>12320</v>
      </c>
      <c r="K221" s="2">
        <f t="shared" si="19"/>
        <v>112</v>
      </c>
    </row>
    <row r="222" spans="1:11" x14ac:dyDescent="0.3">
      <c r="A222" s="6" t="s">
        <v>213</v>
      </c>
      <c r="B222" s="6" t="s">
        <v>10</v>
      </c>
      <c r="C222" s="25">
        <v>26</v>
      </c>
      <c r="D222" s="2">
        <f>VLOOKUP(B222,Mat_Hang!$A$1:$D$11,4,FALSE)</f>
        <v>227</v>
      </c>
      <c r="E222" s="2">
        <f t="shared" si="15"/>
        <v>5902</v>
      </c>
      <c r="F222" s="2">
        <f>VLOOKUP(B222,Mat_Hang!$A$1:$E$11,5,FALSE)</f>
        <v>5</v>
      </c>
      <c r="G222" s="2">
        <f t="shared" si="16"/>
        <v>29510</v>
      </c>
      <c r="H222" s="2">
        <f t="shared" si="17"/>
        <v>35412</v>
      </c>
      <c r="I222" s="2">
        <f>VLOOKUP(B222,Mat_Hang!$A$1:$F$11,6,FALSE)</f>
        <v>225</v>
      </c>
      <c r="J222" s="2">
        <f t="shared" si="18"/>
        <v>5850</v>
      </c>
      <c r="K222" s="2">
        <f t="shared" si="19"/>
        <v>52</v>
      </c>
    </row>
    <row r="223" spans="1:11" x14ac:dyDescent="0.3">
      <c r="A223" s="6" t="s">
        <v>214</v>
      </c>
      <c r="B223" s="6" t="s">
        <v>5</v>
      </c>
      <c r="C223" s="25">
        <f>NS+TS+1</f>
        <v>19</v>
      </c>
      <c r="D223" s="2">
        <f>VLOOKUP(B223,Mat_Hang!$A$1:$D$11,4,FALSE)</f>
        <v>58</v>
      </c>
      <c r="E223" s="2">
        <f t="shared" si="15"/>
        <v>1102</v>
      </c>
      <c r="F223" s="2">
        <f>VLOOKUP(B223,Mat_Hang!$A$1:$E$11,5,FALSE)</f>
        <v>10</v>
      </c>
      <c r="G223" s="2">
        <f t="shared" si="16"/>
        <v>11020</v>
      </c>
      <c r="H223" s="2">
        <f t="shared" si="17"/>
        <v>12122</v>
      </c>
      <c r="I223" s="2">
        <f>VLOOKUP(B223,Mat_Hang!$A$1:$F$11,6,FALSE)</f>
        <v>55</v>
      </c>
      <c r="J223" s="2">
        <f t="shared" si="18"/>
        <v>1045</v>
      </c>
      <c r="K223" s="2">
        <f t="shared" si="19"/>
        <v>57</v>
      </c>
    </row>
    <row r="224" spans="1:11" x14ac:dyDescent="0.3">
      <c r="A224" s="6" t="s">
        <v>215</v>
      </c>
      <c r="B224" s="6" t="s">
        <v>24</v>
      </c>
      <c r="C224" s="25">
        <v>8</v>
      </c>
      <c r="D224" s="2">
        <f>VLOOKUP(B224,Mat_Hang!$A$1:$D$11,4,FALSE)</f>
        <v>100</v>
      </c>
      <c r="E224" s="2">
        <f t="shared" si="15"/>
        <v>800</v>
      </c>
      <c r="F224" s="2">
        <f>VLOOKUP(B224,Mat_Hang!$A$1:$E$11,5,FALSE)</f>
        <v>8</v>
      </c>
      <c r="G224" s="2">
        <f t="shared" si="16"/>
        <v>6400</v>
      </c>
      <c r="H224" s="2">
        <f t="shared" si="17"/>
        <v>7200</v>
      </c>
      <c r="I224" s="2">
        <f>VLOOKUP(B224,Mat_Hang!$A$1:$F$11,6,FALSE)</f>
        <v>95</v>
      </c>
      <c r="J224" s="2">
        <f t="shared" si="18"/>
        <v>760</v>
      </c>
      <c r="K224" s="2">
        <f t="shared" si="19"/>
        <v>40</v>
      </c>
    </row>
    <row r="225" spans="1:11" x14ac:dyDescent="0.3">
      <c r="A225" s="6" t="s">
        <v>216</v>
      </c>
      <c r="B225" s="6" t="s">
        <v>4</v>
      </c>
      <c r="C225" s="25">
        <v>7</v>
      </c>
      <c r="D225" s="2">
        <f>VLOOKUP(B225,Mat_Hang!$A$1:$D$11,4,FALSE)</f>
        <v>222</v>
      </c>
      <c r="E225" s="2">
        <f t="shared" si="15"/>
        <v>1554</v>
      </c>
      <c r="F225" s="2">
        <f>VLOOKUP(B225,Mat_Hang!$A$1:$E$11,5,FALSE)</f>
        <v>10</v>
      </c>
      <c r="G225" s="2">
        <f t="shared" si="16"/>
        <v>15540</v>
      </c>
      <c r="H225" s="2">
        <f t="shared" si="17"/>
        <v>17094</v>
      </c>
      <c r="I225" s="2">
        <f>VLOOKUP(B225,Mat_Hang!$A$1:$F$11,6,FALSE)</f>
        <v>220</v>
      </c>
      <c r="J225" s="2">
        <f t="shared" si="18"/>
        <v>1540</v>
      </c>
      <c r="K225" s="2">
        <f t="shared" si="19"/>
        <v>14</v>
      </c>
    </row>
    <row r="226" spans="1:11" x14ac:dyDescent="0.3">
      <c r="A226" s="6" t="s">
        <v>217</v>
      </c>
      <c r="B226" s="6" t="s">
        <v>28</v>
      </c>
      <c r="C226" s="25">
        <v>30</v>
      </c>
      <c r="D226" s="2">
        <f>VLOOKUP(B226,Mat_Hang!$A$1:$D$11,4,FALSE)</f>
        <v>109</v>
      </c>
      <c r="E226" s="2">
        <f t="shared" si="15"/>
        <v>3270</v>
      </c>
      <c r="F226" s="2">
        <f>VLOOKUP(B226,Mat_Hang!$A$1:$E$11,5,FALSE)</f>
        <v>10</v>
      </c>
      <c r="G226" s="2">
        <f t="shared" si="16"/>
        <v>32700</v>
      </c>
      <c r="H226" s="2">
        <f t="shared" si="17"/>
        <v>35970</v>
      </c>
      <c r="I226" s="2">
        <f>VLOOKUP(B226,Mat_Hang!$A$1:$F$11,6,FALSE)</f>
        <v>108</v>
      </c>
      <c r="J226" s="2">
        <f t="shared" si="18"/>
        <v>3240</v>
      </c>
      <c r="K226" s="2">
        <f t="shared" si="19"/>
        <v>30</v>
      </c>
    </row>
    <row r="227" spans="1:11" x14ac:dyDescent="0.3">
      <c r="A227" s="6" t="s">
        <v>218</v>
      </c>
      <c r="B227" s="6" t="s">
        <v>51</v>
      </c>
      <c r="C227" s="25">
        <v>93</v>
      </c>
      <c r="D227" s="2">
        <f>VLOOKUP(B227,Mat_Hang!$A$1:$D$11,4,FALSE)</f>
        <v>105</v>
      </c>
      <c r="E227" s="2">
        <f t="shared" si="15"/>
        <v>9765</v>
      </c>
      <c r="F227" s="2">
        <f>VLOOKUP(B227,Mat_Hang!$A$1:$E$11,5,FALSE)</f>
        <v>8</v>
      </c>
      <c r="G227" s="2">
        <f t="shared" si="16"/>
        <v>78120</v>
      </c>
      <c r="H227" s="2">
        <f t="shared" si="17"/>
        <v>87885</v>
      </c>
      <c r="I227" s="2">
        <f>VLOOKUP(B227,Mat_Hang!$A$1:$F$11,6,FALSE)</f>
        <v>104</v>
      </c>
      <c r="J227" s="2">
        <f t="shared" si="18"/>
        <v>9672</v>
      </c>
      <c r="K227" s="2">
        <f t="shared" si="19"/>
        <v>93</v>
      </c>
    </row>
    <row r="228" spans="1:11" x14ac:dyDescent="0.3">
      <c r="A228" s="6" t="s">
        <v>219</v>
      </c>
      <c r="B228" s="6" t="s">
        <v>4</v>
      </c>
      <c r="C228" s="25">
        <v>94</v>
      </c>
      <c r="D228" s="2">
        <f>VLOOKUP(B228,Mat_Hang!$A$1:$D$11,4,FALSE)</f>
        <v>222</v>
      </c>
      <c r="E228" s="2">
        <f t="shared" si="15"/>
        <v>20868</v>
      </c>
      <c r="F228" s="2">
        <f>VLOOKUP(B228,Mat_Hang!$A$1:$E$11,5,FALSE)</f>
        <v>10</v>
      </c>
      <c r="G228" s="2">
        <f t="shared" si="16"/>
        <v>208680</v>
      </c>
      <c r="H228" s="2">
        <f t="shared" si="17"/>
        <v>229548</v>
      </c>
      <c r="I228" s="2">
        <f>VLOOKUP(B228,Mat_Hang!$A$1:$F$11,6,FALSE)</f>
        <v>220</v>
      </c>
      <c r="J228" s="2">
        <f t="shared" si="18"/>
        <v>20680</v>
      </c>
      <c r="K228" s="2">
        <f t="shared" si="19"/>
        <v>188</v>
      </c>
    </row>
    <row r="229" spans="1:11" x14ac:dyDescent="0.3">
      <c r="A229" s="6" t="s">
        <v>220</v>
      </c>
      <c r="B229" s="6" t="s">
        <v>4</v>
      </c>
      <c r="C229" s="25">
        <f>STT</f>
        <v>21</v>
      </c>
      <c r="D229" s="2">
        <f>VLOOKUP(B229,Mat_Hang!$A$1:$D$11,4,FALSE)</f>
        <v>222</v>
      </c>
      <c r="E229" s="2">
        <f t="shared" si="15"/>
        <v>4662</v>
      </c>
      <c r="F229" s="2">
        <f>VLOOKUP(B229,Mat_Hang!$A$1:$E$11,5,FALSE)</f>
        <v>10</v>
      </c>
      <c r="G229" s="2">
        <f t="shared" si="16"/>
        <v>46620</v>
      </c>
      <c r="H229" s="2">
        <f t="shared" si="17"/>
        <v>51282</v>
      </c>
      <c r="I229" s="2">
        <f>VLOOKUP(B229,Mat_Hang!$A$1:$F$11,6,FALSE)</f>
        <v>220</v>
      </c>
      <c r="J229" s="2">
        <f t="shared" si="18"/>
        <v>4620</v>
      </c>
      <c r="K229" s="2">
        <f t="shared" si="19"/>
        <v>42</v>
      </c>
    </row>
    <row r="230" spans="1:11" x14ac:dyDescent="0.3">
      <c r="A230" s="6" t="s">
        <v>221</v>
      </c>
      <c r="B230" s="6" t="s">
        <v>28</v>
      </c>
      <c r="C230" s="25">
        <f>NS+9</f>
        <v>15</v>
      </c>
      <c r="D230" s="2">
        <f>VLOOKUP(B230,Mat_Hang!$A$1:$D$11,4,FALSE)</f>
        <v>109</v>
      </c>
      <c r="E230" s="2">
        <f t="shared" si="15"/>
        <v>1635</v>
      </c>
      <c r="F230" s="2">
        <f>VLOOKUP(B230,Mat_Hang!$A$1:$E$11,5,FALSE)</f>
        <v>10</v>
      </c>
      <c r="G230" s="2">
        <f t="shared" si="16"/>
        <v>16350</v>
      </c>
      <c r="H230" s="2">
        <f t="shared" si="17"/>
        <v>17985</v>
      </c>
      <c r="I230" s="2">
        <f>VLOOKUP(B230,Mat_Hang!$A$1:$F$11,6,FALSE)</f>
        <v>108</v>
      </c>
      <c r="J230" s="2">
        <f t="shared" si="18"/>
        <v>1620</v>
      </c>
      <c r="K230" s="2">
        <f t="shared" si="19"/>
        <v>15</v>
      </c>
    </row>
    <row r="231" spans="1:11" x14ac:dyDescent="0.3">
      <c r="A231" s="6" t="s">
        <v>222</v>
      </c>
      <c r="B231" s="6" t="s">
        <v>10</v>
      </c>
      <c r="C231" s="25">
        <v>30</v>
      </c>
      <c r="D231" s="2">
        <f>VLOOKUP(B231,Mat_Hang!$A$1:$D$11,4,FALSE)</f>
        <v>227</v>
      </c>
      <c r="E231" s="2">
        <f t="shared" si="15"/>
        <v>6810</v>
      </c>
      <c r="F231" s="2">
        <f>VLOOKUP(B231,Mat_Hang!$A$1:$E$11,5,FALSE)</f>
        <v>5</v>
      </c>
      <c r="G231" s="2">
        <f t="shared" si="16"/>
        <v>34050</v>
      </c>
      <c r="H231" s="2">
        <f t="shared" si="17"/>
        <v>40860</v>
      </c>
      <c r="I231" s="2">
        <f>VLOOKUP(B231,Mat_Hang!$A$1:$F$11,6,FALSE)</f>
        <v>225</v>
      </c>
      <c r="J231" s="2">
        <f t="shared" si="18"/>
        <v>6750</v>
      </c>
      <c r="K231" s="2">
        <f t="shared" si="19"/>
        <v>60</v>
      </c>
    </row>
    <row r="232" spans="1:11" x14ac:dyDescent="0.3">
      <c r="A232" s="6" t="s">
        <v>223</v>
      </c>
      <c r="B232" s="6" t="s">
        <v>38</v>
      </c>
      <c r="C232" s="25">
        <v>55</v>
      </c>
      <c r="D232" s="2">
        <f>VLOOKUP(B232,Mat_Hang!$A$1:$D$11,4,FALSE)</f>
        <v>102</v>
      </c>
      <c r="E232" s="2">
        <f t="shared" si="15"/>
        <v>5610</v>
      </c>
      <c r="F232" s="2">
        <f>VLOOKUP(B232,Mat_Hang!$A$1:$E$11,5,FALSE)</f>
        <v>5</v>
      </c>
      <c r="G232" s="2">
        <f t="shared" si="16"/>
        <v>28050</v>
      </c>
      <c r="H232" s="2">
        <f t="shared" si="17"/>
        <v>33660</v>
      </c>
      <c r="I232" s="2">
        <f>VLOOKUP(B232,Mat_Hang!$A$1:$F$11,6,FALSE)</f>
        <v>84</v>
      </c>
      <c r="J232" s="2">
        <f t="shared" si="18"/>
        <v>4620</v>
      </c>
      <c r="K232" s="2">
        <f t="shared" si="19"/>
        <v>990</v>
      </c>
    </row>
    <row r="233" spans="1:11" x14ac:dyDescent="0.3">
      <c r="A233" s="6" t="s">
        <v>224</v>
      </c>
      <c r="B233" s="6" t="s">
        <v>5</v>
      </c>
      <c r="C233" s="25">
        <v>46</v>
      </c>
      <c r="D233" s="2">
        <f>VLOOKUP(B233,Mat_Hang!$A$1:$D$11,4,FALSE)</f>
        <v>58</v>
      </c>
      <c r="E233" s="2">
        <f t="shared" si="15"/>
        <v>2668</v>
      </c>
      <c r="F233" s="2">
        <f>VLOOKUP(B233,Mat_Hang!$A$1:$E$11,5,FALSE)</f>
        <v>10</v>
      </c>
      <c r="G233" s="2">
        <f t="shared" si="16"/>
        <v>26680</v>
      </c>
      <c r="H233" s="2">
        <f t="shared" si="17"/>
        <v>29348</v>
      </c>
      <c r="I233" s="2">
        <f>VLOOKUP(B233,Mat_Hang!$A$1:$F$11,6,FALSE)</f>
        <v>55</v>
      </c>
      <c r="J233" s="2">
        <f t="shared" si="18"/>
        <v>2530</v>
      </c>
      <c r="K233" s="2">
        <f t="shared" si="19"/>
        <v>138</v>
      </c>
    </row>
    <row r="234" spans="1:11" x14ac:dyDescent="0.3">
      <c r="A234" s="6" t="s">
        <v>225</v>
      </c>
      <c r="B234" s="6" t="s">
        <v>26</v>
      </c>
      <c r="C234" s="25">
        <v>3</v>
      </c>
      <c r="D234" s="2">
        <f>VLOOKUP(B234,Mat_Hang!$A$1:$D$11,4,FALSE)</f>
        <v>212</v>
      </c>
      <c r="E234" s="2">
        <f t="shared" si="15"/>
        <v>636</v>
      </c>
      <c r="F234" s="2">
        <f>VLOOKUP(B234,Mat_Hang!$A$1:$E$11,5,FALSE)</f>
        <v>8</v>
      </c>
      <c r="G234" s="2">
        <f t="shared" si="16"/>
        <v>5088</v>
      </c>
      <c r="H234" s="2">
        <f t="shared" si="17"/>
        <v>5724</v>
      </c>
      <c r="I234" s="2">
        <f>VLOOKUP(B234,Mat_Hang!$A$1:$F$11,6,FALSE)</f>
        <v>207</v>
      </c>
      <c r="J234" s="2">
        <f t="shared" si="18"/>
        <v>621</v>
      </c>
      <c r="K234" s="2">
        <f t="shared" si="19"/>
        <v>15</v>
      </c>
    </row>
    <row r="235" spans="1:11" x14ac:dyDescent="0.3">
      <c r="A235" s="6" t="s">
        <v>226</v>
      </c>
      <c r="B235" s="6" t="s">
        <v>7</v>
      </c>
      <c r="C235" s="25">
        <f>TS</f>
        <v>12</v>
      </c>
      <c r="D235" s="2">
        <f>VLOOKUP(B235,Mat_Hang!$A$1:$D$11,4,FALSE)</f>
        <v>88</v>
      </c>
      <c r="E235" s="2">
        <f t="shared" si="15"/>
        <v>1056</v>
      </c>
      <c r="F235" s="2">
        <f>VLOOKUP(B235,Mat_Hang!$A$1:$E$11,5,FALSE)</f>
        <v>10</v>
      </c>
      <c r="G235" s="2">
        <f t="shared" si="16"/>
        <v>10560</v>
      </c>
      <c r="H235" s="2">
        <f t="shared" si="17"/>
        <v>11616</v>
      </c>
      <c r="I235" s="2">
        <f>VLOOKUP(B235,Mat_Hang!$A$1:$F$11,6,FALSE)</f>
        <v>90</v>
      </c>
      <c r="J235" s="2">
        <f t="shared" si="18"/>
        <v>1080</v>
      </c>
      <c r="K235" s="2">
        <f t="shared" si="19"/>
        <v>-24</v>
      </c>
    </row>
    <row r="236" spans="1:11" x14ac:dyDescent="0.3">
      <c r="A236" s="6" t="s">
        <v>227</v>
      </c>
      <c r="B236" s="6" t="s">
        <v>28</v>
      </c>
      <c r="C236" s="25">
        <v>56</v>
      </c>
      <c r="D236" s="2">
        <f>VLOOKUP(B236,Mat_Hang!$A$1:$D$11,4,FALSE)</f>
        <v>109</v>
      </c>
      <c r="E236" s="2">
        <f t="shared" si="15"/>
        <v>6104</v>
      </c>
      <c r="F236" s="2">
        <f>VLOOKUP(B236,Mat_Hang!$A$1:$E$11,5,FALSE)</f>
        <v>10</v>
      </c>
      <c r="G236" s="2">
        <f t="shared" si="16"/>
        <v>61040</v>
      </c>
      <c r="H236" s="2">
        <f t="shared" si="17"/>
        <v>67144</v>
      </c>
      <c r="I236" s="2">
        <f>VLOOKUP(B236,Mat_Hang!$A$1:$F$11,6,FALSE)</f>
        <v>108</v>
      </c>
      <c r="J236" s="2">
        <f t="shared" si="18"/>
        <v>6048</v>
      </c>
      <c r="K236" s="2">
        <f t="shared" si="19"/>
        <v>56</v>
      </c>
    </row>
    <row r="237" spans="1:11" x14ac:dyDescent="0.3">
      <c r="A237" s="6" t="s">
        <v>314</v>
      </c>
      <c r="B237" s="6" t="s">
        <v>10</v>
      </c>
      <c r="C237" s="25">
        <v>52</v>
      </c>
      <c r="D237" s="2">
        <f>VLOOKUP(B237,Mat_Hang!$A$1:$D$11,4,FALSE)</f>
        <v>227</v>
      </c>
      <c r="E237" s="2">
        <f t="shared" si="15"/>
        <v>11804</v>
      </c>
      <c r="F237" s="2">
        <f>VLOOKUP(B237,Mat_Hang!$A$1:$E$11,5,FALSE)</f>
        <v>5</v>
      </c>
      <c r="G237" s="2">
        <f t="shared" si="16"/>
        <v>59020</v>
      </c>
      <c r="H237" s="2">
        <f t="shared" si="17"/>
        <v>70824</v>
      </c>
      <c r="I237" s="2">
        <f>VLOOKUP(B237,Mat_Hang!$A$1:$F$11,6,FALSE)</f>
        <v>225</v>
      </c>
      <c r="J237" s="2">
        <f t="shared" si="18"/>
        <v>11700</v>
      </c>
      <c r="K237" s="2">
        <f t="shared" si="19"/>
        <v>104</v>
      </c>
    </row>
    <row r="238" spans="1:11" x14ac:dyDescent="0.3">
      <c r="A238" s="6" t="s">
        <v>315</v>
      </c>
      <c r="B238" s="6" t="s">
        <v>7</v>
      </c>
      <c r="C238" s="25">
        <f>NS+TS</f>
        <v>18</v>
      </c>
      <c r="D238" s="2">
        <f>VLOOKUP(B238,Mat_Hang!$A$1:$D$11,4,FALSE)</f>
        <v>88</v>
      </c>
      <c r="E238" s="2">
        <f t="shared" si="15"/>
        <v>1584</v>
      </c>
      <c r="F238" s="2">
        <f>VLOOKUP(B238,Mat_Hang!$A$1:$E$11,5,FALSE)</f>
        <v>10</v>
      </c>
      <c r="G238" s="2">
        <f t="shared" si="16"/>
        <v>15840</v>
      </c>
      <c r="H238" s="2">
        <f t="shared" si="17"/>
        <v>17424</v>
      </c>
      <c r="I238" s="2">
        <f>VLOOKUP(B238,Mat_Hang!$A$1:$F$11,6,FALSE)</f>
        <v>90</v>
      </c>
      <c r="J238" s="2">
        <f t="shared" si="18"/>
        <v>1620</v>
      </c>
      <c r="K238" s="2">
        <f t="shared" si="19"/>
        <v>-36</v>
      </c>
    </row>
    <row r="239" spans="1:11" x14ac:dyDescent="0.3">
      <c r="A239" s="6" t="s">
        <v>316</v>
      </c>
      <c r="B239" s="6" t="s">
        <v>7</v>
      </c>
      <c r="C239" s="25">
        <v>45</v>
      </c>
      <c r="D239" s="2">
        <f>VLOOKUP(B239,Mat_Hang!$A$1:$D$11,4,FALSE)</f>
        <v>88</v>
      </c>
      <c r="E239" s="2">
        <f t="shared" si="15"/>
        <v>3960</v>
      </c>
      <c r="F239" s="2">
        <f>VLOOKUP(B239,Mat_Hang!$A$1:$E$11,5,FALSE)</f>
        <v>10</v>
      </c>
      <c r="G239" s="2">
        <f t="shared" si="16"/>
        <v>39600</v>
      </c>
      <c r="H239" s="2">
        <f t="shared" si="17"/>
        <v>43560</v>
      </c>
      <c r="I239" s="2">
        <f>VLOOKUP(B239,Mat_Hang!$A$1:$F$11,6,FALSE)</f>
        <v>90</v>
      </c>
      <c r="J239" s="2">
        <f t="shared" si="18"/>
        <v>4050</v>
      </c>
      <c r="K239" s="2">
        <f t="shared" si="19"/>
        <v>-90</v>
      </c>
    </row>
    <row r="240" spans="1:11" x14ac:dyDescent="0.3">
      <c r="A240" s="6" t="s">
        <v>317</v>
      </c>
      <c r="B240" s="6" t="s">
        <v>4</v>
      </c>
      <c r="C240" s="25">
        <v>65</v>
      </c>
      <c r="D240" s="2">
        <f>VLOOKUP(B240,Mat_Hang!$A$1:$D$11,4,FALSE)</f>
        <v>222</v>
      </c>
      <c r="E240" s="2">
        <f t="shared" si="15"/>
        <v>14430</v>
      </c>
      <c r="F240" s="2">
        <f>VLOOKUP(B240,Mat_Hang!$A$1:$E$11,5,FALSE)</f>
        <v>10</v>
      </c>
      <c r="G240" s="2">
        <f t="shared" si="16"/>
        <v>144300</v>
      </c>
      <c r="H240" s="2">
        <f t="shared" si="17"/>
        <v>158730</v>
      </c>
      <c r="I240" s="2">
        <f>VLOOKUP(B240,Mat_Hang!$A$1:$F$11,6,FALSE)</f>
        <v>220</v>
      </c>
      <c r="J240" s="2">
        <f t="shared" si="18"/>
        <v>14300</v>
      </c>
      <c r="K240" s="2">
        <f t="shared" si="19"/>
        <v>130</v>
      </c>
    </row>
    <row r="241" spans="1:11" x14ac:dyDescent="0.3">
      <c r="A241" s="6" t="s">
        <v>318</v>
      </c>
      <c r="B241" s="6" t="s">
        <v>28</v>
      </c>
      <c r="C241" s="25">
        <f>NS+2</f>
        <v>8</v>
      </c>
      <c r="D241" s="2">
        <f>VLOOKUP(B241,Mat_Hang!$A$1:$D$11,4,FALSE)</f>
        <v>109</v>
      </c>
      <c r="E241" s="2">
        <f t="shared" si="15"/>
        <v>872</v>
      </c>
      <c r="F241" s="2">
        <f>VLOOKUP(B241,Mat_Hang!$A$1:$E$11,5,FALSE)</f>
        <v>10</v>
      </c>
      <c r="G241" s="2">
        <f t="shared" si="16"/>
        <v>8720</v>
      </c>
      <c r="H241" s="2">
        <f t="shared" si="17"/>
        <v>9592</v>
      </c>
      <c r="I241" s="2">
        <f>VLOOKUP(B241,Mat_Hang!$A$1:$F$11,6,FALSE)</f>
        <v>108</v>
      </c>
      <c r="J241" s="2">
        <f t="shared" si="18"/>
        <v>864</v>
      </c>
      <c r="K241" s="2">
        <f t="shared" si="19"/>
        <v>8</v>
      </c>
    </row>
    <row r="242" spans="1:11" x14ac:dyDescent="0.3">
      <c r="A242" s="6" t="s">
        <v>319</v>
      </c>
      <c r="B242" s="6" t="s">
        <v>10</v>
      </c>
      <c r="C242" s="25">
        <v>47</v>
      </c>
      <c r="D242" s="2">
        <f>VLOOKUP(B242,Mat_Hang!$A$1:$D$11,4,FALSE)</f>
        <v>227</v>
      </c>
      <c r="E242" s="2">
        <f t="shared" si="15"/>
        <v>10669</v>
      </c>
      <c r="F242" s="2">
        <f>VLOOKUP(B242,Mat_Hang!$A$1:$E$11,5,FALSE)</f>
        <v>5</v>
      </c>
      <c r="G242" s="2">
        <f t="shared" si="16"/>
        <v>53345</v>
      </c>
      <c r="H242" s="2">
        <f t="shared" si="17"/>
        <v>64014</v>
      </c>
      <c r="I242" s="2">
        <f>VLOOKUP(B242,Mat_Hang!$A$1:$F$11,6,FALSE)</f>
        <v>225</v>
      </c>
      <c r="J242" s="2">
        <f t="shared" si="18"/>
        <v>10575</v>
      </c>
      <c r="K242" s="2">
        <f t="shared" si="19"/>
        <v>94</v>
      </c>
    </row>
    <row r="243" spans="1:11" x14ac:dyDescent="0.3">
      <c r="A243" s="6" t="s">
        <v>320</v>
      </c>
      <c r="B243" s="6" t="s">
        <v>38</v>
      </c>
      <c r="C243" s="25">
        <v>16</v>
      </c>
      <c r="D243" s="2">
        <f>VLOOKUP(B243,Mat_Hang!$A$1:$D$11,4,FALSE)</f>
        <v>102</v>
      </c>
      <c r="E243" s="2">
        <f t="shared" si="15"/>
        <v>1632</v>
      </c>
      <c r="F243" s="2">
        <f>VLOOKUP(B243,Mat_Hang!$A$1:$E$11,5,FALSE)</f>
        <v>5</v>
      </c>
      <c r="G243" s="2">
        <f t="shared" si="16"/>
        <v>8160</v>
      </c>
      <c r="H243" s="2">
        <f t="shared" si="17"/>
        <v>9792</v>
      </c>
      <c r="I243" s="2">
        <f>VLOOKUP(B243,Mat_Hang!$A$1:$F$11,6,FALSE)</f>
        <v>84</v>
      </c>
      <c r="J243" s="2">
        <f t="shared" si="18"/>
        <v>1344</v>
      </c>
      <c r="K243" s="2">
        <f t="shared" si="19"/>
        <v>288</v>
      </c>
    </row>
    <row r="244" spans="1:11" x14ac:dyDescent="0.3">
      <c r="A244" s="6" t="s">
        <v>321</v>
      </c>
      <c r="B244" s="6" t="s">
        <v>10</v>
      </c>
      <c r="C244" s="25">
        <f>STT</f>
        <v>21</v>
      </c>
      <c r="D244" s="2">
        <f>VLOOKUP(B244,Mat_Hang!$A$1:$D$11,4,FALSE)</f>
        <v>227</v>
      </c>
      <c r="E244" s="2">
        <f t="shared" si="15"/>
        <v>4767</v>
      </c>
      <c r="F244" s="2">
        <f>VLOOKUP(B244,Mat_Hang!$A$1:$E$11,5,FALSE)</f>
        <v>5</v>
      </c>
      <c r="G244" s="2">
        <f t="shared" si="16"/>
        <v>23835</v>
      </c>
      <c r="H244" s="2">
        <f t="shared" si="17"/>
        <v>28602</v>
      </c>
      <c r="I244" s="2">
        <f>VLOOKUP(B244,Mat_Hang!$A$1:$F$11,6,FALSE)</f>
        <v>225</v>
      </c>
      <c r="J244" s="2">
        <f t="shared" si="18"/>
        <v>4725</v>
      </c>
      <c r="K244" s="2">
        <f t="shared" si="19"/>
        <v>42</v>
      </c>
    </row>
    <row r="245" spans="1:11" x14ac:dyDescent="0.3">
      <c r="A245" s="6" t="s">
        <v>322</v>
      </c>
      <c r="B245" s="6" t="s">
        <v>5</v>
      </c>
      <c r="C245" s="25">
        <f>STT+13</f>
        <v>34</v>
      </c>
      <c r="D245" s="2">
        <f>VLOOKUP(B245,Mat_Hang!$A$1:$D$11,4,FALSE)</f>
        <v>58</v>
      </c>
      <c r="E245" s="2">
        <f t="shared" si="15"/>
        <v>1972</v>
      </c>
      <c r="F245" s="2">
        <f>VLOOKUP(B245,Mat_Hang!$A$1:$E$11,5,FALSE)</f>
        <v>10</v>
      </c>
      <c r="G245" s="2">
        <f t="shared" si="16"/>
        <v>19720</v>
      </c>
      <c r="H245" s="2">
        <f t="shared" si="17"/>
        <v>21692</v>
      </c>
      <c r="I245" s="2">
        <f>VLOOKUP(B245,Mat_Hang!$A$1:$F$11,6,FALSE)</f>
        <v>55</v>
      </c>
      <c r="J245" s="2">
        <f t="shared" si="18"/>
        <v>1870</v>
      </c>
      <c r="K245" s="2">
        <f t="shared" si="19"/>
        <v>102</v>
      </c>
    </row>
    <row r="246" spans="1:11" x14ac:dyDescent="0.3">
      <c r="A246" s="6" t="s">
        <v>323</v>
      </c>
      <c r="B246" s="6" t="s">
        <v>7</v>
      </c>
      <c r="C246" s="25">
        <v>16</v>
      </c>
      <c r="D246" s="2">
        <f>VLOOKUP(B246,Mat_Hang!$A$1:$D$11,4,FALSE)</f>
        <v>88</v>
      </c>
      <c r="E246" s="2">
        <f t="shared" si="15"/>
        <v>1408</v>
      </c>
      <c r="F246" s="2">
        <f>VLOOKUP(B246,Mat_Hang!$A$1:$E$11,5,FALSE)</f>
        <v>10</v>
      </c>
      <c r="G246" s="2">
        <f t="shared" si="16"/>
        <v>14080</v>
      </c>
      <c r="H246" s="2">
        <f t="shared" si="17"/>
        <v>15488</v>
      </c>
      <c r="I246" s="2">
        <f>VLOOKUP(B246,Mat_Hang!$A$1:$F$11,6,FALSE)</f>
        <v>90</v>
      </c>
      <c r="J246" s="2">
        <f t="shared" si="18"/>
        <v>1440</v>
      </c>
      <c r="K246" s="2">
        <f t="shared" si="19"/>
        <v>-32</v>
      </c>
    </row>
    <row r="247" spans="1:11" x14ac:dyDescent="0.3">
      <c r="A247" s="6" t="s">
        <v>324</v>
      </c>
      <c r="B247" s="6" t="s">
        <v>7</v>
      </c>
      <c r="C247" s="25">
        <f>TS</f>
        <v>12</v>
      </c>
      <c r="D247" s="2">
        <f>VLOOKUP(B247,Mat_Hang!$A$1:$D$11,4,FALSE)</f>
        <v>88</v>
      </c>
      <c r="E247" s="2">
        <f t="shared" si="15"/>
        <v>1056</v>
      </c>
      <c r="F247" s="2">
        <f>VLOOKUP(B247,Mat_Hang!$A$1:$E$11,5,FALSE)</f>
        <v>10</v>
      </c>
      <c r="G247" s="2">
        <f t="shared" si="16"/>
        <v>10560</v>
      </c>
      <c r="H247" s="2">
        <f t="shared" si="17"/>
        <v>11616</v>
      </c>
      <c r="I247" s="2">
        <f>VLOOKUP(B247,Mat_Hang!$A$1:$F$11,6,FALSE)</f>
        <v>90</v>
      </c>
      <c r="J247" s="2">
        <f t="shared" si="18"/>
        <v>1080</v>
      </c>
      <c r="K247" s="2">
        <f t="shared" si="19"/>
        <v>-24</v>
      </c>
    </row>
    <row r="248" spans="1:11" x14ac:dyDescent="0.3">
      <c r="A248" s="6" t="s">
        <v>325</v>
      </c>
      <c r="B248" s="6" t="s">
        <v>10</v>
      </c>
      <c r="C248" s="25">
        <v>3</v>
      </c>
      <c r="D248" s="2">
        <f>VLOOKUP(B248,Mat_Hang!$A$1:$D$11,4,FALSE)</f>
        <v>227</v>
      </c>
      <c r="E248" s="2">
        <f t="shared" si="15"/>
        <v>681</v>
      </c>
      <c r="F248" s="2">
        <f>VLOOKUP(B248,Mat_Hang!$A$1:$E$11,5,FALSE)</f>
        <v>5</v>
      </c>
      <c r="G248" s="2">
        <f t="shared" si="16"/>
        <v>3405</v>
      </c>
      <c r="H248" s="2">
        <f t="shared" si="17"/>
        <v>4086</v>
      </c>
      <c r="I248" s="2">
        <f>VLOOKUP(B248,Mat_Hang!$A$1:$F$11,6,FALSE)</f>
        <v>225</v>
      </c>
      <c r="J248" s="2">
        <f t="shared" si="18"/>
        <v>675</v>
      </c>
      <c r="K248" s="2">
        <f t="shared" si="19"/>
        <v>6</v>
      </c>
    </row>
    <row r="249" spans="1:11" x14ac:dyDescent="0.3">
      <c r="A249" s="6" t="s">
        <v>326</v>
      </c>
      <c r="B249" s="6" t="s">
        <v>10</v>
      </c>
      <c r="C249" s="25">
        <v>41</v>
      </c>
      <c r="D249" s="2">
        <f>VLOOKUP(B249,Mat_Hang!$A$1:$D$11,4,FALSE)</f>
        <v>227</v>
      </c>
      <c r="E249" s="2">
        <f t="shared" si="15"/>
        <v>9307</v>
      </c>
      <c r="F249" s="2">
        <f>VLOOKUP(B249,Mat_Hang!$A$1:$E$11,5,FALSE)</f>
        <v>5</v>
      </c>
      <c r="G249" s="2">
        <f t="shared" si="16"/>
        <v>46535</v>
      </c>
      <c r="H249" s="2">
        <f t="shared" si="17"/>
        <v>55842</v>
      </c>
      <c r="I249" s="2">
        <f>VLOOKUP(B249,Mat_Hang!$A$1:$F$11,6,FALSE)</f>
        <v>225</v>
      </c>
      <c r="J249" s="2">
        <f t="shared" si="18"/>
        <v>9225</v>
      </c>
      <c r="K249" s="2">
        <f t="shared" si="19"/>
        <v>82</v>
      </c>
    </row>
    <row r="250" spans="1:11" x14ac:dyDescent="0.3">
      <c r="A250" s="6" t="s">
        <v>327</v>
      </c>
      <c r="B250" s="6" t="s">
        <v>4</v>
      </c>
      <c r="C250" s="25">
        <v>9</v>
      </c>
      <c r="D250" s="2">
        <f>VLOOKUP(B250,Mat_Hang!$A$1:$D$11,4,FALSE)</f>
        <v>222</v>
      </c>
      <c r="E250" s="2">
        <f t="shared" si="15"/>
        <v>1998</v>
      </c>
      <c r="F250" s="2">
        <f>VLOOKUP(B250,Mat_Hang!$A$1:$E$11,5,FALSE)</f>
        <v>10</v>
      </c>
      <c r="G250" s="2">
        <f t="shared" si="16"/>
        <v>19980</v>
      </c>
      <c r="H250" s="2">
        <f t="shared" si="17"/>
        <v>21978</v>
      </c>
      <c r="I250" s="2">
        <f>VLOOKUP(B250,Mat_Hang!$A$1:$F$11,6,FALSE)</f>
        <v>220</v>
      </c>
      <c r="J250" s="2">
        <f t="shared" si="18"/>
        <v>1980</v>
      </c>
      <c r="K250" s="2">
        <f t="shared" si="19"/>
        <v>18</v>
      </c>
    </row>
    <row r="251" spans="1:11" x14ac:dyDescent="0.3">
      <c r="A251" s="6" t="s">
        <v>328</v>
      </c>
      <c r="B251" s="6" t="s">
        <v>4</v>
      </c>
      <c r="C251" s="25">
        <v>19</v>
      </c>
      <c r="D251" s="2">
        <f>VLOOKUP(B251,Mat_Hang!$A$1:$D$11,4,FALSE)</f>
        <v>222</v>
      </c>
      <c r="E251" s="2">
        <f t="shared" si="15"/>
        <v>4218</v>
      </c>
      <c r="F251" s="2">
        <f>VLOOKUP(B251,Mat_Hang!$A$1:$E$11,5,FALSE)</f>
        <v>10</v>
      </c>
      <c r="G251" s="2">
        <f t="shared" si="16"/>
        <v>42180</v>
      </c>
      <c r="H251" s="2">
        <f t="shared" si="17"/>
        <v>46398</v>
      </c>
      <c r="I251" s="2">
        <f>VLOOKUP(B251,Mat_Hang!$A$1:$F$11,6,FALSE)</f>
        <v>220</v>
      </c>
      <c r="J251" s="2">
        <f t="shared" si="18"/>
        <v>4180</v>
      </c>
      <c r="K251" s="2">
        <f t="shared" si="19"/>
        <v>38</v>
      </c>
    </row>
    <row r="252" spans="1:11" x14ac:dyDescent="0.3">
      <c r="A252" s="6" t="s">
        <v>329</v>
      </c>
      <c r="B252" s="6" t="s">
        <v>5</v>
      </c>
      <c r="C252" s="25">
        <f>TS*2</f>
        <v>24</v>
      </c>
      <c r="D252" s="2">
        <f>VLOOKUP(B252,Mat_Hang!$A$1:$D$11,4,FALSE)</f>
        <v>58</v>
      </c>
      <c r="E252" s="2">
        <f t="shared" si="15"/>
        <v>1392</v>
      </c>
      <c r="F252" s="2">
        <f>VLOOKUP(B252,Mat_Hang!$A$1:$E$11,5,FALSE)</f>
        <v>10</v>
      </c>
      <c r="G252" s="2">
        <f t="shared" si="16"/>
        <v>13920</v>
      </c>
      <c r="H252" s="2">
        <f t="shared" si="17"/>
        <v>15312</v>
      </c>
      <c r="I252" s="2">
        <f>VLOOKUP(B252,Mat_Hang!$A$1:$F$11,6,FALSE)</f>
        <v>55</v>
      </c>
      <c r="J252" s="2">
        <f t="shared" si="18"/>
        <v>1320</v>
      </c>
      <c r="K252" s="2">
        <f t="shared" si="19"/>
        <v>72</v>
      </c>
    </row>
    <row r="253" spans="1:11" x14ac:dyDescent="0.3">
      <c r="A253" s="6" t="s">
        <v>330</v>
      </c>
      <c r="B253" s="6" t="s">
        <v>5</v>
      </c>
      <c r="C253" s="25">
        <v>58</v>
      </c>
      <c r="D253" s="2">
        <f>VLOOKUP(B253,Mat_Hang!$A$1:$D$11,4,FALSE)</f>
        <v>58</v>
      </c>
      <c r="E253" s="2">
        <f t="shared" si="15"/>
        <v>3364</v>
      </c>
      <c r="F253" s="2">
        <f>VLOOKUP(B253,Mat_Hang!$A$1:$E$11,5,FALSE)</f>
        <v>10</v>
      </c>
      <c r="G253" s="2">
        <f t="shared" si="16"/>
        <v>33640</v>
      </c>
      <c r="H253" s="2">
        <f t="shared" si="17"/>
        <v>37004</v>
      </c>
      <c r="I253" s="2">
        <f>VLOOKUP(B253,Mat_Hang!$A$1:$F$11,6,FALSE)</f>
        <v>55</v>
      </c>
      <c r="J253" s="2">
        <f t="shared" si="18"/>
        <v>3190</v>
      </c>
      <c r="K253" s="2">
        <f t="shared" si="19"/>
        <v>174</v>
      </c>
    </row>
    <row r="254" spans="1:11" x14ac:dyDescent="0.3">
      <c r="A254" s="6" t="s">
        <v>331</v>
      </c>
      <c r="B254" s="6" t="s">
        <v>10</v>
      </c>
      <c r="C254" s="25">
        <v>7</v>
      </c>
      <c r="D254" s="2">
        <f>VLOOKUP(B254,Mat_Hang!$A$1:$D$11,4,FALSE)</f>
        <v>227</v>
      </c>
      <c r="E254" s="2">
        <f t="shared" si="15"/>
        <v>1589</v>
      </c>
      <c r="F254" s="2">
        <f>VLOOKUP(B254,Mat_Hang!$A$1:$E$11,5,FALSE)</f>
        <v>5</v>
      </c>
      <c r="G254" s="2">
        <f t="shared" si="16"/>
        <v>7945</v>
      </c>
      <c r="H254" s="2">
        <f t="shared" si="17"/>
        <v>9534</v>
      </c>
      <c r="I254" s="2">
        <f>VLOOKUP(B254,Mat_Hang!$A$1:$F$11,6,FALSE)</f>
        <v>225</v>
      </c>
      <c r="J254" s="2">
        <f t="shared" si="18"/>
        <v>1575</v>
      </c>
      <c r="K254" s="2">
        <f t="shared" si="19"/>
        <v>14</v>
      </c>
    </row>
    <row r="255" spans="1:11" x14ac:dyDescent="0.3">
      <c r="A255" s="6" t="s">
        <v>332</v>
      </c>
      <c r="B255" s="6" t="s">
        <v>21</v>
      </c>
      <c r="C255" s="25">
        <v>77</v>
      </c>
      <c r="D255" s="2">
        <f>VLOOKUP(B255,Mat_Hang!$A$1:$D$11,4,FALSE)</f>
        <v>120</v>
      </c>
      <c r="E255" s="2">
        <f t="shared" si="15"/>
        <v>9240</v>
      </c>
      <c r="F255" s="2">
        <f>VLOOKUP(B255,Mat_Hang!$A$1:$E$11,5,FALSE)</f>
        <v>8</v>
      </c>
      <c r="G255" s="2">
        <f t="shared" si="16"/>
        <v>73920</v>
      </c>
      <c r="H255" s="2">
        <f t="shared" si="17"/>
        <v>83160</v>
      </c>
      <c r="I255" s="2">
        <f>VLOOKUP(B255,Mat_Hang!$A$1:$F$11,6,FALSE)</f>
        <v>119</v>
      </c>
      <c r="J255" s="2">
        <f t="shared" si="18"/>
        <v>9163</v>
      </c>
      <c r="K255" s="2">
        <f t="shared" si="19"/>
        <v>77</v>
      </c>
    </row>
    <row r="256" spans="1:11" x14ac:dyDescent="0.3">
      <c r="A256" s="6" t="s">
        <v>333</v>
      </c>
      <c r="B256" s="6" t="s">
        <v>5</v>
      </c>
      <c r="C256" s="25">
        <v>5</v>
      </c>
      <c r="D256" s="2">
        <f>VLOOKUP(B256,Mat_Hang!$A$1:$D$11,4,FALSE)</f>
        <v>58</v>
      </c>
      <c r="E256" s="2">
        <f t="shared" si="15"/>
        <v>290</v>
      </c>
      <c r="F256" s="2">
        <f>VLOOKUP(B256,Mat_Hang!$A$1:$E$11,5,FALSE)</f>
        <v>10</v>
      </c>
      <c r="G256" s="2">
        <f t="shared" si="16"/>
        <v>2900</v>
      </c>
      <c r="H256" s="2">
        <f t="shared" si="17"/>
        <v>3190</v>
      </c>
      <c r="I256" s="2">
        <f>VLOOKUP(B256,Mat_Hang!$A$1:$F$11,6,FALSE)</f>
        <v>55</v>
      </c>
      <c r="J256" s="2">
        <f t="shared" si="18"/>
        <v>275</v>
      </c>
      <c r="K256" s="2">
        <f t="shared" si="19"/>
        <v>15</v>
      </c>
    </row>
    <row r="257" spans="1:11" x14ac:dyDescent="0.3">
      <c r="A257" s="6" t="s">
        <v>334</v>
      </c>
      <c r="B257" s="6" t="s">
        <v>24</v>
      </c>
      <c r="C257" s="25">
        <v>13</v>
      </c>
      <c r="D257" s="2">
        <f>VLOOKUP(B257,Mat_Hang!$A$1:$D$11,4,FALSE)</f>
        <v>100</v>
      </c>
      <c r="E257" s="2">
        <f t="shared" si="15"/>
        <v>1300</v>
      </c>
      <c r="F257" s="2">
        <f>VLOOKUP(B257,Mat_Hang!$A$1:$E$11,5,FALSE)</f>
        <v>8</v>
      </c>
      <c r="G257" s="2">
        <f t="shared" si="16"/>
        <v>10400</v>
      </c>
      <c r="H257" s="2">
        <f t="shared" si="17"/>
        <v>11700</v>
      </c>
      <c r="I257" s="2">
        <f>VLOOKUP(B257,Mat_Hang!$A$1:$F$11,6,FALSE)</f>
        <v>95</v>
      </c>
      <c r="J257" s="2">
        <f t="shared" si="18"/>
        <v>1235</v>
      </c>
      <c r="K257" s="2">
        <f t="shared" si="19"/>
        <v>65</v>
      </c>
    </row>
    <row r="258" spans="1:11" x14ac:dyDescent="0.3">
      <c r="A258" s="6" t="s">
        <v>335</v>
      </c>
      <c r="B258" s="6" t="s">
        <v>26</v>
      </c>
      <c r="C258" s="25">
        <f>TS</f>
        <v>12</v>
      </c>
      <c r="D258" s="2">
        <f>VLOOKUP(B258,Mat_Hang!$A$1:$D$11,4,FALSE)</f>
        <v>212</v>
      </c>
      <c r="E258" s="2">
        <f t="shared" si="15"/>
        <v>2544</v>
      </c>
      <c r="F258" s="2">
        <f>VLOOKUP(B258,Mat_Hang!$A$1:$E$11,5,FALSE)</f>
        <v>8</v>
      </c>
      <c r="G258" s="2">
        <f t="shared" si="16"/>
        <v>20352</v>
      </c>
      <c r="H258" s="2">
        <f t="shared" si="17"/>
        <v>22896</v>
      </c>
      <c r="I258" s="2">
        <f>VLOOKUP(B258,Mat_Hang!$A$1:$F$11,6,FALSE)</f>
        <v>207</v>
      </c>
      <c r="J258" s="2">
        <f t="shared" si="18"/>
        <v>2484</v>
      </c>
      <c r="K258" s="2">
        <f t="shared" si="19"/>
        <v>60</v>
      </c>
    </row>
    <row r="259" spans="1:11" x14ac:dyDescent="0.3">
      <c r="A259" s="6" t="s">
        <v>336</v>
      </c>
      <c r="B259" s="6" t="s">
        <v>28</v>
      </c>
      <c r="C259" s="25">
        <v>14</v>
      </c>
      <c r="D259" s="2">
        <f>VLOOKUP(B259,Mat_Hang!$A$1:$D$11,4,FALSE)</f>
        <v>109</v>
      </c>
      <c r="E259" s="2">
        <f t="shared" ref="E259:E322" si="20">C259*D259</f>
        <v>1526</v>
      </c>
      <c r="F259" s="2">
        <f>VLOOKUP(B259,Mat_Hang!$A$1:$E$11,5,FALSE)</f>
        <v>10</v>
      </c>
      <c r="G259" s="2">
        <f t="shared" ref="G259:G322" si="21">E259*F259</f>
        <v>15260</v>
      </c>
      <c r="H259" s="2">
        <f t="shared" ref="H259:H322" si="22">E259+G259</f>
        <v>16786</v>
      </c>
      <c r="I259" s="2">
        <f>VLOOKUP(B259,Mat_Hang!$A$1:$F$11,6,FALSE)</f>
        <v>108</v>
      </c>
      <c r="J259" s="2">
        <f t="shared" ref="J259:J322" si="23">C259*I259</f>
        <v>1512</v>
      </c>
      <c r="K259" s="2">
        <f t="shared" ref="K259:K322" si="24">E259-J259</f>
        <v>14</v>
      </c>
    </row>
    <row r="260" spans="1:11" x14ac:dyDescent="0.3">
      <c r="A260" s="6" t="s">
        <v>337</v>
      </c>
      <c r="B260" s="6" t="s">
        <v>10</v>
      </c>
      <c r="C260" s="25">
        <v>10</v>
      </c>
      <c r="D260" s="2">
        <f>VLOOKUP(B260,Mat_Hang!$A$1:$D$11,4,FALSE)</f>
        <v>227</v>
      </c>
      <c r="E260" s="2">
        <f t="shared" si="20"/>
        <v>2270</v>
      </c>
      <c r="F260" s="2">
        <f>VLOOKUP(B260,Mat_Hang!$A$1:$E$11,5,FALSE)</f>
        <v>5</v>
      </c>
      <c r="G260" s="2">
        <f t="shared" si="21"/>
        <v>11350</v>
      </c>
      <c r="H260" s="2">
        <f t="shared" si="22"/>
        <v>13620</v>
      </c>
      <c r="I260" s="2">
        <f>VLOOKUP(B260,Mat_Hang!$A$1:$F$11,6,FALSE)</f>
        <v>225</v>
      </c>
      <c r="J260" s="2">
        <f t="shared" si="23"/>
        <v>2250</v>
      </c>
      <c r="K260" s="2">
        <f t="shared" si="24"/>
        <v>20</v>
      </c>
    </row>
    <row r="261" spans="1:11" x14ac:dyDescent="0.3">
      <c r="A261" s="6" t="s">
        <v>338</v>
      </c>
      <c r="B261" s="6" t="s">
        <v>7</v>
      </c>
      <c r="C261" s="25">
        <f>NS+7+STT</f>
        <v>34</v>
      </c>
      <c r="D261" s="2">
        <f>VLOOKUP(B261,Mat_Hang!$A$1:$D$11,4,FALSE)</f>
        <v>88</v>
      </c>
      <c r="E261" s="2">
        <f t="shared" si="20"/>
        <v>2992</v>
      </c>
      <c r="F261" s="2">
        <f>VLOOKUP(B261,Mat_Hang!$A$1:$E$11,5,FALSE)</f>
        <v>10</v>
      </c>
      <c r="G261" s="2">
        <f t="shared" si="21"/>
        <v>29920</v>
      </c>
      <c r="H261" s="2">
        <f t="shared" si="22"/>
        <v>32912</v>
      </c>
      <c r="I261" s="2">
        <f>VLOOKUP(B261,Mat_Hang!$A$1:$F$11,6,FALSE)</f>
        <v>90</v>
      </c>
      <c r="J261" s="2">
        <f t="shared" si="23"/>
        <v>3060</v>
      </c>
      <c r="K261" s="2">
        <f t="shared" si="24"/>
        <v>-68</v>
      </c>
    </row>
    <row r="262" spans="1:11" x14ac:dyDescent="0.3">
      <c r="A262" s="6" t="s">
        <v>339</v>
      </c>
      <c r="B262" s="6" t="s">
        <v>5</v>
      </c>
      <c r="C262" s="25">
        <f>STT+7</f>
        <v>28</v>
      </c>
      <c r="D262" s="2">
        <f>VLOOKUP(B262,Mat_Hang!$A$1:$D$11,4,FALSE)</f>
        <v>58</v>
      </c>
      <c r="E262" s="2">
        <f t="shared" si="20"/>
        <v>1624</v>
      </c>
      <c r="F262" s="2">
        <f>VLOOKUP(B262,Mat_Hang!$A$1:$E$11,5,FALSE)</f>
        <v>10</v>
      </c>
      <c r="G262" s="2">
        <f t="shared" si="21"/>
        <v>16240</v>
      </c>
      <c r="H262" s="2">
        <f t="shared" si="22"/>
        <v>17864</v>
      </c>
      <c r="I262" s="2">
        <f>VLOOKUP(B262,Mat_Hang!$A$1:$F$11,6,FALSE)</f>
        <v>55</v>
      </c>
      <c r="J262" s="2">
        <f t="shared" si="23"/>
        <v>1540</v>
      </c>
      <c r="K262" s="2">
        <f t="shared" si="24"/>
        <v>84</v>
      </c>
    </row>
    <row r="263" spans="1:11" x14ac:dyDescent="0.3">
      <c r="A263" s="6" t="s">
        <v>340</v>
      </c>
      <c r="B263" s="6" t="s">
        <v>28</v>
      </c>
      <c r="C263" s="25">
        <v>15</v>
      </c>
      <c r="D263" s="2">
        <f>VLOOKUP(B263,Mat_Hang!$A$1:$D$11,4,FALSE)</f>
        <v>109</v>
      </c>
      <c r="E263" s="2">
        <f t="shared" si="20"/>
        <v>1635</v>
      </c>
      <c r="F263" s="2">
        <f>VLOOKUP(B263,Mat_Hang!$A$1:$E$11,5,FALSE)</f>
        <v>10</v>
      </c>
      <c r="G263" s="2">
        <f t="shared" si="21"/>
        <v>16350</v>
      </c>
      <c r="H263" s="2">
        <f t="shared" si="22"/>
        <v>17985</v>
      </c>
      <c r="I263" s="2">
        <f>VLOOKUP(B263,Mat_Hang!$A$1:$F$11,6,FALSE)</f>
        <v>108</v>
      </c>
      <c r="J263" s="2">
        <f t="shared" si="23"/>
        <v>1620</v>
      </c>
      <c r="K263" s="2">
        <f t="shared" si="24"/>
        <v>15</v>
      </c>
    </row>
    <row r="264" spans="1:11" x14ac:dyDescent="0.3">
      <c r="A264" s="6" t="s">
        <v>340</v>
      </c>
      <c r="B264" s="6" t="s">
        <v>4</v>
      </c>
      <c r="C264" s="25">
        <f>STT+NS+1</f>
        <v>28</v>
      </c>
      <c r="D264" s="2">
        <f>VLOOKUP(B264,Mat_Hang!$A$1:$D$11,4,FALSE)</f>
        <v>222</v>
      </c>
      <c r="E264" s="2">
        <f t="shared" si="20"/>
        <v>6216</v>
      </c>
      <c r="F264" s="2">
        <f>VLOOKUP(B264,Mat_Hang!$A$1:$E$11,5,FALSE)</f>
        <v>10</v>
      </c>
      <c r="G264" s="2">
        <f t="shared" si="21"/>
        <v>62160</v>
      </c>
      <c r="H264" s="2">
        <f t="shared" si="22"/>
        <v>68376</v>
      </c>
      <c r="I264" s="2">
        <f>VLOOKUP(B264,Mat_Hang!$A$1:$F$11,6,FALSE)</f>
        <v>220</v>
      </c>
      <c r="J264" s="2">
        <f t="shared" si="23"/>
        <v>6160</v>
      </c>
      <c r="K264" s="2">
        <f t="shared" si="24"/>
        <v>56</v>
      </c>
    </row>
    <row r="265" spans="1:11" x14ac:dyDescent="0.3">
      <c r="A265" s="6" t="s">
        <v>341</v>
      </c>
      <c r="B265" s="6" t="s">
        <v>26</v>
      </c>
      <c r="C265" s="25">
        <v>15</v>
      </c>
      <c r="D265" s="2">
        <f>VLOOKUP(B265,Mat_Hang!$A$1:$D$11,4,FALSE)</f>
        <v>212</v>
      </c>
      <c r="E265" s="2">
        <f t="shared" si="20"/>
        <v>3180</v>
      </c>
      <c r="F265" s="2">
        <f>VLOOKUP(B265,Mat_Hang!$A$1:$E$11,5,FALSE)</f>
        <v>8</v>
      </c>
      <c r="G265" s="2">
        <f t="shared" si="21"/>
        <v>25440</v>
      </c>
      <c r="H265" s="2">
        <f t="shared" si="22"/>
        <v>28620</v>
      </c>
      <c r="I265" s="2">
        <f>VLOOKUP(B265,Mat_Hang!$A$1:$F$11,6,FALSE)</f>
        <v>207</v>
      </c>
      <c r="J265" s="2">
        <f t="shared" si="23"/>
        <v>3105</v>
      </c>
      <c r="K265" s="2">
        <f t="shared" si="24"/>
        <v>75</v>
      </c>
    </row>
    <row r="266" spans="1:11" x14ac:dyDescent="0.3">
      <c r="A266" s="6" t="s">
        <v>342</v>
      </c>
      <c r="B266" s="6" t="s">
        <v>24</v>
      </c>
      <c r="C266" s="25">
        <f>STT*2</f>
        <v>42</v>
      </c>
      <c r="D266" s="2">
        <f>VLOOKUP(B266,Mat_Hang!$A$1:$D$11,4,FALSE)</f>
        <v>100</v>
      </c>
      <c r="E266" s="2">
        <f t="shared" si="20"/>
        <v>4200</v>
      </c>
      <c r="F266" s="2">
        <f>VLOOKUP(B266,Mat_Hang!$A$1:$E$11,5,FALSE)</f>
        <v>8</v>
      </c>
      <c r="G266" s="2">
        <f t="shared" si="21"/>
        <v>33600</v>
      </c>
      <c r="H266" s="2">
        <f t="shared" si="22"/>
        <v>37800</v>
      </c>
      <c r="I266" s="2">
        <f>VLOOKUP(B266,Mat_Hang!$A$1:$F$11,6,FALSE)</f>
        <v>95</v>
      </c>
      <c r="J266" s="2">
        <f t="shared" si="23"/>
        <v>3990</v>
      </c>
      <c r="K266" s="2">
        <f t="shared" si="24"/>
        <v>210</v>
      </c>
    </row>
    <row r="267" spans="1:11" x14ac:dyDescent="0.3">
      <c r="A267" s="6" t="s">
        <v>343</v>
      </c>
      <c r="B267" s="6" t="s">
        <v>28</v>
      </c>
      <c r="C267" s="25">
        <v>19</v>
      </c>
      <c r="D267" s="2">
        <f>VLOOKUP(B267,Mat_Hang!$A$1:$D$11,4,FALSE)</f>
        <v>109</v>
      </c>
      <c r="E267" s="2">
        <f t="shared" si="20"/>
        <v>2071</v>
      </c>
      <c r="F267" s="2">
        <f>VLOOKUP(B267,Mat_Hang!$A$1:$E$11,5,FALSE)</f>
        <v>10</v>
      </c>
      <c r="G267" s="2">
        <f t="shared" si="21"/>
        <v>20710</v>
      </c>
      <c r="H267" s="2">
        <f t="shared" si="22"/>
        <v>22781</v>
      </c>
      <c r="I267" s="2">
        <f>VLOOKUP(B267,Mat_Hang!$A$1:$F$11,6,FALSE)</f>
        <v>108</v>
      </c>
      <c r="J267" s="2">
        <f t="shared" si="23"/>
        <v>2052</v>
      </c>
      <c r="K267" s="2">
        <f t="shared" si="24"/>
        <v>19</v>
      </c>
    </row>
    <row r="268" spans="1:11" x14ac:dyDescent="0.3">
      <c r="A268" s="6" t="s">
        <v>344</v>
      </c>
      <c r="B268" s="6" t="s">
        <v>24</v>
      </c>
      <c r="C268" s="25">
        <v>51</v>
      </c>
      <c r="D268" s="2">
        <f>VLOOKUP(B268,Mat_Hang!$A$1:$D$11,4,FALSE)</f>
        <v>100</v>
      </c>
      <c r="E268" s="2">
        <f t="shared" si="20"/>
        <v>5100</v>
      </c>
      <c r="F268" s="2">
        <f>VLOOKUP(B268,Mat_Hang!$A$1:$E$11,5,FALSE)</f>
        <v>8</v>
      </c>
      <c r="G268" s="2">
        <f t="shared" si="21"/>
        <v>40800</v>
      </c>
      <c r="H268" s="2">
        <f t="shared" si="22"/>
        <v>45900</v>
      </c>
      <c r="I268" s="2">
        <f>VLOOKUP(B268,Mat_Hang!$A$1:$F$11,6,FALSE)</f>
        <v>95</v>
      </c>
      <c r="J268" s="2">
        <f t="shared" si="23"/>
        <v>4845</v>
      </c>
      <c r="K268" s="2">
        <f t="shared" si="24"/>
        <v>255</v>
      </c>
    </row>
    <row r="269" spans="1:11" x14ac:dyDescent="0.3">
      <c r="A269" s="6" t="s">
        <v>345</v>
      </c>
      <c r="B269" s="6" t="s">
        <v>51</v>
      </c>
      <c r="C269" s="25">
        <f>NS+TS-2</f>
        <v>16</v>
      </c>
      <c r="D269" s="2">
        <f>VLOOKUP(B269,Mat_Hang!$A$1:$D$11,4,FALSE)</f>
        <v>105</v>
      </c>
      <c r="E269" s="2">
        <f t="shared" si="20"/>
        <v>1680</v>
      </c>
      <c r="F269" s="2">
        <f>VLOOKUP(B269,Mat_Hang!$A$1:$E$11,5,FALSE)</f>
        <v>8</v>
      </c>
      <c r="G269" s="2">
        <f t="shared" si="21"/>
        <v>13440</v>
      </c>
      <c r="H269" s="2">
        <f t="shared" si="22"/>
        <v>15120</v>
      </c>
      <c r="I269" s="2">
        <f>VLOOKUP(B269,Mat_Hang!$A$1:$F$11,6,FALSE)</f>
        <v>104</v>
      </c>
      <c r="J269" s="2">
        <f t="shared" si="23"/>
        <v>1664</v>
      </c>
      <c r="K269" s="2">
        <f t="shared" si="24"/>
        <v>16</v>
      </c>
    </row>
    <row r="270" spans="1:11" x14ac:dyDescent="0.3">
      <c r="A270" s="6" t="s">
        <v>346</v>
      </c>
      <c r="B270" s="6" t="s">
        <v>28</v>
      </c>
      <c r="C270" s="25">
        <v>4</v>
      </c>
      <c r="D270" s="2">
        <f>VLOOKUP(B270,Mat_Hang!$A$1:$D$11,4,FALSE)</f>
        <v>109</v>
      </c>
      <c r="E270" s="2">
        <f t="shared" si="20"/>
        <v>436</v>
      </c>
      <c r="F270" s="2">
        <f>VLOOKUP(B270,Mat_Hang!$A$1:$E$11,5,FALSE)</f>
        <v>10</v>
      </c>
      <c r="G270" s="2">
        <f t="shared" si="21"/>
        <v>4360</v>
      </c>
      <c r="H270" s="2">
        <f t="shared" si="22"/>
        <v>4796</v>
      </c>
      <c r="I270" s="2">
        <f>VLOOKUP(B270,Mat_Hang!$A$1:$F$11,6,FALSE)</f>
        <v>108</v>
      </c>
      <c r="J270" s="2">
        <f t="shared" si="23"/>
        <v>432</v>
      </c>
      <c r="K270" s="2">
        <f t="shared" si="24"/>
        <v>4</v>
      </c>
    </row>
    <row r="271" spans="1:11" x14ac:dyDescent="0.3">
      <c r="A271" s="6" t="s">
        <v>347</v>
      </c>
      <c r="B271" s="6" t="s">
        <v>7</v>
      </c>
      <c r="C271" s="25">
        <v>8</v>
      </c>
      <c r="D271" s="2">
        <f>VLOOKUP(B271,Mat_Hang!$A$1:$D$11,4,FALSE)</f>
        <v>88</v>
      </c>
      <c r="E271" s="2">
        <f t="shared" si="20"/>
        <v>704</v>
      </c>
      <c r="F271" s="2">
        <f>VLOOKUP(B271,Mat_Hang!$A$1:$E$11,5,FALSE)</f>
        <v>10</v>
      </c>
      <c r="G271" s="2">
        <f t="shared" si="21"/>
        <v>7040</v>
      </c>
      <c r="H271" s="2">
        <f t="shared" si="22"/>
        <v>7744</v>
      </c>
      <c r="I271" s="2">
        <f>VLOOKUP(B271,Mat_Hang!$A$1:$F$11,6,FALSE)</f>
        <v>90</v>
      </c>
      <c r="J271" s="2">
        <f t="shared" si="23"/>
        <v>720</v>
      </c>
      <c r="K271" s="2">
        <f t="shared" si="24"/>
        <v>-16</v>
      </c>
    </row>
    <row r="272" spans="1:11" x14ac:dyDescent="0.3">
      <c r="A272" s="6" t="s">
        <v>348</v>
      </c>
      <c r="B272" s="6" t="s">
        <v>28</v>
      </c>
      <c r="C272" s="25">
        <f>TS</f>
        <v>12</v>
      </c>
      <c r="D272" s="2">
        <f>VLOOKUP(B272,Mat_Hang!$A$1:$D$11,4,FALSE)</f>
        <v>109</v>
      </c>
      <c r="E272" s="2">
        <f t="shared" si="20"/>
        <v>1308</v>
      </c>
      <c r="F272" s="2">
        <f>VLOOKUP(B272,Mat_Hang!$A$1:$E$11,5,FALSE)</f>
        <v>10</v>
      </c>
      <c r="G272" s="2">
        <f t="shared" si="21"/>
        <v>13080</v>
      </c>
      <c r="H272" s="2">
        <f t="shared" si="22"/>
        <v>14388</v>
      </c>
      <c r="I272" s="2">
        <f>VLOOKUP(B272,Mat_Hang!$A$1:$F$11,6,FALSE)</f>
        <v>108</v>
      </c>
      <c r="J272" s="2">
        <f t="shared" si="23"/>
        <v>1296</v>
      </c>
      <c r="K272" s="2">
        <f t="shared" si="24"/>
        <v>12</v>
      </c>
    </row>
    <row r="273" spans="1:11" x14ac:dyDescent="0.3">
      <c r="A273" s="6" t="s">
        <v>349</v>
      </c>
      <c r="B273" s="6" t="s">
        <v>28</v>
      </c>
      <c r="C273" s="25">
        <v>9</v>
      </c>
      <c r="D273" s="2">
        <f>VLOOKUP(B273,Mat_Hang!$A$1:$D$11,4,FALSE)</f>
        <v>109</v>
      </c>
      <c r="E273" s="2">
        <f t="shared" si="20"/>
        <v>981</v>
      </c>
      <c r="F273" s="2">
        <f>VLOOKUP(B273,Mat_Hang!$A$1:$E$11,5,FALSE)</f>
        <v>10</v>
      </c>
      <c r="G273" s="2">
        <f t="shared" si="21"/>
        <v>9810</v>
      </c>
      <c r="H273" s="2">
        <f t="shared" si="22"/>
        <v>10791</v>
      </c>
      <c r="I273" s="2">
        <f>VLOOKUP(B273,Mat_Hang!$A$1:$F$11,6,FALSE)</f>
        <v>108</v>
      </c>
      <c r="J273" s="2">
        <f t="shared" si="23"/>
        <v>972</v>
      </c>
      <c r="K273" s="2">
        <f t="shared" si="24"/>
        <v>9</v>
      </c>
    </row>
    <row r="274" spans="1:11" x14ac:dyDescent="0.3">
      <c r="A274" s="6" t="s">
        <v>350</v>
      </c>
      <c r="B274" s="6" t="s">
        <v>10</v>
      </c>
      <c r="C274" s="25">
        <v>2</v>
      </c>
      <c r="D274" s="2">
        <f>VLOOKUP(B274,Mat_Hang!$A$1:$D$11,4,FALSE)</f>
        <v>227</v>
      </c>
      <c r="E274" s="2">
        <f t="shared" si="20"/>
        <v>454</v>
      </c>
      <c r="F274" s="2">
        <f>VLOOKUP(B274,Mat_Hang!$A$1:$E$11,5,FALSE)</f>
        <v>5</v>
      </c>
      <c r="G274" s="2">
        <f t="shared" si="21"/>
        <v>2270</v>
      </c>
      <c r="H274" s="2">
        <f t="shared" si="22"/>
        <v>2724</v>
      </c>
      <c r="I274" s="2">
        <f>VLOOKUP(B274,Mat_Hang!$A$1:$F$11,6,FALSE)</f>
        <v>225</v>
      </c>
      <c r="J274" s="2">
        <f t="shared" si="23"/>
        <v>450</v>
      </c>
      <c r="K274" s="2">
        <f t="shared" si="24"/>
        <v>4</v>
      </c>
    </row>
    <row r="275" spans="1:11" x14ac:dyDescent="0.3">
      <c r="A275" s="6" t="s">
        <v>351</v>
      </c>
      <c r="B275" s="6" t="s">
        <v>26</v>
      </c>
      <c r="C275" s="25">
        <v>58</v>
      </c>
      <c r="D275" s="2">
        <f>VLOOKUP(B275,Mat_Hang!$A$1:$D$11,4,FALSE)</f>
        <v>212</v>
      </c>
      <c r="E275" s="2">
        <f t="shared" si="20"/>
        <v>12296</v>
      </c>
      <c r="F275" s="2">
        <f>VLOOKUP(B275,Mat_Hang!$A$1:$E$11,5,FALSE)</f>
        <v>8</v>
      </c>
      <c r="G275" s="2">
        <f t="shared" si="21"/>
        <v>98368</v>
      </c>
      <c r="H275" s="2">
        <f t="shared" si="22"/>
        <v>110664</v>
      </c>
      <c r="I275" s="2">
        <f>VLOOKUP(B275,Mat_Hang!$A$1:$F$11,6,FALSE)</f>
        <v>207</v>
      </c>
      <c r="J275" s="2">
        <f t="shared" si="23"/>
        <v>12006</v>
      </c>
      <c r="K275" s="2">
        <f t="shared" si="24"/>
        <v>290</v>
      </c>
    </row>
    <row r="276" spans="1:11" x14ac:dyDescent="0.3">
      <c r="A276" s="6" t="s">
        <v>352</v>
      </c>
      <c r="B276" s="6" t="s">
        <v>5</v>
      </c>
      <c r="C276" s="25">
        <v>3</v>
      </c>
      <c r="D276" s="2">
        <f>VLOOKUP(B276,Mat_Hang!$A$1:$D$11,4,FALSE)</f>
        <v>58</v>
      </c>
      <c r="E276" s="2">
        <f t="shared" si="20"/>
        <v>174</v>
      </c>
      <c r="F276" s="2">
        <f>VLOOKUP(B276,Mat_Hang!$A$1:$E$11,5,FALSE)</f>
        <v>10</v>
      </c>
      <c r="G276" s="2">
        <f t="shared" si="21"/>
        <v>1740</v>
      </c>
      <c r="H276" s="2">
        <f t="shared" si="22"/>
        <v>1914</v>
      </c>
      <c r="I276" s="2">
        <f>VLOOKUP(B276,Mat_Hang!$A$1:$F$11,6,FALSE)</f>
        <v>55</v>
      </c>
      <c r="J276" s="2">
        <f t="shared" si="23"/>
        <v>165</v>
      </c>
      <c r="K276" s="2">
        <f t="shared" si="24"/>
        <v>9</v>
      </c>
    </row>
    <row r="277" spans="1:11" x14ac:dyDescent="0.3">
      <c r="A277" s="6" t="s">
        <v>353</v>
      </c>
      <c r="B277" s="6" t="s">
        <v>7</v>
      </c>
      <c r="C277" s="25">
        <v>44</v>
      </c>
      <c r="D277" s="2">
        <f>VLOOKUP(B277,Mat_Hang!$A$1:$D$11,4,FALSE)</f>
        <v>88</v>
      </c>
      <c r="E277" s="2">
        <f t="shared" si="20"/>
        <v>3872</v>
      </c>
      <c r="F277" s="2">
        <f>VLOOKUP(B277,Mat_Hang!$A$1:$E$11,5,FALSE)</f>
        <v>10</v>
      </c>
      <c r="G277" s="2">
        <f t="shared" si="21"/>
        <v>38720</v>
      </c>
      <c r="H277" s="2">
        <f t="shared" si="22"/>
        <v>42592</v>
      </c>
      <c r="I277" s="2">
        <f>VLOOKUP(B277,Mat_Hang!$A$1:$F$11,6,FALSE)</f>
        <v>90</v>
      </c>
      <c r="J277" s="2">
        <f t="shared" si="23"/>
        <v>3960</v>
      </c>
      <c r="K277" s="2">
        <f t="shared" si="24"/>
        <v>-88</v>
      </c>
    </row>
    <row r="278" spans="1:11" x14ac:dyDescent="0.3">
      <c r="A278" s="6" t="s">
        <v>354</v>
      </c>
      <c r="B278" s="6" t="s">
        <v>24</v>
      </c>
      <c r="C278" s="25">
        <v>22</v>
      </c>
      <c r="D278" s="2">
        <f>VLOOKUP(B278,Mat_Hang!$A$1:$D$11,4,FALSE)</f>
        <v>100</v>
      </c>
      <c r="E278" s="2">
        <f t="shared" si="20"/>
        <v>2200</v>
      </c>
      <c r="F278" s="2">
        <f>VLOOKUP(B278,Mat_Hang!$A$1:$E$11,5,FALSE)</f>
        <v>8</v>
      </c>
      <c r="G278" s="2">
        <f t="shared" si="21"/>
        <v>17600</v>
      </c>
      <c r="H278" s="2">
        <f t="shared" si="22"/>
        <v>19800</v>
      </c>
      <c r="I278" s="2">
        <f>VLOOKUP(B278,Mat_Hang!$A$1:$F$11,6,FALSE)</f>
        <v>95</v>
      </c>
      <c r="J278" s="2">
        <f t="shared" si="23"/>
        <v>2090</v>
      </c>
      <c r="K278" s="2">
        <f t="shared" si="24"/>
        <v>110</v>
      </c>
    </row>
    <row r="279" spans="1:11" x14ac:dyDescent="0.3">
      <c r="A279" s="6" t="s">
        <v>355</v>
      </c>
      <c r="B279" s="6" t="s">
        <v>10</v>
      </c>
      <c r="C279" s="25">
        <f>NS*3</f>
        <v>18</v>
      </c>
      <c r="D279" s="2">
        <f>VLOOKUP(B279,Mat_Hang!$A$1:$D$11,4,FALSE)</f>
        <v>227</v>
      </c>
      <c r="E279" s="2">
        <f t="shared" si="20"/>
        <v>4086</v>
      </c>
      <c r="F279" s="2">
        <f>VLOOKUP(B279,Mat_Hang!$A$1:$E$11,5,FALSE)</f>
        <v>5</v>
      </c>
      <c r="G279" s="2">
        <f t="shared" si="21"/>
        <v>20430</v>
      </c>
      <c r="H279" s="2">
        <f t="shared" si="22"/>
        <v>24516</v>
      </c>
      <c r="I279" s="2">
        <f>VLOOKUP(B279,Mat_Hang!$A$1:$F$11,6,FALSE)</f>
        <v>225</v>
      </c>
      <c r="J279" s="2">
        <f t="shared" si="23"/>
        <v>4050</v>
      </c>
      <c r="K279" s="2">
        <f t="shared" si="24"/>
        <v>36</v>
      </c>
    </row>
    <row r="280" spans="1:11" x14ac:dyDescent="0.3">
      <c r="A280" s="6" t="s">
        <v>356</v>
      </c>
      <c r="B280" s="6" t="s">
        <v>28</v>
      </c>
      <c r="C280" s="25">
        <f>NS+TS</f>
        <v>18</v>
      </c>
      <c r="D280" s="2">
        <f>VLOOKUP(B280,Mat_Hang!$A$1:$D$11,4,FALSE)</f>
        <v>109</v>
      </c>
      <c r="E280" s="2">
        <f t="shared" si="20"/>
        <v>1962</v>
      </c>
      <c r="F280" s="2">
        <f>VLOOKUP(B280,Mat_Hang!$A$1:$E$11,5,FALSE)</f>
        <v>10</v>
      </c>
      <c r="G280" s="2">
        <f t="shared" si="21"/>
        <v>19620</v>
      </c>
      <c r="H280" s="2">
        <f t="shared" si="22"/>
        <v>21582</v>
      </c>
      <c r="I280" s="2">
        <f>VLOOKUP(B280,Mat_Hang!$A$1:$F$11,6,FALSE)</f>
        <v>108</v>
      </c>
      <c r="J280" s="2">
        <f t="shared" si="23"/>
        <v>1944</v>
      </c>
      <c r="K280" s="2">
        <f t="shared" si="24"/>
        <v>18</v>
      </c>
    </row>
    <row r="281" spans="1:11" x14ac:dyDescent="0.3">
      <c r="A281" s="6" t="s">
        <v>357</v>
      </c>
      <c r="B281" s="6" t="s">
        <v>24</v>
      </c>
      <c r="C281" s="25">
        <v>89</v>
      </c>
      <c r="D281" s="2">
        <f>VLOOKUP(B281,Mat_Hang!$A$1:$D$11,4,FALSE)</f>
        <v>100</v>
      </c>
      <c r="E281" s="2">
        <f t="shared" si="20"/>
        <v>8900</v>
      </c>
      <c r="F281" s="2">
        <f>VLOOKUP(B281,Mat_Hang!$A$1:$E$11,5,FALSE)</f>
        <v>8</v>
      </c>
      <c r="G281" s="2">
        <f t="shared" si="21"/>
        <v>71200</v>
      </c>
      <c r="H281" s="2">
        <f t="shared" si="22"/>
        <v>80100</v>
      </c>
      <c r="I281" s="2">
        <f>VLOOKUP(B281,Mat_Hang!$A$1:$F$11,6,FALSE)</f>
        <v>95</v>
      </c>
      <c r="J281" s="2">
        <f t="shared" si="23"/>
        <v>8455</v>
      </c>
      <c r="K281" s="2">
        <f t="shared" si="24"/>
        <v>445</v>
      </c>
    </row>
    <row r="282" spans="1:11" x14ac:dyDescent="0.3">
      <c r="A282" s="6" t="s">
        <v>358</v>
      </c>
      <c r="B282" s="6" t="s">
        <v>51</v>
      </c>
      <c r="C282" s="25">
        <v>97</v>
      </c>
      <c r="D282" s="2">
        <f>VLOOKUP(B282,Mat_Hang!$A$1:$D$11,4,FALSE)</f>
        <v>105</v>
      </c>
      <c r="E282" s="2">
        <f t="shared" si="20"/>
        <v>10185</v>
      </c>
      <c r="F282" s="2">
        <f>VLOOKUP(B282,Mat_Hang!$A$1:$E$11,5,FALSE)</f>
        <v>8</v>
      </c>
      <c r="G282" s="2">
        <f t="shared" si="21"/>
        <v>81480</v>
      </c>
      <c r="H282" s="2">
        <f t="shared" si="22"/>
        <v>91665</v>
      </c>
      <c r="I282" s="2">
        <f>VLOOKUP(B282,Mat_Hang!$A$1:$F$11,6,FALSE)</f>
        <v>104</v>
      </c>
      <c r="J282" s="2">
        <f t="shared" si="23"/>
        <v>10088</v>
      </c>
      <c r="K282" s="2">
        <f t="shared" si="24"/>
        <v>97</v>
      </c>
    </row>
    <row r="283" spans="1:11" x14ac:dyDescent="0.3">
      <c r="A283" s="6" t="s">
        <v>359</v>
      </c>
      <c r="B283" s="6" t="s">
        <v>28</v>
      </c>
      <c r="C283" s="25">
        <f>TS*2</f>
        <v>24</v>
      </c>
      <c r="D283" s="2">
        <f>VLOOKUP(B283,Mat_Hang!$A$1:$D$11,4,FALSE)</f>
        <v>109</v>
      </c>
      <c r="E283" s="2">
        <f t="shared" si="20"/>
        <v>2616</v>
      </c>
      <c r="F283" s="2">
        <f>VLOOKUP(B283,Mat_Hang!$A$1:$E$11,5,FALSE)</f>
        <v>10</v>
      </c>
      <c r="G283" s="2">
        <f t="shared" si="21"/>
        <v>26160</v>
      </c>
      <c r="H283" s="2">
        <f t="shared" si="22"/>
        <v>28776</v>
      </c>
      <c r="I283" s="2">
        <f>VLOOKUP(B283,Mat_Hang!$A$1:$F$11,6,FALSE)</f>
        <v>108</v>
      </c>
      <c r="J283" s="2">
        <f t="shared" si="23"/>
        <v>2592</v>
      </c>
      <c r="K283" s="2">
        <f t="shared" si="24"/>
        <v>24</v>
      </c>
    </row>
    <row r="284" spans="1:11" x14ac:dyDescent="0.3">
      <c r="A284" s="6" t="s">
        <v>360</v>
      </c>
      <c r="B284" s="6" t="s">
        <v>7</v>
      </c>
      <c r="C284" s="25">
        <v>20</v>
      </c>
      <c r="D284" s="2">
        <f>VLOOKUP(B284,Mat_Hang!$A$1:$D$11,4,FALSE)</f>
        <v>88</v>
      </c>
      <c r="E284" s="2">
        <f t="shared" si="20"/>
        <v>1760</v>
      </c>
      <c r="F284" s="2">
        <f>VLOOKUP(B284,Mat_Hang!$A$1:$E$11,5,FALSE)</f>
        <v>10</v>
      </c>
      <c r="G284" s="2">
        <f t="shared" si="21"/>
        <v>17600</v>
      </c>
      <c r="H284" s="2">
        <f t="shared" si="22"/>
        <v>19360</v>
      </c>
      <c r="I284" s="2">
        <f>VLOOKUP(B284,Mat_Hang!$A$1:$F$11,6,FALSE)</f>
        <v>90</v>
      </c>
      <c r="J284" s="2">
        <f t="shared" si="23"/>
        <v>1800</v>
      </c>
      <c r="K284" s="2">
        <f t="shared" si="24"/>
        <v>-40</v>
      </c>
    </row>
    <row r="285" spans="1:11" x14ac:dyDescent="0.3">
      <c r="A285" s="6" t="s">
        <v>361</v>
      </c>
      <c r="B285" s="6" t="s">
        <v>28</v>
      </c>
      <c r="C285" s="25">
        <v>30</v>
      </c>
      <c r="D285" s="2">
        <f>VLOOKUP(B285,Mat_Hang!$A$1:$D$11,4,FALSE)</f>
        <v>109</v>
      </c>
      <c r="E285" s="2">
        <f t="shared" si="20"/>
        <v>3270</v>
      </c>
      <c r="F285" s="2">
        <f>VLOOKUP(B285,Mat_Hang!$A$1:$E$11,5,FALSE)</f>
        <v>10</v>
      </c>
      <c r="G285" s="2">
        <f t="shared" si="21"/>
        <v>32700</v>
      </c>
      <c r="H285" s="2">
        <f t="shared" si="22"/>
        <v>35970</v>
      </c>
      <c r="I285" s="2">
        <f>VLOOKUP(B285,Mat_Hang!$A$1:$F$11,6,FALSE)</f>
        <v>108</v>
      </c>
      <c r="J285" s="2">
        <f t="shared" si="23"/>
        <v>3240</v>
      </c>
      <c r="K285" s="2">
        <f t="shared" si="24"/>
        <v>30</v>
      </c>
    </row>
    <row r="286" spans="1:11" x14ac:dyDescent="0.3">
      <c r="A286" s="6" t="s">
        <v>362</v>
      </c>
      <c r="B286" s="6" t="s">
        <v>21</v>
      </c>
      <c r="C286" s="25">
        <v>16</v>
      </c>
      <c r="D286" s="2">
        <f>VLOOKUP(B286,Mat_Hang!$A$1:$D$11,4,FALSE)</f>
        <v>120</v>
      </c>
      <c r="E286" s="2">
        <f t="shared" si="20"/>
        <v>1920</v>
      </c>
      <c r="F286" s="2">
        <f>VLOOKUP(B286,Mat_Hang!$A$1:$E$11,5,FALSE)</f>
        <v>8</v>
      </c>
      <c r="G286" s="2">
        <f t="shared" si="21"/>
        <v>15360</v>
      </c>
      <c r="H286" s="2">
        <f t="shared" si="22"/>
        <v>17280</v>
      </c>
      <c r="I286" s="2">
        <f>VLOOKUP(B286,Mat_Hang!$A$1:$F$11,6,FALSE)</f>
        <v>119</v>
      </c>
      <c r="J286" s="2">
        <f t="shared" si="23"/>
        <v>1904</v>
      </c>
      <c r="K286" s="2">
        <f t="shared" si="24"/>
        <v>16</v>
      </c>
    </row>
    <row r="287" spans="1:11" x14ac:dyDescent="0.3">
      <c r="A287" s="6" t="s">
        <v>363</v>
      </c>
      <c r="B287" s="6" t="s">
        <v>7</v>
      </c>
      <c r="C287" s="25">
        <f>TS*2-1</f>
        <v>23</v>
      </c>
      <c r="D287" s="2">
        <f>VLOOKUP(B287,Mat_Hang!$A$1:$D$11,4,FALSE)</f>
        <v>88</v>
      </c>
      <c r="E287" s="2">
        <f t="shared" si="20"/>
        <v>2024</v>
      </c>
      <c r="F287" s="2">
        <f>VLOOKUP(B287,Mat_Hang!$A$1:$E$11,5,FALSE)</f>
        <v>10</v>
      </c>
      <c r="G287" s="2">
        <f t="shared" si="21"/>
        <v>20240</v>
      </c>
      <c r="H287" s="2">
        <f t="shared" si="22"/>
        <v>22264</v>
      </c>
      <c r="I287" s="2">
        <f>VLOOKUP(B287,Mat_Hang!$A$1:$F$11,6,FALSE)</f>
        <v>90</v>
      </c>
      <c r="J287" s="2">
        <f t="shared" si="23"/>
        <v>2070</v>
      </c>
      <c r="K287" s="2">
        <f t="shared" si="24"/>
        <v>-46</v>
      </c>
    </row>
    <row r="288" spans="1:11" x14ac:dyDescent="0.3">
      <c r="A288" s="6" t="s">
        <v>364</v>
      </c>
      <c r="B288" s="6" t="s">
        <v>21</v>
      </c>
      <c r="C288" s="25">
        <v>25</v>
      </c>
      <c r="D288" s="2">
        <f>VLOOKUP(B288,Mat_Hang!$A$1:$D$11,4,FALSE)</f>
        <v>120</v>
      </c>
      <c r="E288" s="2">
        <f t="shared" si="20"/>
        <v>3000</v>
      </c>
      <c r="F288" s="2">
        <f>VLOOKUP(B288,Mat_Hang!$A$1:$E$11,5,FALSE)</f>
        <v>8</v>
      </c>
      <c r="G288" s="2">
        <f t="shared" si="21"/>
        <v>24000</v>
      </c>
      <c r="H288" s="2">
        <f t="shared" si="22"/>
        <v>27000</v>
      </c>
      <c r="I288" s="2">
        <f>VLOOKUP(B288,Mat_Hang!$A$1:$F$11,6,FALSE)</f>
        <v>119</v>
      </c>
      <c r="J288" s="2">
        <f t="shared" si="23"/>
        <v>2975</v>
      </c>
      <c r="K288" s="2">
        <f t="shared" si="24"/>
        <v>25</v>
      </c>
    </row>
    <row r="289" spans="1:11" x14ac:dyDescent="0.3">
      <c r="A289" s="6" t="s">
        <v>365</v>
      </c>
      <c r="B289" s="6" t="s">
        <v>26</v>
      </c>
      <c r="C289" s="25">
        <f>NS*TS</f>
        <v>72</v>
      </c>
      <c r="D289" s="2">
        <f>VLOOKUP(B289,Mat_Hang!$A$1:$D$11,4,FALSE)</f>
        <v>212</v>
      </c>
      <c r="E289" s="2">
        <f t="shared" si="20"/>
        <v>15264</v>
      </c>
      <c r="F289" s="2">
        <f>VLOOKUP(B289,Mat_Hang!$A$1:$E$11,5,FALSE)</f>
        <v>8</v>
      </c>
      <c r="G289" s="2">
        <f t="shared" si="21"/>
        <v>122112</v>
      </c>
      <c r="H289" s="2">
        <f t="shared" si="22"/>
        <v>137376</v>
      </c>
      <c r="I289" s="2">
        <f>VLOOKUP(B289,Mat_Hang!$A$1:$F$11,6,FALSE)</f>
        <v>207</v>
      </c>
      <c r="J289" s="2">
        <f t="shared" si="23"/>
        <v>14904</v>
      </c>
      <c r="K289" s="2">
        <f t="shared" si="24"/>
        <v>360</v>
      </c>
    </row>
    <row r="290" spans="1:11" x14ac:dyDescent="0.3">
      <c r="A290" s="6" t="s">
        <v>366</v>
      </c>
      <c r="B290" s="6" t="s">
        <v>21</v>
      </c>
      <c r="C290" s="25">
        <f>STT</f>
        <v>21</v>
      </c>
      <c r="D290" s="2">
        <f>VLOOKUP(B290,Mat_Hang!$A$1:$D$11,4,FALSE)</f>
        <v>120</v>
      </c>
      <c r="E290" s="2">
        <f t="shared" si="20"/>
        <v>2520</v>
      </c>
      <c r="F290" s="2">
        <f>VLOOKUP(B290,Mat_Hang!$A$1:$E$11,5,FALSE)</f>
        <v>8</v>
      </c>
      <c r="G290" s="2">
        <f t="shared" si="21"/>
        <v>20160</v>
      </c>
      <c r="H290" s="2">
        <f t="shared" si="22"/>
        <v>22680</v>
      </c>
      <c r="I290" s="2">
        <f>VLOOKUP(B290,Mat_Hang!$A$1:$F$11,6,FALSE)</f>
        <v>119</v>
      </c>
      <c r="J290" s="2">
        <f t="shared" si="23"/>
        <v>2499</v>
      </c>
      <c r="K290" s="2">
        <f t="shared" si="24"/>
        <v>21</v>
      </c>
    </row>
    <row r="291" spans="1:11" x14ac:dyDescent="0.3">
      <c r="A291" s="6" t="s">
        <v>367</v>
      </c>
      <c r="B291" s="6" t="s">
        <v>38</v>
      </c>
      <c r="C291" s="25">
        <v>17</v>
      </c>
      <c r="D291" s="2">
        <f>VLOOKUP(B291,Mat_Hang!$A$1:$D$11,4,FALSE)</f>
        <v>102</v>
      </c>
      <c r="E291" s="2">
        <f t="shared" si="20"/>
        <v>1734</v>
      </c>
      <c r="F291" s="2">
        <f>VLOOKUP(B291,Mat_Hang!$A$1:$E$11,5,FALSE)</f>
        <v>5</v>
      </c>
      <c r="G291" s="2">
        <f t="shared" si="21"/>
        <v>8670</v>
      </c>
      <c r="H291" s="2">
        <f t="shared" si="22"/>
        <v>10404</v>
      </c>
      <c r="I291" s="2">
        <f>VLOOKUP(B291,Mat_Hang!$A$1:$F$11,6,FALSE)</f>
        <v>84</v>
      </c>
      <c r="J291" s="2">
        <f t="shared" si="23"/>
        <v>1428</v>
      </c>
      <c r="K291" s="2">
        <f t="shared" si="24"/>
        <v>306</v>
      </c>
    </row>
    <row r="292" spans="1:11" x14ac:dyDescent="0.3">
      <c r="A292" s="6" t="s">
        <v>368</v>
      </c>
      <c r="B292" s="6" t="s">
        <v>21</v>
      </c>
      <c r="C292" s="25">
        <v>77</v>
      </c>
      <c r="D292" s="2">
        <f>VLOOKUP(B292,Mat_Hang!$A$1:$D$11,4,FALSE)</f>
        <v>120</v>
      </c>
      <c r="E292" s="2">
        <f t="shared" si="20"/>
        <v>9240</v>
      </c>
      <c r="F292" s="2">
        <f>VLOOKUP(B292,Mat_Hang!$A$1:$E$11,5,FALSE)</f>
        <v>8</v>
      </c>
      <c r="G292" s="2">
        <f t="shared" si="21"/>
        <v>73920</v>
      </c>
      <c r="H292" s="2">
        <f t="shared" si="22"/>
        <v>83160</v>
      </c>
      <c r="I292" s="2">
        <f>VLOOKUP(B292,Mat_Hang!$A$1:$F$11,6,FALSE)</f>
        <v>119</v>
      </c>
      <c r="J292" s="2">
        <f t="shared" si="23"/>
        <v>9163</v>
      </c>
      <c r="K292" s="2">
        <f t="shared" si="24"/>
        <v>77</v>
      </c>
    </row>
    <row r="293" spans="1:11" x14ac:dyDescent="0.3">
      <c r="A293" s="6" t="s">
        <v>369</v>
      </c>
      <c r="B293" s="6" t="s">
        <v>28</v>
      </c>
      <c r="C293" s="25">
        <f>NS+11</f>
        <v>17</v>
      </c>
      <c r="D293" s="2">
        <f>VLOOKUP(B293,Mat_Hang!$A$1:$D$11,4,FALSE)</f>
        <v>109</v>
      </c>
      <c r="E293" s="2">
        <f t="shared" si="20"/>
        <v>1853</v>
      </c>
      <c r="F293" s="2">
        <f>VLOOKUP(B293,Mat_Hang!$A$1:$E$11,5,FALSE)</f>
        <v>10</v>
      </c>
      <c r="G293" s="2">
        <f t="shared" si="21"/>
        <v>18530</v>
      </c>
      <c r="H293" s="2">
        <f t="shared" si="22"/>
        <v>20383</v>
      </c>
      <c r="I293" s="2">
        <f>VLOOKUP(B293,Mat_Hang!$A$1:$F$11,6,FALSE)</f>
        <v>108</v>
      </c>
      <c r="J293" s="2">
        <f t="shared" si="23"/>
        <v>1836</v>
      </c>
      <c r="K293" s="2">
        <f t="shared" si="24"/>
        <v>17</v>
      </c>
    </row>
    <row r="294" spans="1:11" x14ac:dyDescent="0.3">
      <c r="A294" s="6" t="s">
        <v>370</v>
      </c>
      <c r="B294" s="6" t="s">
        <v>51</v>
      </c>
      <c r="C294" s="25">
        <v>1</v>
      </c>
      <c r="D294" s="2">
        <f>VLOOKUP(B294,Mat_Hang!$A$1:$D$11,4,FALSE)</f>
        <v>105</v>
      </c>
      <c r="E294" s="2">
        <f t="shared" si="20"/>
        <v>105</v>
      </c>
      <c r="F294" s="2">
        <f>VLOOKUP(B294,Mat_Hang!$A$1:$E$11,5,FALSE)</f>
        <v>8</v>
      </c>
      <c r="G294" s="2">
        <f t="shared" si="21"/>
        <v>840</v>
      </c>
      <c r="H294" s="2">
        <f t="shared" si="22"/>
        <v>945</v>
      </c>
      <c r="I294" s="2">
        <f>VLOOKUP(B294,Mat_Hang!$A$1:$F$11,6,FALSE)</f>
        <v>104</v>
      </c>
      <c r="J294" s="2">
        <f t="shared" si="23"/>
        <v>104</v>
      </c>
      <c r="K294" s="2">
        <f t="shared" si="24"/>
        <v>1</v>
      </c>
    </row>
    <row r="295" spans="1:11" x14ac:dyDescent="0.3">
      <c r="A295" s="6" t="s">
        <v>370</v>
      </c>
      <c r="B295" s="6" t="s">
        <v>5</v>
      </c>
      <c r="C295" s="25">
        <v>7</v>
      </c>
      <c r="D295" s="2">
        <f>VLOOKUP(B295,Mat_Hang!$A$1:$D$11,4,FALSE)</f>
        <v>58</v>
      </c>
      <c r="E295" s="2">
        <f t="shared" si="20"/>
        <v>406</v>
      </c>
      <c r="F295" s="2">
        <f>VLOOKUP(B295,Mat_Hang!$A$1:$E$11,5,FALSE)</f>
        <v>10</v>
      </c>
      <c r="G295" s="2">
        <f t="shared" si="21"/>
        <v>4060</v>
      </c>
      <c r="H295" s="2">
        <f t="shared" si="22"/>
        <v>4466</v>
      </c>
      <c r="I295" s="2">
        <f>VLOOKUP(B295,Mat_Hang!$A$1:$F$11,6,FALSE)</f>
        <v>55</v>
      </c>
      <c r="J295" s="2">
        <f t="shared" si="23"/>
        <v>385</v>
      </c>
      <c r="K295" s="2">
        <f t="shared" si="24"/>
        <v>21</v>
      </c>
    </row>
    <row r="296" spans="1:11" x14ac:dyDescent="0.3">
      <c r="A296" s="6" t="s">
        <v>371</v>
      </c>
      <c r="B296" s="6" t="s">
        <v>5</v>
      </c>
      <c r="C296" s="25">
        <f>NS+9</f>
        <v>15</v>
      </c>
      <c r="D296" s="2">
        <f>VLOOKUP(B296,Mat_Hang!$A$1:$D$11,4,FALSE)</f>
        <v>58</v>
      </c>
      <c r="E296" s="2">
        <f t="shared" si="20"/>
        <v>870</v>
      </c>
      <c r="F296" s="2">
        <f>VLOOKUP(B296,Mat_Hang!$A$1:$E$11,5,FALSE)</f>
        <v>10</v>
      </c>
      <c r="G296" s="2">
        <f t="shared" si="21"/>
        <v>8700</v>
      </c>
      <c r="H296" s="2">
        <f t="shared" si="22"/>
        <v>9570</v>
      </c>
      <c r="I296" s="2">
        <f>VLOOKUP(B296,Mat_Hang!$A$1:$F$11,6,FALSE)</f>
        <v>55</v>
      </c>
      <c r="J296" s="2">
        <f t="shared" si="23"/>
        <v>825</v>
      </c>
      <c r="K296" s="2">
        <f t="shared" si="24"/>
        <v>45</v>
      </c>
    </row>
    <row r="297" spans="1:11" x14ac:dyDescent="0.3">
      <c r="A297" s="6" t="s">
        <v>372</v>
      </c>
      <c r="B297" s="6" t="s">
        <v>51</v>
      </c>
      <c r="C297" s="25">
        <v>46</v>
      </c>
      <c r="D297" s="2">
        <f>VLOOKUP(B297,Mat_Hang!$A$1:$D$11,4,FALSE)</f>
        <v>105</v>
      </c>
      <c r="E297" s="2">
        <f t="shared" si="20"/>
        <v>4830</v>
      </c>
      <c r="F297" s="2">
        <f>VLOOKUP(B297,Mat_Hang!$A$1:$E$11,5,FALSE)</f>
        <v>8</v>
      </c>
      <c r="G297" s="2">
        <f t="shared" si="21"/>
        <v>38640</v>
      </c>
      <c r="H297" s="2">
        <f t="shared" si="22"/>
        <v>43470</v>
      </c>
      <c r="I297" s="2">
        <f>VLOOKUP(B297,Mat_Hang!$A$1:$F$11,6,FALSE)</f>
        <v>104</v>
      </c>
      <c r="J297" s="2">
        <f t="shared" si="23"/>
        <v>4784</v>
      </c>
      <c r="K297" s="2">
        <f t="shared" si="24"/>
        <v>46</v>
      </c>
    </row>
    <row r="298" spans="1:11" x14ac:dyDescent="0.3">
      <c r="A298" s="6" t="s">
        <v>373</v>
      </c>
      <c r="B298" s="6" t="s">
        <v>4</v>
      </c>
      <c r="C298" s="25">
        <f>TS+4</f>
        <v>16</v>
      </c>
      <c r="D298" s="2">
        <f>VLOOKUP(B298,Mat_Hang!$A$1:$D$11,4,FALSE)</f>
        <v>222</v>
      </c>
      <c r="E298" s="2">
        <f t="shared" si="20"/>
        <v>3552</v>
      </c>
      <c r="F298" s="2">
        <f>VLOOKUP(B298,Mat_Hang!$A$1:$E$11,5,FALSE)</f>
        <v>10</v>
      </c>
      <c r="G298" s="2">
        <f t="shared" si="21"/>
        <v>35520</v>
      </c>
      <c r="H298" s="2">
        <f t="shared" si="22"/>
        <v>39072</v>
      </c>
      <c r="I298" s="2">
        <f>VLOOKUP(B298,Mat_Hang!$A$1:$F$11,6,FALSE)</f>
        <v>220</v>
      </c>
      <c r="J298" s="2">
        <f t="shared" si="23"/>
        <v>3520</v>
      </c>
      <c r="K298" s="2">
        <f t="shared" si="24"/>
        <v>32</v>
      </c>
    </row>
    <row r="299" spans="1:11" x14ac:dyDescent="0.3">
      <c r="A299" s="6" t="s">
        <v>374</v>
      </c>
      <c r="B299" s="6" t="s">
        <v>24</v>
      </c>
      <c r="C299" s="25">
        <v>19</v>
      </c>
      <c r="D299" s="2">
        <f>VLOOKUP(B299,Mat_Hang!$A$1:$D$11,4,FALSE)</f>
        <v>100</v>
      </c>
      <c r="E299" s="2">
        <f t="shared" si="20"/>
        <v>1900</v>
      </c>
      <c r="F299" s="2">
        <f>VLOOKUP(B299,Mat_Hang!$A$1:$E$11,5,FALSE)</f>
        <v>8</v>
      </c>
      <c r="G299" s="2">
        <f t="shared" si="21"/>
        <v>15200</v>
      </c>
      <c r="H299" s="2">
        <f t="shared" si="22"/>
        <v>17100</v>
      </c>
      <c r="I299" s="2">
        <f>VLOOKUP(B299,Mat_Hang!$A$1:$F$11,6,FALSE)</f>
        <v>95</v>
      </c>
      <c r="J299" s="2">
        <f t="shared" si="23"/>
        <v>1805</v>
      </c>
      <c r="K299" s="2">
        <f t="shared" si="24"/>
        <v>95</v>
      </c>
    </row>
    <row r="300" spans="1:11" x14ac:dyDescent="0.3">
      <c r="A300" s="6" t="s">
        <v>375</v>
      </c>
      <c r="B300" s="6" t="s">
        <v>4</v>
      </c>
      <c r="C300" s="25">
        <v>24</v>
      </c>
      <c r="D300" s="2">
        <f>VLOOKUP(B300,Mat_Hang!$A$1:$D$11,4,FALSE)</f>
        <v>222</v>
      </c>
      <c r="E300" s="2">
        <f t="shared" si="20"/>
        <v>5328</v>
      </c>
      <c r="F300" s="2">
        <f>VLOOKUP(B300,Mat_Hang!$A$1:$E$11,5,FALSE)</f>
        <v>10</v>
      </c>
      <c r="G300" s="2">
        <f t="shared" si="21"/>
        <v>53280</v>
      </c>
      <c r="H300" s="2">
        <f t="shared" si="22"/>
        <v>58608</v>
      </c>
      <c r="I300" s="2">
        <f>VLOOKUP(B300,Mat_Hang!$A$1:$F$11,6,FALSE)</f>
        <v>220</v>
      </c>
      <c r="J300" s="2">
        <f t="shared" si="23"/>
        <v>5280</v>
      </c>
      <c r="K300" s="2">
        <f t="shared" si="24"/>
        <v>48</v>
      </c>
    </row>
    <row r="301" spans="1:11" x14ac:dyDescent="0.3">
      <c r="A301" s="6" t="s">
        <v>376</v>
      </c>
      <c r="B301" s="6" t="s">
        <v>28</v>
      </c>
      <c r="C301" s="25">
        <f>NS+STT</f>
        <v>27</v>
      </c>
      <c r="D301" s="2">
        <f>VLOOKUP(B301,Mat_Hang!$A$1:$D$11,4,FALSE)</f>
        <v>109</v>
      </c>
      <c r="E301" s="2">
        <f t="shared" si="20"/>
        <v>2943</v>
      </c>
      <c r="F301" s="2">
        <f>VLOOKUP(B301,Mat_Hang!$A$1:$E$11,5,FALSE)</f>
        <v>10</v>
      </c>
      <c r="G301" s="2">
        <f t="shared" si="21"/>
        <v>29430</v>
      </c>
      <c r="H301" s="2">
        <f t="shared" si="22"/>
        <v>32373</v>
      </c>
      <c r="I301" s="2">
        <f>VLOOKUP(B301,Mat_Hang!$A$1:$F$11,6,FALSE)</f>
        <v>108</v>
      </c>
      <c r="J301" s="2">
        <f t="shared" si="23"/>
        <v>2916</v>
      </c>
      <c r="K301" s="2">
        <f t="shared" si="24"/>
        <v>27</v>
      </c>
    </row>
    <row r="302" spans="1:11" x14ac:dyDescent="0.3">
      <c r="A302" s="6" t="s">
        <v>377</v>
      </c>
      <c r="B302" s="6" t="s">
        <v>4</v>
      </c>
      <c r="C302" s="25">
        <v>62</v>
      </c>
      <c r="D302" s="2">
        <f>VLOOKUP(B302,Mat_Hang!$A$1:$D$11,4,FALSE)</f>
        <v>222</v>
      </c>
      <c r="E302" s="2">
        <f t="shared" si="20"/>
        <v>13764</v>
      </c>
      <c r="F302" s="2">
        <f>VLOOKUP(B302,Mat_Hang!$A$1:$E$11,5,FALSE)</f>
        <v>10</v>
      </c>
      <c r="G302" s="2">
        <f t="shared" si="21"/>
        <v>137640</v>
      </c>
      <c r="H302" s="2">
        <f t="shared" si="22"/>
        <v>151404</v>
      </c>
      <c r="I302" s="2">
        <f>VLOOKUP(B302,Mat_Hang!$A$1:$F$11,6,FALSE)</f>
        <v>220</v>
      </c>
      <c r="J302" s="2">
        <f t="shared" si="23"/>
        <v>13640</v>
      </c>
      <c r="K302" s="2">
        <f t="shared" si="24"/>
        <v>124</v>
      </c>
    </row>
    <row r="303" spans="1:11" x14ac:dyDescent="0.3">
      <c r="A303" s="6" t="s">
        <v>378</v>
      </c>
      <c r="B303" s="6" t="s">
        <v>5</v>
      </c>
      <c r="C303" s="25">
        <v>4</v>
      </c>
      <c r="D303" s="2">
        <f>VLOOKUP(B303,Mat_Hang!$A$1:$D$11,4,FALSE)</f>
        <v>58</v>
      </c>
      <c r="E303" s="2">
        <f t="shared" si="20"/>
        <v>232</v>
      </c>
      <c r="F303" s="2">
        <f>VLOOKUP(B303,Mat_Hang!$A$1:$E$11,5,FALSE)</f>
        <v>10</v>
      </c>
      <c r="G303" s="2">
        <f t="shared" si="21"/>
        <v>2320</v>
      </c>
      <c r="H303" s="2">
        <f t="shared" si="22"/>
        <v>2552</v>
      </c>
      <c r="I303" s="2">
        <f>VLOOKUP(B303,Mat_Hang!$A$1:$F$11,6,FALSE)</f>
        <v>55</v>
      </c>
      <c r="J303" s="2">
        <f t="shared" si="23"/>
        <v>220</v>
      </c>
      <c r="K303" s="2">
        <f t="shared" si="24"/>
        <v>12</v>
      </c>
    </row>
    <row r="304" spans="1:11" x14ac:dyDescent="0.3">
      <c r="A304" s="6" t="s">
        <v>379</v>
      </c>
      <c r="B304" s="6" t="s">
        <v>5</v>
      </c>
      <c r="C304" s="25">
        <v>61</v>
      </c>
      <c r="D304" s="2">
        <f>VLOOKUP(B304,Mat_Hang!$A$1:$D$11,4,FALSE)</f>
        <v>58</v>
      </c>
      <c r="E304" s="2">
        <f t="shared" si="20"/>
        <v>3538</v>
      </c>
      <c r="F304" s="2">
        <f>VLOOKUP(B304,Mat_Hang!$A$1:$E$11,5,FALSE)</f>
        <v>10</v>
      </c>
      <c r="G304" s="2">
        <f t="shared" si="21"/>
        <v>35380</v>
      </c>
      <c r="H304" s="2">
        <f t="shared" si="22"/>
        <v>38918</v>
      </c>
      <c r="I304" s="2">
        <f>VLOOKUP(B304,Mat_Hang!$A$1:$F$11,6,FALSE)</f>
        <v>55</v>
      </c>
      <c r="J304" s="2">
        <f t="shared" si="23"/>
        <v>3355</v>
      </c>
      <c r="K304" s="2">
        <f t="shared" si="24"/>
        <v>183</v>
      </c>
    </row>
    <row r="305" spans="1:11" x14ac:dyDescent="0.3">
      <c r="A305" s="6" t="s">
        <v>380</v>
      </c>
      <c r="B305" s="6" t="s">
        <v>38</v>
      </c>
      <c r="C305" s="25">
        <v>25</v>
      </c>
      <c r="D305" s="2">
        <f>VLOOKUP(B305,Mat_Hang!$A$1:$D$11,4,FALSE)</f>
        <v>102</v>
      </c>
      <c r="E305" s="2">
        <f t="shared" si="20"/>
        <v>2550</v>
      </c>
      <c r="F305" s="2">
        <f>VLOOKUP(B305,Mat_Hang!$A$1:$E$11,5,FALSE)</f>
        <v>5</v>
      </c>
      <c r="G305" s="2">
        <f t="shared" si="21"/>
        <v>12750</v>
      </c>
      <c r="H305" s="2">
        <f t="shared" si="22"/>
        <v>15300</v>
      </c>
      <c r="I305" s="2">
        <f>VLOOKUP(B305,Mat_Hang!$A$1:$F$11,6,FALSE)</f>
        <v>84</v>
      </c>
      <c r="J305" s="2">
        <f t="shared" si="23"/>
        <v>2100</v>
      </c>
      <c r="K305" s="2">
        <f t="shared" si="24"/>
        <v>450</v>
      </c>
    </row>
    <row r="306" spans="1:11" x14ac:dyDescent="0.3">
      <c r="A306" s="6" t="s">
        <v>381</v>
      </c>
      <c r="B306" s="6" t="s">
        <v>38</v>
      </c>
      <c r="C306" s="25">
        <f>NS+12-TS</f>
        <v>6</v>
      </c>
      <c r="D306" s="2">
        <f>VLOOKUP(B306,Mat_Hang!$A$1:$D$11,4,FALSE)</f>
        <v>102</v>
      </c>
      <c r="E306" s="2">
        <f t="shared" si="20"/>
        <v>612</v>
      </c>
      <c r="F306" s="2">
        <f>VLOOKUP(B306,Mat_Hang!$A$1:$E$11,5,FALSE)</f>
        <v>5</v>
      </c>
      <c r="G306" s="2">
        <f t="shared" si="21"/>
        <v>3060</v>
      </c>
      <c r="H306" s="2">
        <f t="shared" si="22"/>
        <v>3672</v>
      </c>
      <c r="I306" s="2">
        <f>VLOOKUP(B306,Mat_Hang!$A$1:$F$11,6,FALSE)</f>
        <v>84</v>
      </c>
      <c r="J306" s="2">
        <f t="shared" si="23"/>
        <v>504</v>
      </c>
      <c r="K306" s="2">
        <f t="shared" si="24"/>
        <v>108</v>
      </c>
    </row>
    <row r="307" spans="1:11" x14ac:dyDescent="0.3">
      <c r="A307" s="6" t="s">
        <v>382</v>
      </c>
      <c r="B307" s="6" t="s">
        <v>7</v>
      </c>
      <c r="C307" s="25">
        <f>STT+2</f>
        <v>23</v>
      </c>
      <c r="D307" s="2">
        <f>VLOOKUP(B307,Mat_Hang!$A$1:$D$11,4,FALSE)</f>
        <v>88</v>
      </c>
      <c r="E307" s="2">
        <f t="shared" si="20"/>
        <v>2024</v>
      </c>
      <c r="F307" s="2">
        <f>VLOOKUP(B307,Mat_Hang!$A$1:$E$11,5,FALSE)</f>
        <v>10</v>
      </c>
      <c r="G307" s="2">
        <f t="shared" si="21"/>
        <v>20240</v>
      </c>
      <c r="H307" s="2">
        <f t="shared" si="22"/>
        <v>22264</v>
      </c>
      <c r="I307" s="2">
        <f>VLOOKUP(B307,Mat_Hang!$A$1:$F$11,6,FALSE)</f>
        <v>90</v>
      </c>
      <c r="J307" s="2">
        <f t="shared" si="23"/>
        <v>2070</v>
      </c>
      <c r="K307" s="2">
        <f t="shared" si="24"/>
        <v>-46</v>
      </c>
    </row>
    <row r="308" spans="1:11" x14ac:dyDescent="0.3">
      <c r="A308" s="6" t="s">
        <v>383</v>
      </c>
      <c r="B308" s="6" t="s">
        <v>10</v>
      </c>
      <c r="C308" s="25">
        <v>18</v>
      </c>
      <c r="D308" s="2">
        <f>VLOOKUP(B308,Mat_Hang!$A$1:$D$11,4,FALSE)</f>
        <v>227</v>
      </c>
      <c r="E308" s="2">
        <f t="shared" si="20"/>
        <v>4086</v>
      </c>
      <c r="F308" s="2">
        <f>VLOOKUP(B308,Mat_Hang!$A$1:$E$11,5,FALSE)</f>
        <v>5</v>
      </c>
      <c r="G308" s="2">
        <f t="shared" si="21"/>
        <v>20430</v>
      </c>
      <c r="H308" s="2">
        <f t="shared" si="22"/>
        <v>24516</v>
      </c>
      <c r="I308" s="2">
        <f>VLOOKUP(B308,Mat_Hang!$A$1:$F$11,6,FALSE)</f>
        <v>225</v>
      </c>
      <c r="J308" s="2">
        <f t="shared" si="23"/>
        <v>4050</v>
      </c>
      <c r="K308" s="2">
        <f t="shared" si="24"/>
        <v>36</v>
      </c>
    </row>
    <row r="309" spans="1:11" x14ac:dyDescent="0.3">
      <c r="A309" s="6" t="s">
        <v>384</v>
      </c>
      <c r="B309" s="6" t="s">
        <v>51</v>
      </c>
      <c r="C309" s="25">
        <v>27</v>
      </c>
      <c r="D309" s="2">
        <f>VLOOKUP(B309,Mat_Hang!$A$1:$D$11,4,FALSE)</f>
        <v>105</v>
      </c>
      <c r="E309" s="2">
        <f t="shared" si="20"/>
        <v>2835</v>
      </c>
      <c r="F309" s="2">
        <f>VLOOKUP(B309,Mat_Hang!$A$1:$E$11,5,FALSE)</f>
        <v>8</v>
      </c>
      <c r="G309" s="2">
        <f t="shared" si="21"/>
        <v>22680</v>
      </c>
      <c r="H309" s="2">
        <f t="shared" si="22"/>
        <v>25515</v>
      </c>
      <c r="I309" s="2">
        <f>VLOOKUP(B309,Mat_Hang!$A$1:$F$11,6,FALSE)</f>
        <v>104</v>
      </c>
      <c r="J309" s="2">
        <f t="shared" si="23"/>
        <v>2808</v>
      </c>
      <c r="K309" s="2">
        <f t="shared" si="24"/>
        <v>27</v>
      </c>
    </row>
    <row r="310" spans="1:11" x14ac:dyDescent="0.3">
      <c r="A310" s="6" t="s">
        <v>385</v>
      </c>
      <c r="B310" s="6" t="s">
        <v>24</v>
      </c>
      <c r="C310" s="25">
        <v>12</v>
      </c>
      <c r="D310" s="2">
        <f>VLOOKUP(B310,Mat_Hang!$A$1:$D$11,4,FALSE)</f>
        <v>100</v>
      </c>
      <c r="E310" s="2">
        <f t="shared" si="20"/>
        <v>1200</v>
      </c>
      <c r="F310" s="2">
        <f>VLOOKUP(B310,Mat_Hang!$A$1:$E$11,5,FALSE)</f>
        <v>8</v>
      </c>
      <c r="G310" s="2">
        <f t="shared" si="21"/>
        <v>9600</v>
      </c>
      <c r="H310" s="2">
        <f t="shared" si="22"/>
        <v>10800</v>
      </c>
      <c r="I310" s="2">
        <f>VLOOKUP(B310,Mat_Hang!$A$1:$F$11,6,FALSE)</f>
        <v>95</v>
      </c>
      <c r="J310" s="2">
        <f t="shared" si="23"/>
        <v>1140</v>
      </c>
      <c r="K310" s="2">
        <f t="shared" si="24"/>
        <v>60</v>
      </c>
    </row>
    <row r="311" spans="1:11" x14ac:dyDescent="0.3">
      <c r="A311" s="6" t="s">
        <v>386</v>
      </c>
      <c r="B311" s="6" t="s">
        <v>26</v>
      </c>
      <c r="C311" s="25">
        <v>13</v>
      </c>
      <c r="D311" s="2">
        <f>VLOOKUP(B311,Mat_Hang!$A$1:$D$11,4,FALSE)</f>
        <v>212</v>
      </c>
      <c r="E311" s="2">
        <f t="shared" si="20"/>
        <v>2756</v>
      </c>
      <c r="F311" s="2">
        <f>VLOOKUP(B311,Mat_Hang!$A$1:$E$11,5,FALSE)</f>
        <v>8</v>
      </c>
      <c r="G311" s="2">
        <f t="shared" si="21"/>
        <v>22048</v>
      </c>
      <c r="H311" s="2">
        <f t="shared" si="22"/>
        <v>24804</v>
      </c>
      <c r="I311" s="2">
        <f>VLOOKUP(B311,Mat_Hang!$A$1:$F$11,6,FALSE)</f>
        <v>207</v>
      </c>
      <c r="J311" s="2">
        <f t="shared" si="23"/>
        <v>2691</v>
      </c>
      <c r="K311" s="2">
        <f t="shared" si="24"/>
        <v>65</v>
      </c>
    </row>
    <row r="312" spans="1:11" x14ac:dyDescent="0.3">
      <c r="A312" s="6" t="s">
        <v>387</v>
      </c>
      <c r="B312" s="6" t="s">
        <v>5</v>
      </c>
      <c r="C312" s="25">
        <v>16</v>
      </c>
      <c r="D312" s="2">
        <f>VLOOKUP(B312,Mat_Hang!$A$1:$D$11,4,FALSE)</f>
        <v>58</v>
      </c>
      <c r="E312" s="2">
        <f t="shared" si="20"/>
        <v>928</v>
      </c>
      <c r="F312" s="2">
        <f>VLOOKUP(B312,Mat_Hang!$A$1:$E$11,5,FALSE)</f>
        <v>10</v>
      </c>
      <c r="G312" s="2">
        <f t="shared" si="21"/>
        <v>9280</v>
      </c>
      <c r="H312" s="2">
        <f t="shared" si="22"/>
        <v>10208</v>
      </c>
      <c r="I312" s="2">
        <f>VLOOKUP(B312,Mat_Hang!$A$1:$F$11,6,FALSE)</f>
        <v>55</v>
      </c>
      <c r="J312" s="2">
        <f t="shared" si="23"/>
        <v>880</v>
      </c>
      <c r="K312" s="2">
        <f t="shared" si="24"/>
        <v>48</v>
      </c>
    </row>
    <row r="313" spans="1:11" x14ac:dyDescent="0.3">
      <c r="A313" s="6" t="s">
        <v>388</v>
      </c>
      <c r="B313" s="6" t="s">
        <v>24</v>
      </c>
      <c r="C313" s="25">
        <f>STT+NS+TS</f>
        <v>39</v>
      </c>
      <c r="D313" s="2">
        <f>VLOOKUP(B313,Mat_Hang!$A$1:$D$11,4,FALSE)</f>
        <v>100</v>
      </c>
      <c r="E313" s="2">
        <f t="shared" si="20"/>
        <v>3900</v>
      </c>
      <c r="F313" s="2">
        <f>VLOOKUP(B313,Mat_Hang!$A$1:$E$11,5,FALSE)</f>
        <v>8</v>
      </c>
      <c r="G313" s="2">
        <f t="shared" si="21"/>
        <v>31200</v>
      </c>
      <c r="H313" s="2">
        <f t="shared" si="22"/>
        <v>35100</v>
      </c>
      <c r="I313" s="2">
        <f>VLOOKUP(B313,Mat_Hang!$A$1:$F$11,6,FALSE)</f>
        <v>95</v>
      </c>
      <c r="J313" s="2">
        <f t="shared" si="23"/>
        <v>3705</v>
      </c>
      <c r="K313" s="2">
        <f t="shared" si="24"/>
        <v>195</v>
      </c>
    </row>
    <row r="314" spans="1:11" x14ac:dyDescent="0.3">
      <c r="A314" s="6" t="s">
        <v>389</v>
      </c>
      <c r="B314" s="6" t="s">
        <v>26</v>
      </c>
      <c r="C314" s="25">
        <f>TS*3</f>
        <v>36</v>
      </c>
      <c r="D314" s="2">
        <f>VLOOKUP(B314,Mat_Hang!$A$1:$D$11,4,FALSE)</f>
        <v>212</v>
      </c>
      <c r="E314" s="2">
        <f t="shared" si="20"/>
        <v>7632</v>
      </c>
      <c r="F314" s="2">
        <f>VLOOKUP(B314,Mat_Hang!$A$1:$E$11,5,FALSE)</f>
        <v>8</v>
      </c>
      <c r="G314" s="2">
        <f t="shared" si="21"/>
        <v>61056</v>
      </c>
      <c r="H314" s="2">
        <f t="shared" si="22"/>
        <v>68688</v>
      </c>
      <c r="I314" s="2">
        <f>VLOOKUP(B314,Mat_Hang!$A$1:$F$11,6,FALSE)</f>
        <v>207</v>
      </c>
      <c r="J314" s="2">
        <f t="shared" si="23"/>
        <v>7452</v>
      </c>
      <c r="K314" s="2">
        <f t="shared" si="24"/>
        <v>180</v>
      </c>
    </row>
    <row r="315" spans="1:11" x14ac:dyDescent="0.3">
      <c r="A315" s="6" t="s">
        <v>390</v>
      </c>
      <c r="B315" s="6" t="s">
        <v>28</v>
      </c>
      <c r="C315" s="25">
        <f>TS+1</f>
        <v>13</v>
      </c>
      <c r="D315" s="2">
        <f>VLOOKUP(B315,Mat_Hang!$A$1:$D$11,4,FALSE)</f>
        <v>109</v>
      </c>
      <c r="E315" s="2">
        <f t="shared" si="20"/>
        <v>1417</v>
      </c>
      <c r="F315" s="2">
        <f>VLOOKUP(B315,Mat_Hang!$A$1:$E$11,5,FALSE)</f>
        <v>10</v>
      </c>
      <c r="G315" s="2">
        <f t="shared" si="21"/>
        <v>14170</v>
      </c>
      <c r="H315" s="2">
        <f t="shared" si="22"/>
        <v>15587</v>
      </c>
      <c r="I315" s="2">
        <f>VLOOKUP(B315,Mat_Hang!$A$1:$F$11,6,FALSE)</f>
        <v>108</v>
      </c>
      <c r="J315" s="2">
        <f t="shared" si="23"/>
        <v>1404</v>
      </c>
      <c r="K315" s="2">
        <f t="shared" si="24"/>
        <v>13</v>
      </c>
    </row>
    <row r="316" spans="1:11" x14ac:dyDescent="0.3">
      <c r="A316" s="6" t="s">
        <v>391</v>
      </c>
      <c r="B316" s="6" t="s">
        <v>21</v>
      </c>
      <c r="C316" s="25">
        <v>21</v>
      </c>
      <c r="D316" s="2">
        <f>VLOOKUP(B316,Mat_Hang!$A$1:$D$11,4,FALSE)</f>
        <v>120</v>
      </c>
      <c r="E316" s="2">
        <f t="shared" si="20"/>
        <v>2520</v>
      </c>
      <c r="F316" s="2">
        <f>VLOOKUP(B316,Mat_Hang!$A$1:$E$11,5,FALSE)</f>
        <v>8</v>
      </c>
      <c r="G316" s="2">
        <f t="shared" si="21"/>
        <v>20160</v>
      </c>
      <c r="H316" s="2">
        <f t="shared" si="22"/>
        <v>22680</v>
      </c>
      <c r="I316" s="2">
        <f>VLOOKUP(B316,Mat_Hang!$A$1:$F$11,6,FALSE)</f>
        <v>119</v>
      </c>
      <c r="J316" s="2">
        <f t="shared" si="23"/>
        <v>2499</v>
      </c>
      <c r="K316" s="2">
        <f t="shared" si="24"/>
        <v>21</v>
      </c>
    </row>
    <row r="317" spans="1:11" x14ac:dyDescent="0.3">
      <c r="A317" s="6" t="s">
        <v>392</v>
      </c>
      <c r="B317" s="6" t="s">
        <v>38</v>
      </c>
      <c r="C317" s="25">
        <v>31</v>
      </c>
      <c r="D317" s="2">
        <f>VLOOKUP(B317,Mat_Hang!$A$1:$D$11,4,FALSE)</f>
        <v>102</v>
      </c>
      <c r="E317" s="2">
        <f t="shared" si="20"/>
        <v>3162</v>
      </c>
      <c r="F317" s="2">
        <f>VLOOKUP(B317,Mat_Hang!$A$1:$E$11,5,FALSE)</f>
        <v>5</v>
      </c>
      <c r="G317" s="2">
        <f t="shared" si="21"/>
        <v>15810</v>
      </c>
      <c r="H317" s="2">
        <f t="shared" si="22"/>
        <v>18972</v>
      </c>
      <c r="I317" s="2">
        <f>VLOOKUP(B317,Mat_Hang!$A$1:$F$11,6,FALSE)</f>
        <v>84</v>
      </c>
      <c r="J317" s="2">
        <f t="shared" si="23"/>
        <v>2604</v>
      </c>
      <c r="K317" s="2">
        <f t="shared" si="24"/>
        <v>558</v>
      </c>
    </row>
    <row r="318" spans="1:11" x14ac:dyDescent="0.3">
      <c r="A318" s="6" t="s">
        <v>393</v>
      </c>
      <c r="B318" s="6" t="s">
        <v>21</v>
      </c>
      <c r="C318" s="25">
        <v>14</v>
      </c>
      <c r="D318" s="2">
        <f>VLOOKUP(B318,Mat_Hang!$A$1:$D$11,4,FALSE)</f>
        <v>120</v>
      </c>
      <c r="E318" s="2">
        <f t="shared" si="20"/>
        <v>1680</v>
      </c>
      <c r="F318" s="2">
        <f>VLOOKUP(B318,Mat_Hang!$A$1:$E$11,5,FALSE)</f>
        <v>8</v>
      </c>
      <c r="G318" s="2">
        <f t="shared" si="21"/>
        <v>13440</v>
      </c>
      <c r="H318" s="2">
        <f t="shared" si="22"/>
        <v>15120</v>
      </c>
      <c r="I318" s="2">
        <f>VLOOKUP(B318,Mat_Hang!$A$1:$F$11,6,FALSE)</f>
        <v>119</v>
      </c>
      <c r="J318" s="2">
        <f t="shared" si="23"/>
        <v>1666</v>
      </c>
      <c r="K318" s="2">
        <f t="shared" si="24"/>
        <v>14</v>
      </c>
    </row>
    <row r="319" spans="1:11" x14ac:dyDescent="0.3">
      <c r="A319" s="6" t="s">
        <v>394</v>
      </c>
      <c r="B319" s="6" t="s">
        <v>28</v>
      </c>
      <c r="C319" s="25">
        <v>16</v>
      </c>
      <c r="D319" s="2">
        <f>VLOOKUP(B319,Mat_Hang!$A$1:$D$11,4,FALSE)</f>
        <v>109</v>
      </c>
      <c r="E319" s="2">
        <f t="shared" si="20"/>
        <v>1744</v>
      </c>
      <c r="F319" s="2">
        <f>VLOOKUP(B319,Mat_Hang!$A$1:$E$11,5,FALSE)</f>
        <v>10</v>
      </c>
      <c r="G319" s="2">
        <f t="shared" si="21"/>
        <v>17440</v>
      </c>
      <c r="H319" s="2">
        <f t="shared" si="22"/>
        <v>19184</v>
      </c>
      <c r="I319" s="2">
        <f>VLOOKUP(B319,Mat_Hang!$A$1:$F$11,6,FALSE)</f>
        <v>108</v>
      </c>
      <c r="J319" s="2">
        <f t="shared" si="23"/>
        <v>1728</v>
      </c>
      <c r="K319" s="2">
        <f t="shared" si="24"/>
        <v>16</v>
      </c>
    </row>
    <row r="320" spans="1:11" x14ac:dyDescent="0.3">
      <c r="A320" s="6" t="s">
        <v>395</v>
      </c>
      <c r="B320" s="6" t="s">
        <v>51</v>
      </c>
      <c r="C320" s="25">
        <v>2</v>
      </c>
      <c r="D320" s="2">
        <f>VLOOKUP(B320,Mat_Hang!$A$1:$D$11,4,FALSE)</f>
        <v>105</v>
      </c>
      <c r="E320" s="2">
        <f t="shared" si="20"/>
        <v>210</v>
      </c>
      <c r="F320" s="2">
        <f>VLOOKUP(B320,Mat_Hang!$A$1:$E$11,5,FALSE)</f>
        <v>8</v>
      </c>
      <c r="G320" s="2">
        <f t="shared" si="21"/>
        <v>1680</v>
      </c>
      <c r="H320" s="2">
        <f t="shared" si="22"/>
        <v>1890</v>
      </c>
      <c r="I320" s="2">
        <f>VLOOKUP(B320,Mat_Hang!$A$1:$F$11,6,FALSE)</f>
        <v>104</v>
      </c>
      <c r="J320" s="2">
        <f t="shared" si="23"/>
        <v>208</v>
      </c>
      <c r="K320" s="2">
        <f t="shared" si="24"/>
        <v>2</v>
      </c>
    </row>
    <row r="321" spans="1:11" x14ac:dyDescent="0.3">
      <c r="A321" s="6" t="s">
        <v>396</v>
      </c>
      <c r="B321" s="6" t="s">
        <v>7</v>
      </c>
      <c r="C321" s="25">
        <v>30</v>
      </c>
      <c r="D321" s="2">
        <f>VLOOKUP(B321,Mat_Hang!$A$1:$D$11,4,FALSE)</f>
        <v>88</v>
      </c>
      <c r="E321" s="2">
        <f t="shared" si="20"/>
        <v>2640</v>
      </c>
      <c r="F321" s="2">
        <f>VLOOKUP(B321,Mat_Hang!$A$1:$E$11,5,FALSE)</f>
        <v>10</v>
      </c>
      <c r="G321" s="2">
        <f t="shared" si="21"/>
        <v>26400</v>
      </c>
      <c r="H321" s="2">
        <f t="shared" si="22"/>
        <v>29040</v>
      </c>
      <c r="I321" s="2">
        <f>VLOOKUP(B321,Mat_Hang!$A$1:$F$11,6,FALSE)</f>
        <v>90</v>
      </c>
      <c r="J321" s="2">
        <f t="shared" si="23"/>
        <v>2700</v>
      </c>
      <c r="K321" s="2">
        <f t="shared" si="24"/>
        <v>-60</v>
      </c>
    </row>
    <row r="322" spans="1:11" x14ac:dyDescent="0.3">
      <c r="A322" s="6" t="s">
        <v>397</v>
      </c>
      <c r="B322" s="6" t="s">
        <v>28</v>
      </c>
      <c r="C322" s="25">
        <v>8</v>
      </c>
      <c r="D322" s="2">
        <f>VLOOKUP(B322,Mat_Hang!$A$1:$D$11,4,FALSE)</f>
        <v>109</v>
      </c>
      <c r="E322" s="2">
        <f t="shared" si="20"/>
        <v>872</v>
      </c>
      <c r="F322" s="2">
        <f>VLOOKUP(B322,Mat_Hang!$A$1:$E$11,5,FALSE)</f>
        <v>10</v>
      </c>
      <c r="G322" s="2">
        <f t="shared" si="21"/>
        <v>8720</v>
      </c>
      <c r="H322" s="2">
        <f t="shared" si="22"/>
        <v>9592</v>
      </c>
      <c r="I322" s="2">
        <f>VLOOKUP(B322,Mat_Hang!$A$1:$F$11,6,FALSE)</f>
        <v>108</v>
      </c>
      <c r="J322" s="2">
        <f t="shared" si="23"/>
        <v>864</v>
      </c>
      <c r="K322" s="2">
        <f t="shared" si="24"/>
        <v>8</v>
      </c>
    </row>
    <row r="323" spans="1:11" x14ac:dyDescent="0.3">
      <c r="A323" s="6" t="s">
        <v>398</v>
      </c>
      <c r="B323" s="6" t="s">
        <v>26</v>
      </c>
      <c r="C323" s="25">
        <v>11</v>
      </c>
      <c r="D323" s="2">
        <f>VLOOKUP(B323,Mat_Hang!$A$1:$D$11,4,FALSE)</f>
        <v>212</v>
      </c>
      <c r="E323" s="2">
        <f t="shared" ref="E323:E386" si="25">C323*D323</f>
        <v>2332</v>
      </c>
      <c r="F323" s="2">
        <f>VLOOKUP(B323,Mat_Hang!$A$1:$E$11,5,FALSE)</f>
        <v>8</v>
      </c>
      <c r="G323" s="2">
        <f t="shared" ref="G323:G386" si="26">E323*F323</f>
        <v>18656</v>
      </c>
      <c r="H323" s="2">
        <f t="shared" ref="H323:H386" si="27">E323+G323</f>
        <v>20988</v>
      </c>
      <c r="I323" s="2">
        <f>VLOOKUP(B323,Mat_Hang!$A$1:$F$11,6,FALSE)</f>
        <v>207</v>
      </c>
      <c r="J323" s="2">
        <f t="shared" ref="J323:J386" si="28">C323*I323</f>
        <v>2277</v>
      </c>
      <c r="K323" s="2">
        <f t="shared" ref="K323:K386" si="29">E323-J323</f>
        <v>55</v>
      </c>
    </row>
    <row r="324" spans="1:11" x14ac:dyDescent="0.3">
      <c r="A324" s="6" t="s">
        <v>399</v>
      </c>
      <c r="B324" s="6" t="s">
        <v>4</v>
      </c>
      <c r="C324" s="25">
        <v>30</v>
      </c>
      <c r="D324" s="2">
        <f>VLOOKUP(B324,Mat_Hang!$A$1:$D$11,4,FALSE)</f>
        <v>222</v>
      </c>
      <c r="E324" s="2">
        <f t="shared" si="25"/>
        <v>6660</v>
      </c>
      <c r="F324" s="2">
        <f>VLOOKUP(B324,Mat_Hang!$A$1:$E$11,5,FALSE)</f>
        <v>10</v>
      </c>
      <c r="G324" s="2">
        <f t="shared" si="26"/>
        <v>66600</v>
      </c>
      <c r="H324" s="2">
        <f t="shared" si="27"/>
        <v>73260</v>
      </c>
      <c r="I324" s="2">
        <f>VLOOKUP(B324,Mat_Hang!$A$1:$F$11,6,FALSE)</f>
        <v>220</v>
      </c>
      <c r="J324" s="2">
        <f t="shared" si="28"/>
        <v>6600</v>
      </c>
      <c r="K324" s="2">
        <f t="shared" si="29"/>
        <v>60</v>
      </c>
    </row>
    <row r="325" spans="1:11" x14ac:dyDescent="0.3">
      <c r="A325" s="6" t="s">
        <v>400</v>
      </c>
      <c r="B325" s="6" t="s">
        <v>21</v>
      </c>
      <c r="C325" s="25">
        <v>93</v>
      </c>
      <c r="D325" s="2">
        <f>VLOOKUP(B325,Mat_Hang!$A$1:$D$11,4,FALSE)</f>
        <v>120</v>
      </c>
      <c r="E325" s="2">
        <f t="shared" si="25"/>
        <v>11160</v>
      </c>
      <c r="F325" s="2">
        <f>VLOOKUP(B325,Mat_Hang!$A$1:$E$11,5,FALSE)</f>
        <v>8</v>
      </c>
      <c r="G325" s="2">
        <f t="shared" si="26"/>
        <v>89280</v>
      </c>
      <c r="H325" s="2">
        <f t="shared" si="27"/>
        <v>100440</v>
      </c>
      <c r="I325" s="2">
        <f>VLOOKUP(B325,Mat_Hang!$A$1:$F$11,6,FALSE)</f>
        <v>119</v>
      </c>
      <c r="J325" s="2">
        <f t="shared" si="28"/>
        <v>11067</v>
      </c>
      <c r="K325" s="2">
        <f t="shared" si="29"/>
        <v>93</v>
      </c>
    </row>
    <row r="326" spans="1:11" x14ac:dyDescent="0.3">
      <c r="A326" s="6" t="s">
        <v>401</v>
      </c>
      <c r="B326" s="6" t="s">
        <v>4</v>
      </c>
      <c r="C326" s="25">
        <v>94</v>
      </c>
      <c r="D326" s="2">
        <f>VLOOKUP(B326,Mat_Hang!$A$1:$D$11,4,FALSE)</f>
        <v>222</v>
      </c>
      <c r="E326" s="2">
        <f t="shared" si="25"/>
        <v>20868</v>
      </c>
      <c r="F326" s="2">
        <f>VLOOKUP(B326,Mat_Hang!$A$1:$E$11,5,FALSE)</f>
        <v>10</v>
      </c>
      <c r="G326" s="2">
        <f t="shared" si="26"/>
        <v>208680</v>
      </c>
      <c r="H326" s="2">
        <f t="shared" si="27"/>
        <v>229548</v>
      </c>
      <c r="I326" s="2">
        <f>VLOOKUP(B326,Mat_Hang!$A$1:$F$11,6,FALSE)</f>
        <v>220</v>
      </c>
      <c r="J326" s="2">
        <f t="shared" si="28"/>
        <v>20680</v>
      </c>
      <c r="K326" s="2">
        <f t="shared" si="29"/>
        <v>188</v>
      </c>
    </row>
    <row r="327" spans="1:11" x14ac:dyDescent="0.3">
      <c r="A327" s="6" t="s">
        <v>402</v>
      </c>
      <c r="B327" s="6" t="s">
        <v>10</v>
      </c>
      <c r="C327" s="25">
        <f>NS</f>
        <v>6</v>
      </c>
      <c r="D327" s="2">
        <f>VLOOKUP(B327,Mat_Hang!$A$1:$D$11,4,FALSE)</f>
        <v>227</v>
      </c>
      <c r="E327" s="2">
        <f t="shared" si="25"/>
        <v>1362</v>
      </c>
      <c r="F327" s="2">
        <f>VLOOKUP(B327,Mat_Hang!$A$1:$E$11,5,FALSE)</f>
        <v>5</v>
      </c>
      <c r="G327" s="2">
        <f t="shared" si="26"/>
        <v>6810</v>
      </c>
      <c r="H327" s="2">
        <f t="shared" si="27"/>
        <v>8172</v>
      </c>
      <c r="I327" s="2">
        <f>VLOOKUP(B327,Mat_Hang!$A$1:$F$11,6,FALSE)</f>
        <v>225</v>
      </c>
      <c r="J327" s="2">
        <f t="shared" si="28"/>
        <v>1350</v>
      </c>
      <c r="K327" s="2">
        <f t="shared" si="29"/>
        <v>12</v>
      </c>
    </row>
    <row r="328" spans="1:11" x14ac:dyDescent="0.3">
      <c r="A328" s="6" t="s">
        <v>403</v>
      </c>
      <c r="B328" s="6" t="s">
        <v>5</v>
      </c>
      <c r="C328" s="25">
        <v>13</v>
      </c>
      <c r="D328" s="2">
        <f>VLOOKUP(B328,Mat_Hang!$A$1:$D$11,4,FALSE)</f>
        <v>58</v>
      </c>
      <c r="E328" s="2">
        <f t="shared" si="25"/>
        <v>754</v>
      </c>
      <c r="F328" s="2">
        <f>VLOOKUP(B328,Mat_Hang!$A$1:$E$11,5,FALSE)</f>
        <v>10</v>
      </c>
      <c r="G328" s="2">
        <f t="shared" si="26"/>
        <v>7540</v>
      </c>
      <c r="H328" s="2">
        <f t="shared" si="27"/>
        <v>8294</v>
      </c>
      <c r="I328" s="2">
        <f>VLOOKUP(B328,Mat_Hang!$A$1:$F$11,6,FALSE)</f>
        <v>55</v>
      </c>
      <c r="J328" s="2">
        <f t="shared" si="28"/>
        <v>715</v>
      </c>
      <c r="K328" s="2">
        <f t="shared" si="29"/>
        <v>39</v>
      </c>
    </row>
    <row r="329" spans="1:11" x14ac:dyDescent="0.3">
      <c r="A329" s="6" t="s">
        <v>404</v>
      </c>
      <c r="B329" s="6" t="s">
        <v>24</v>
      </c>
      <c r="C329" s="25">
        <f>TS</f>
        <v>12</v>
      </c>
      <c r="D329" s="2">
        <f>VLOOKUP(B329,Mat_Hang!$A$1:$D$11,4,FALSE)</f>
        <v>100</v>
      </c>
      <c r="E329" s="2">
        <f t="shared" si="25"/>
        <v>1200</v>
      </c>
      <c r="F329" s="2">
        <f>VLOOKUP(B329,Mat_Hang!$A$1:$E$11,5,FALSE)</f>
        <v>8</v>
      </c>
      <c r="G329" s="2">
        <f t="shared" si="26"/>
        <v>9600</v>
      </c>
      <c r="H329" s="2">
        <f t="shared" si="27"/>
        <v>10800</v>
      </c>
      <c r="I329" s="2">
        <f>VLOOKUP(B329,Mat_Hang!$A$1:$F$11,6,FALSE)</f>
        <v>95</v>
      </c>
      <c r="J329" s="2">
        <f t="shared" si="28"/>
        <v>1140</v>
      </c>
      <c r="K329" s="2">
        <f t="shared" si="29"/>
        <v>60</v>
      </c>
    </row>
    <row r="330" spans="1:11" x14ac:dyDescent="0.3">
      <c r="A330" s="6" t="s">
        <v>404</v>
      </c>
      <c r="B330" s="6" t="s">
        <v>38</v>
      </c>
      <c r="C330" s="25">
        <v>30</v>
      </c>
      <c r="D330" s="2">
        <f>VLOOKUP(B330,Mat_Hang!$A$1:$D$11,4,FALSE)</f>
        <v>102</v>
      </c>
      <c r="E330" s="2">
        <f t="shared" si="25"/>
        <v>3060</v>
      </c>
      <c r="F330" s="2">
        <f>VLOOKUP(B330,Mat_Hang!$A$1:$E$11,5,FALSE)</f>
        <v>5</v>
      </c>
      <c r="G330" s="2">
        <f t="shared" si="26"/>
        <v>15300</v>
      </c>
      <c r="H330" s="2">
        <f t="shared" si="27"/>
        <v>18360</v>
      </c>
      <c r="I330" s="2">
        <f>VLOOKUP(B330,Mat_Hang!$A$1:$F$11,6,FALSE)</f>
        <v>84</v>
      </c>
      <c r="J330" s="2">
        <f t="shared" si="28"/>
        <v>2520</v>
      </c>
      <c r="K330" s="2">
        <f t="shared" si="29"/>
        <v>540</v>
      </c>
    </row>
    <row r="331" spans="1:11" x14ac:dyDescent="0.3">
      <c r="A331" s="6" t="s">
        <v>405</v>
      </c>
      <c r="B331" s="6" t="s">
        <v>4</v>
      </c>
      <c r="C331" s="25">
        <v>15</v>
      </c>
      <c r="D331" s="2">
        <f>VLOOKUP(B331,Mat_Hang!$A$1:$D$11,4,FALSE)</f>
        <v>222</v>
      </c>
      <c r="E331" s="2">
        <f t="shared" si="25"/>
        <v>3330</v>
      </c>
      <c r="F331" s="2">
        <f>VLOOKUP(B331,Mat_Hang!$A$1:$E$11,5,FALSE)</f>
        <v>10</v>
      </c>
      <c r="G331" s="2">
        <f t="shared" si="26"/>
        <v>33300</v>
      </c>
      <c r="H331" s="2">
        <f t="shared" si="27"/>
        <v>36630</v>
      </c>
      <c r="I331" s="2">
        <f>VLOOKUP(B331,Mat_Hang!$A$1:$F$11,6,FALSE)</f>
        <v>220</v>
      </c>
      <c r="J331" s="2">
        <f t="shared" si="28"/>
        <v>3300</v>
      </c>
      <c r="K331" s="2">
        <f t="shared" si="29"/>
        <v>30</v>
      </c>
    </row>
    <row r="332" spans="1:11" x14ac:dyDescent="0.3">
      <c r="A332" s="6" t="s">
        <v>406</v>
      </c>
      <c r="B332" s="6" t="s">
        <v>28</v>
      </c>
      <c r="C332" s="25">
        <v>12</v>
      </c>
      <c r="D332" s="2">
        <f>VLOOKUP(B332,Mat_Hang!$A$1:$D$11,4,FALSE)</f>
        <v>109</v>
      </c>
      <c r="E332" s="2">
        <f t="shared" si="25"/>
        <v>1308</v>
      </c>
      <c r="F332" s="2">
        <f>VLOOKUP(B332,Mat_Hang!$A$1:$E$11,5,FALSE)</f>
        <v>10</v>
      </c>
      <c r="G332" s="2">
        <f t="shared" si="26"/>
        <v>13080</v>
      </c>
      <c r="H332" s="2">
        <f t="shared" si="27"/>
        <v>14388</v>
      </c>
      <c r="I332" s="2">
        <f>VLOOKUP(B332,Mat_Hang!$A$1:$F$11,6,FALSE)</f>
        <v>108</v>
      </c>
      <c r="J332" s="2">
        <f t="shared" si="28"/>
        <v>1296</v>
      </c>
      <c r="K332" s="2">
        <f t="shared" si="29"/>
        <v>12</v>
      </c>
    </row>
    <row r="333" spans="1:11" x14ac:dyDescent="0.3">
      <c r="A333" s="6" t="s">
        <v>407</v>
      </c>
      <c r="B333" s="6" t="s">
        <v>51</v>
      </c>
      <c r="C333" s="25">
        <f>TS+NS</f>
        <v>18</v>
      </c>
      <c r="D333" s="2">
        <f>VLOOKUP(B333,Mat_Hang!$A$1:$D$11,4,FALSE)</f>
        <v>105</v>
      </c>
      <c r="E333" s="2">
        <f t="shared" si="25"/>
        <v>1890</v>
      </c>
      <c r="F333" s="2">
        <f>VLOOKUP(B333,Mat_Hang!$A$1:$E$11,5,FALSE)</f>
        <v>8</v>
      </c>
      <c r="G333" s="2">
        <f t="shared" si="26"/>
        <v>15120</v>
      </c>
      <c r="H333" s="2">
        <f t="shared" si="27"/>
        <v>17010</v>
      </c>
      <c r="I333" s="2">
        <f>VLOOKUP(B333,Mat_Hang!$A$1:$F$11,6,FALSE)</f>
        <v>104</v>
      </c>
      <c r="J333" s="2">
        <f t="shared" si="28"/>
        <v>1872</v>
      </c>
      <c r="K333" s="2">
        <f t="shared" si="29"/>
        <v>18</v>
      </c>
    </row>
    <row r="334" spans="1:11" x14ac:dyDescent="0.3">
      <c r="A334" s="6" t="s">
        <v>408</v>
      </c>
      <c r="B334" s="6" t="s">
        <v>4</v>
      </c>
      <c r="C334" s="25">
        <v>30</v>
      </c>
      <c r="D334" s="2">
        <f>VLOOKUP(B334,Mat_Hang!$A$1:$D$11,4,FALSE)</f>
        <v>222</v>
      </c>
      <c r="E334" s="2">
        <f t="shared" si="25"/>
        <v>6660</v>
      </c>
      <c r="F334" s="2">
        <f>VLOOKUP(B334,Mat_Hang!$A$1:$E$11,5,FALSE)</f>
        <v>10</v>
      </c>
      <c r="G334" s="2">
        <f t="shared" si="26"/>
        <v>66600</v>
      </c>
      <c r="H334" s="2">
        <f t="shared" si="27"/>
        <v>73260</v>
      </c>
      <c r="I334" s="2">
        <f>VLOOKUP(B334,Mat_Hang!$A$1:$F$11,6,FALSE)</f>
        <v>220</v>
      </c>
      <c r="J334" s="2">
        <f t="shared" si="28"/>
        <v>6600</v>
      </c>
      <c r="K334" s="2">
        <f t="shared" si="29"/>
        <v>60</v>
      </c>
    </row>
    <row r="335" spans="1:11" x14ac:dyDescent="0.3">
      <c r="A335" s="6" t="s">
        <v>409</v>
      </c>
      <c r="B335" s="6" t="s">
        <v>4</v>
      </c>
      <c r="C335" s="25">
        <v>56</v>
      </c>
      <c r="D335" s="2">
        <f>VLOOKUP(B335,Mat_Hang!$A$1:$D$11,4,FALSE)</f>
        <v>222</v>
      </c>
      <c r="E335" s="2">
        <f t="shared" si="25"/>
        <v>12432</v>
      </c>
      <c r="F335" s="2">
        <f>VLOOKUP(B335,Mat_Hang!$A$1:$E$11,5,FALSE)</f>
        <v>10</v>
      </c>
      <c r="G335" s="2">
        <f t="shared" si="26"/>
        <v>124320</v>
      </c>
      <c r="H335" s="2">
        <f t="shared" si="27"/>
        <v>136752</v>
      </c>
      <c r="I335" s="2">
        <f>VLOOKUP(B335,Mat_Hang!$A$1:$F$11,6,FALSE)</f>
        <v>220</v>
      </c>
      <c r="J335" s="2">
        <f t="shared" si="28"/>
        <v>12320</v>
      </c>
      <c r="K335" s="2">
        <f t="shared" si="29"/>
        <v>112</v>
      </c>
    </row>
    <row r="336" spans="1:11" x14ac:dyDescent="0.3">
      <c r="A336" s="6" t="s">
        <v>410</v>
      </c>
      <c r="B336" s="6" t="s">
        <v>28</v>
      </c>
      <c r="C336" s="25">
        <v>30</v>
      </c>
      <c r="D336" s="2">
        <f>VLOOKUP(B336,Mat_Hang!$A$1:$D$11,4,FALSE)</f>
        <v>109</v>
      </c>
      <c r="E336" s="2">
        <f t="shared" si="25"/>
        <v>3270</v>
      </c>
      <c r="F336" s="2">
        <f>VLOOKUP(B336,Mat_Hang!$A$1:$E$11,5,FALSE)</f>
        <v>10</v>
      </c>
      <c r="G336" s="2">
        <f t="shared" si="26"/>
        <v>32700</v>
      </c>
      <c r="H336" s="2">
        <f t="shared" si="27"/>
        <v>35970</v>
      </c>
      <c r="I336" s="2">
        <f>VLOOKUP(B336,Mat_Hang!$A$1:$F$11,6,FALSE)</f>
        <v>108</v>
      </c>
      <c r="J336" s="2">
        <f t="shared" si="28"/>
        <v>3240</v>
      </c>
      <c r="K336" s="2">
        <f t="shared" si="29"/>
        <v>30</v>
      </c>
    </row>
    <row r="337" spans="1:11" x14ac:dyDescent="0.3">
      <c r="A337" s="6" t="s">
        <v>411</v>
      </c>
      <c r="B337" s="6" t="s">
        <v>10</v>
      </c>
      <c r="C337" s="25">
        <v>56</v>
      </c>
      <c r="D337" s="2">
        <f>VLOOKUP(B337,Mat_Hang!$A$1:$D$11,4,FALSE)</f>
        <v>227</v>
      </c>
      <c r="E337" s="2">
        <f t="shared" si="25"/>
        <v>12712</v>
      </c>
      <c r="F337" s="2">
        <f>VLOOKUP(B337,Mat_Hang!$A$1:$E$11,5,FALSE)</f>
        <v>5</v>
      </c>
      <c r="G337" s="2">
        <f t="shared" si="26"/>
        <v>63560</v>
      </c>
      <c r="H337" s="2">
        <f t="shared" si="27"/>
        <v>76272</v>
      </c>
      <c r="I337" s="2">
        <f>VLOOKUP(B337,Mat_Hang!$A$1:$F$11,6,FALSE)</f>
        <v>225</v>
      </c>
      <c r="J337" s="2">
        <f t="shared" si="28"/>
        <v>12600</v>
      </c>
      <c r="K337" s="2">
        <f t="shared" si="29"/>
        <v>112</v>
      </c>
    </row>
    <row r="338" spans="1:11" x14ac:dyDescent="0.3">
      <c r="A338" s="6" t="s">
        <v>412</v>
      </c>
      <c r="B338" s="6" t="s">
        <v>38</v>
      </c>
      <c r="C338" s="25">
        <v>31</v>
      </c>
      <c r="D338" s="2">
        <f>VLOOKUP(B338,Mat_Hang!$A$1:$D$11,4,FALSE)</f>
        <v>102</v>
      </c>
      <c r="E338" s="2">
        <f t="shared" si="25"/>
        <v>3162</v>
      </c>
      <c r="F338" s="2">
        <f>VLOOKUP(B338,Mat_Hang!$A$1:$E$11,5,FALSE)</f>
        <v>5</v>
      </c>
      <c r="G338" s="2">
        <f t="shared" si="26"/>
        <v>15810</v>
      </c>
      <c r="H338" s="2">
        <f t="shared" si="27"/>
        <v>18972</v>
      </c>
      <c r="I338" s="2">
        <f>VLOOKUP(B338,Mat_Hang!$A$1:$F$11,6,FALSE)</f>
        <v>84</v>
      </c>
      <c r="J338" s="2">
        <f t="shared" si="28"/>
        <v>2604</v>
      </c>
      <c r="K338" s="2">
        <f t="shared" si="29"/>
        <v>558</v>
      </c>
    </row>
    <row r="339" spans="1:11" x14ac:dyDescent="0.3">
      <c r="A339" s="6" t="s">
        <v>413</v>
      </c>
      <c r="B339" s="6" t="s">
        <v>5</v>
      </c>
      <c r="C339" s="25">
        <v>3</v>
      </c>
      <c r="D339" s="2">
        <f>VLOOKUP(B339,Mat_Hang!$A$1:$D$11,4,FALSE)</f>
        <v>58</v>
      </c>
      <c r="E339" s="2">
        <f t="shared" si="25"/>
        <v>174</v>
      </c>
      <c r="F339" s="2">
        <f>VLOOKUP(B339,Mat_Hang!$A$1:$E$11,5,FALSE)</f>
        <v>10</v>
      </c>
      <c r="G339" s="2">
        <f t="shared" si="26"/>
        <v>1740</v>
      </c>
      <c r="H339" s="2">
        <f t="shared" si="27"/>
        <v>1914</v>
      </c>
      <c r="I339" s="2">
        <f>VLOOKUP(B339,Mat_Hang!$A$1:$F$11,6,FALSE)</f>
        <v>55</v>
      </c>
      <c r="J339" s="2">
        <f t="shared" si="28"/>
        <v>165</v>
      </c>
      <c r="K339" s="2">
        <f t="shared" si="29"/>
        <v>9</v>
      </c>
    </row>
    <row r="340" spans="1:11" x14ac:dyDescent="0.3">
      <c r="A340" s="6" t="s">
        <v>414</v>
      </c>
      <c r="B340" s="6" t="s">
        <v>26</v>
      </c>
      <c r="C340" s="25">
        <v>17</v>
      </c>
      <c r="D340" s="2">
        <f>VLOOKUP(B340,Mat_Hang!$A$1:$D$11,4,FALSE)</f>
        <v>212</v>
      </c>
      <c r="E340" s="2">
        <f t="shared" si="25"/>
        <v>3604</v>
      </c>
      <c r="F340" s="2">
        <f>VLOOKUP(B340,Mat_Hang!$A$1:$E$11,5,FALSE)</f>
        <v>8</v>
      </c>
      <c r="G340" s="2">
        <f t="shared" si="26"/>
        <v>28832</v>
      </c>
      <c r="H340" s="2">
        <f t="shared" si="27"/>
        <v>32436</v>
      </c>
      <c r="I340" s="2">
        <f>VLOOKUP(B340,Mat_Hang!$A$1:$F$11,6,FALSE)</f>
        <v>207</v>
      </c>
      <c r="J340" s="2">
        <f t="shared" si="28"/>
        <v>3519</v>
      </c>
      <c r="K340" s="2">
        <f t="shared" si="29"/>
        <v>85</v>
      </c>
    </row>
    <row r="341" spans="1:11" x14ac:dyDescent="0.3">
      <c r="A341" s="6" t="s">
        <v>415</v>
      </c>
      <c r="B341" s="6" t="s">
        <v>7</v>
      </c>
      <c r="C341" s="25">
        <v>28</v>
      </c>
      <c r="D341" s="2">
        <f>VLOOKUP(B341,Mat_Hang!$A$1:$D$11,4,FALSE)</f>
        <v>88</v>
      </c>
      <c r="E341" s="2">
        <f t="shared" si="25"/>
        <v>2464</v>
      </c>
      <c r="F341" s="2">
        <f>VLOOKUP(B341,Mat_Hang!$A$1:$E$11,5,FALSE)</f>
        <v>10</v>
      </c>
      <c r="G341" s="2">
        <f t="shared" si="26"/>
        <v>24640</v>
      </c>
      <c r="H341" s="2">
        <f t="shared" si="27"/>
        <v>27104</v>
      </c>
      <c r="I341" s="2">
        <f>VLOOKUP(B341,Mat_Hang!$A$1:$F$11,6,FALSE)</f>
        <v>90</v>
      </c>
      <c r="J341" s="2">
        <f t="shared" si="28"/>
        <v>2520</v>
      </c>
      <c r="K341" s="2">
        <f t="shared" si="29"/>
        <v>-56</v>
      </c>
    </row>
    <row r="342" spans="1:11" x14ac:dyDescent="0.3">
      <c r="A342" s="6" t="s">
        <v>415</v>
      </c>
      <c r="B342" s="6" t="s">
        <v>24</v>
      </c>
      <c r="C342" s="25">
        <v>17</v>
      </c>
      <c r="D342" s="2">
        <f>VLOOKUP(B342,Mat_Hang!$A$1:$D$11,4,FALSE)</f>
        <v>100</v>
      </c>
      <c r="E342" s="2">
        <f t="shared" si="25"/>
        <v>1700</v>
      </c>
      <c r="F342" s="2">
        <f>VLOOKUP(B342,Mat_Hang!$A$1:$E$11,5,FALSE)</f>
        <v>8</v>
      </c>
      <c r="G342" s="2">
        <f t="shared" si="26"/>
        <v>13600</v>
      </c>
      <c r="H342" s="2">
        <f t="shared" si="27"/>
        <v>15300</v>
      </c>
      <c r="I342" s="2">
        <f>VLOOKUP(B342,Mat_Hang!$A$1:$F$11,6,FALSE)</f>
        <v>95</v>
      </c>
      <c r="J342" s="2">
        <f t="shared" si="28"/>
        <v>1615</v>
      </c>
      <c r="K342" s="2">
        <f t="shared" si="29"/>
        <v>85</v>
      </c>
    </row>
    <row r="343" spans="1:11" x14ac:dyDescent="0.3">
      <c r="A343" s="6" t="s">
        <v>416</v>
      </c>
      <c r="B343" s="6" t="s">
        <v>28</v>
      </c>
      <c r="C343" s="25">
        <v>46</v>
      </c>
      <c r="D343" s="2">
        <f>VLOOKUP(B343,Mat_Hang!$A$1:$D$11,4,FALSE)</f>
        <v>109</v>
      </c>
      <c r="E343" s="2">
        <f t="shared" si="25"/>
        <v>5014</v>
      </c>
      <c r="F343" s="2">
        <f>VLOOKUP(B343,Mat_Hang!$A$1:$E$11,5,FALSE)</f>
        <v>10</v>
      </c>
      <c r="G343" s="2">
        <f t="shared" si="26"/>
        <v>50140</v>
      </c>
      <c r="H343" s="2">
        <f t="shared" si="27"/>
        <v>55154</v>
      </c>
      <c r="I343" s="2">
        <f>VLOOKUP(B343,Mat_Hang!$A$1:$F$11,6,FALSE)</f>
        <v>108</v>
      </c>
      <c r="J343" s="2">
        <f t="shared" si="28"/>
        <v>4968</v>
      </c>
      <c r="K343" s="2">
        <f t="shared" si="29"/>
        <v>46</v>
      </c>
    </row>
    <row r="344" spans="1:11" x14ac:dyDescent="0.3">
      <c r="A344" s="6" t="s">
        <v>417</v>
      </c>
      <c r="B344" s="6" t="s">
        <v>7</v>
      </c>
      <c r="C344" s="25">
        <v>2</v>
      </c>
      <c r="D344" s="2">
        <f>VLOOKUP(B344,Mat_Hang!$A$1:$D$11,4,FALSE)</f>
        <v>88</v>
      </c>
      <c r="E344" s="2">
        <f t="shared" si="25"/>
        <v>176</v>
      </c>
      <c r="F344" s="2">
        <f>VLOOKUP(B344,Mat_Hang!$A$1:$E$11,5,FALSE)</f>
        <v>10</v>
      </c>
      <c r="G344" s="2">
        <f t="shared" si="26"/>
        <v>1760</v>
      </c>
      <c r="H344" s="2">
        <f t="shared" si="27"/>
        <v>1936</v>
      </c>
      <c r="I344" s="2">
        <f>VLOOKUP(B344,Mat_Hang!$A$1:$F$11,6,FALSE)</f>
        <v>90</v>
      </c>
      <c r="J344" s="2">
        <f t="shared" si="28"/>
        <v>180</v>
      </c>
      <c r="K344" s="2">
        <f t="shared" si="29"/>
        <v>-4</v>
      </c>
    </row>
    <row r="345" spans="1:11" x14ac:dyDescent="0.3">
      <c r="A345" s="6" t="s">
        <v>418</v>
      </c>
      <c r="B345" s="6" t="s">
        <v>10</v>
      </c>
      <c r="C345" s="25">
        <f>NS*3</f>
        <v>18</v>
      </c>
      <c r="D345" s="2">
        <f>VLOOKUP(B345,Mat_Hang!$A$1:$D$11,4,FALSE)</f>
        <v>227</v>
      </c>
      <c r="E345" s="2">
        <f t="shared" si="25"/>
        <v>4086</v>
      </c>
      <c r="F345" s="2">
        <f>VLOOKUP(B345,Mat_Hang!$A$1:$E$11,5,FALSE)</f>
        <v>5</v>
      </c>
      <c r="G345" s="2">
        <f t="shared" si="26"/>
        <v>20430</v>
      </c>
      <c r="H345" s="2">
        <f t="shared" si="27"/>
        <v>24516</v>
      </c>
      <c r="I345" s="2">
        <f>VLOOKUP(B345,Mat_Hang!$A$1:$F$11,6,FALSE)</f>
        <v>225</v>
      </c>
      <c r="J345" s="2">
        <f t="shared" si="28"/>
        <v>4050</v>
      </c>
      <c r="K345" s="2">
        <f t="shared" si="29"/>
        <v>36</v>
      </c>
    </row>
    <row r="346" spans="1:11" x14ac:dyDescent="0.3">
      <c r="A346" s="6" t="s">
        <v>419</v>
      </c>
      <c r="B346" s="6" t="s">
        <v>51</v>
      </c>
      <c r="C346" s="25">
        <v>17</v>
      </c>
      <c r="D346" s="2">
        <f>VLOOKUP(B346,Mat_Hang!$A$1:$D$11,4,FALSE)</f>
        <v>105</v>
      </c>
      <c r="E346" s="2">
        <f t="shared" si="25"/>
        <v>1785</v>
      </c>
      <c r="F346" s="2">
        <f>VLOOKUP(B346,Mat_Hang!$A$1:$E$11,5,FALSE)</f>
        <v>8</v>
      </c>
      <c r="G346" s="2">
        <f t="shared" si="26"/>
        <v>14280</v>
      </c>
      <c r="H346" s="2">
        <f t="shared" si="27"/>
        <v>16065</v>
      </c>
      <c r="I346" s="2">
        <f>VLOOKUP(B346,Mat_Hang!$A$1:$F$11,6,FALSE)</f>
        <v>104</v>
      </c>
      <c r="J346" s="2">
        <f t="shared" si="28"/>
        <v>1768</v>
      </c>
      <c r="K346" s="2">
        <f t="shared" si="29"/>
        <v>17</v>
      </c>
    </row>
    <row r="347" spans="1:11" x14ac:dyDescent="0.3">
      <c r="A347" s="6" t="s">
        <v>420</v>
      </c>
      <c r="B347" s="6" t="s">
        <v>38</v>
      </c>
      <c r="C347" s="25">
        <v>54</v>
      </c>
      <c r="D347" s="2">
        <f>VLOOKUP(B347,Mat_Hang!$A$1:$D$11,4,FALSE)</f>
        <v>102</v>
      </c>
      <c r="E347" s="2">
        <f t="shared" si="25"/>
        <v>5508</v>
      </c>
      <c r="F347" s="2">
        <f>VLOOKUP(B347,Mat_Hang!$A$1:$E$11,5,FALSE)</f>
        <v>5</v>
      </c>
      <c r="G347" s="2">
        <f t="shared" si="26"/>
        <v>27540</v>
      </c>
      <c r="H347" s="2">
        <f t="shared" si="27"/>
        <v>33048</v>
      </c>
      <c r="I347" s="2">
        <f>VLOOKUP(B347,Mat_Hang!$A$1:$F$11,6,FALSE)</f>
        <v>84</v>
      </c>
      <c r="J347" s="2">
        <f t="shared" si="28"/>
        <v>4536</v>
      </c>
      <c r="K347" s="2">
        <f t="shared" si="29"/>
        <v>972</v>
      </c>
    </row>
    <row r="348" spans="1:11" x14ac:dyDescent="0.3">
      <c r="A348" s="6" t="s">
        <v>421</v>
      </c>
      <c r="B348" s="6" t="s">
        <v>51</v>
      </c>
      <c r="C348" s="25">
        <v>7</v>
      </c>
      <c r="D348" s="2">
        <f>VLOOKUP(B348,Mat_Hang!$A$1:$D$11,4,FALSE)</f>
        <v>105</v>
      </c>
      <c r="E348" s="2">
        <f t="shared" si="25"/>
        <v>735</v>
      </c>
      <c r="F348" s="2">
        <f>VLOOKUP(B348,Mat_Hang!$A$1:$E$11,5,FALSE)</f>
        <v>8</v>
      </c>
      <c r="G348" s="2">
        <f t="shared" si="26"/>
        <v>5880</v>
      </c>
      <c r="H348" s="2">
        <f t="shared" si="27"/>
        <v>6615</v>
      </c>
      <c r="I348" s="2">
        <f>VLOOKUP(B348,Mat_Hang!$A$1:$F$11,6,FALSE)</f>
        <v>104</v>
      </c>
      <c r="J348" s="2">
        <f t="shared" si="28"/>
        <v>728</v>
      </c>
      <c r="K348" s="2">
        <f t="shared" si="29"/>
        <v>7</v>
      </c>
    </row>
    <row r="349" spans="1:11" x14ac:dyDescent="0.3">
      <c r="A349" s="6" t="s">
        <v>421</v>
      </c>
      <c r="B349" s="6" t="s">
        <v>24</v>
      </c>
      <c r="C349" s="25">
        <f>TS</f>
        <v>12</v>
      </c>
      <c r="D349" s="2">
        <f>VLOOKUP(B349,Mat_Hang!$A$1:$D$11,4,FALSE)</f>
        <v>100</v>
      </c>
      <c r="E349" s="2">
        <f t="shared" si="25"/>
        <v>1200</v>
      </c>
      <c r="F349" s="2">
        <f>VLOOKUP(B349,Mat_Hang!$A$1:$E$11,5,FALSE)</f>
        <v>8</v>
      </c>
      <c r="G349" s="2">
        <f t="shared" si="26"/>
        <v>9600</v>
      </c>
      <c r="H349" s="2">
        <f t="shared" si="27"/>
        <v>10800</v>
      </c>
      <c r="I349" s="2">
        <f>VLOOKUP(B349,Mat_Hang!$A$1:$F$11,6,FALSE)</f>
        <v>95</v>
      </c>
      <c r="J349" s="2">
        <f t="shared" si="28"/>
        <v>1140</v>
      </c>
      <c r="K349" s="2">
        <f t="shared" si="29"/>
        <v>60</v>
      </c>
    </row>
    <row r="350" spans="1:11" x14ac:dyDescent="0.3">
      <c r="A350" s="6" t="s">
        <v>422</v>
      </c>
      <c r="B350" s="6" t="s">
        <v>10</v>
      </c>
      <c r="C350" s="25">
        <v>9</v>
      </c>
      <c r="D350" s="2">
        <f>VLOOKUP(B350,Mat_Hang!$A$1:$D$11,4,FALSE)</f>
        <v>227</v>
      </c>
      <c r="E350" s="2">
        <f t="shared" si="25"/>
        <v>2043</v>
      </c>
      <c r="F350" s="2">
        <f>VLOOKUP(B350,Mat_Hang!$A$1:$E$11,5,FALSE)</f>
        <v>5</v>
      </c>
      <c r="G350" s="2">
        <f t="shared" si="26"/>
        <v>10215</v>
      </c>
      <c r="H350" s="2">
        <f t="shared" si="27"/>
        <v>12258</v>
      </c>
      <c r="I350" s="2">
        <f>VLOOKUP(B350,Mat_Hang!$A$1:$F$11,6,FALSE)</f>
        <v>225</v>
      </c>
      <c r="J350" s="2">
        <f t="shared" si="28"/>
        <v>2025</v>
      </c>
      <c r="K350" s="2">
        <f t="shared" si="29"/>
        <v>18</v>
      </c>
    </row>
    <row r="351" spans="1:11" x14ac:dyDescent="0.3">
      <c r="A351" s="6" t="s">
        <v>423</v>
      </c>
      <c r="B351" s="6" t="s">
        <v>51</v>
      </c>
      <c r="C351" s="25">
        <v>13</v>
      </c>
      <c r="D351" s="2">
        <f>VLOOKUP(B351,Mat_Hang!$A$1:$D$11,4,FALSE)</f>
        <v>105</v>
      </c>
      <c r="E351" s="2">
        <f t="shared" si="25"/>
        <v>1365</v>
      </c>
      <c r="F351" s="2">
        <f>VLOOKUP(B351,Mat_Hang!$A$1:$E$11,5,FALSE)</f>
        <v>8</v>
      </c>
      <c r="G351" s="2">
        <f t="shared" si="26"/>
        <v>10920</v>
      </c>
      <c r="H351" s="2">
        <f t="shared" si="27"/>
        <v>12285</v>
      </c>
      <c r="I351" s="2">
        <f>VLOOKUP(B351,Mat_Hang!$A$1:$F$11,6,FALSE)</f>
        <v>104</v>
      </c>
      <c r="J351" s="2">
        <f t="shared" si="28"/>
        <v>1352</v>
      </c>
      <c r="K351" s="2">
        <f t="shared" si="29"/>
        <v>13</v>
      </c>
    </row>
    <row r="352" spans="1:11" x14ac:dyDescent="0.3">
      <c r="A352" s="6" t="s">
        <v>424</v>
      </c>
      <c r="B352" s="6" t="s">
        <v>5</v>
      </c>
      <c r="C352" s="25">
        <v>36</v>
      </c>
      <c r="D352" s="2">
        <f>VLOOKUP(B352,Mat_Hang!$A$1:$D$11,4,FALSE)</f>
        <v>58</v>
      </c>
      <c r="E352" s="2">
        <f t="shared" si="25"/>
        <v>2088</v>
      </c>
      <c r="F352" s="2">
        <f>VLOOKUP(B352,Mat_Hang!$A$1:$E$11,5,FALSE)</f>
        <v>10</v>
      </c>
      <c r="G352" s="2">
        <f t="shared" si="26"/>
        <v>20880</v>
      </c>
      <c r="H352" s="2">
        <f t="shared" si="27"/>
        <v>22968</v>
      </c>
      <c r="I352" s="2">
        <f>VLOOKUP(B352,Mat_Hang!$A$1:$F$11,6,FALSE)</f>
        <v>55</v>
      </c>
      <c r="J352" s="2">
        <f t="shared" si="28"/>
        <v>1980</v>
      </c>
      <c r="K352" s="2">
        <f t="shared" si="29"/>
        <v>108</v>
      </c>
    </row>
    <row r="353" spans="1:11" x14ac:dyDescent="0.3">
      <c r="A353" s="6" t="s">
        <v>425</v>
      </c>
      <c r="B353" s="6" t="s">
        <v>24</v>
      </c>
      <c r="C353" s="25">
        <v>91</v>
      </c>
      <c r="D353" s="2">
        <f>VLOOKUP(B353,Mat_Hang!$A$1:$D$11,4,FALSE)</f>
        <v>100</v>
      </c>
      <c r="E353" s="2">
        <f t="shared" si="25"/>
        <v>9100</v>
      </c>
      <c r="F353" s="2">
        <f>VLOOKUP(B353,Mat_Hang!$A$1:$E$11,5,FALSE)</f>
        <v>8</v>
      </c>
      <c r="G353" s="2">
        <f t="shared" si="26"/>
        <v>72800</v>
      </c>
      <c r="H353" s="2">
        <f t="shared" si="27"/>
        <v>81900</v>
      </c>
      <c r="I353" s="2">
        <f>VLOOKUP(B353,Mat_Hang!$A$1:$F$11,6,FALSE)</f>
        <v>95</v>
      </c>
      <c r="J353" s="2">
        <f t="shared" si="28"/>
        <v>8645</v>
      </c>
      <c r="K353" s="2">
        <f t="shared" si="29"/>
        <v>455</v>
      </c>
    </row>
    <row r="354" spans="1:11" x14ac:dyDescent="0.3">
      <c r="A354" s="6" t="s">
        <v>426</v>
      </c>
      <c r="B354" s="6" t="s">
        <v>38</v>
      </c>
      <c r="C354" s="25">
        <v>20</v>
      </c>
      <c r="D354" s="2">
        <f>VLOOKUP(B354,Mat_Hang!$A$1:$D$11,4,FALSE)</f>
        <v>102</v>
      </c>
      <c r="E354" s="2">
        <f t="shared" si="25"/>
        <v>2040</v>
      </c>
      <c r="F354" s="2">
        <f>VLOOKUP(B354,Mat_Hang!$A$1:$E$11,5,FALSE)</f>
        <v>5</v>
      </c>
      <c r="G354" s="2">
        <f t="shared" si="26"/>
        <v>10200</v>
      </c>
      <c r="H354" s="2">
        <f t="shared" si="27"/>
        <v>12240</v>
      </c>
      <c r="I354" s="2">
        <f>VLOOKUP(B354,Mat_Hang!$A$1:$F$11,6,FALSE)</f>
        <v>84</v>
      </c>
      <c r="J354" s="2">
        <f t="shared" si="28"/>
        <v>1680</v>
      </c>
      <c r="K354" s="2">
        <f t="shared" si="29"/>
        <v>360</v>
      </c>
    </row>
    <row r="355" spans="1:11" x14ac:dyDescent="0.3">
      <c r="A355" s="6" t="s">
        <v>427</v>
      </c>
      <c r="B355" s="6" t="s">
        <v>51</v>
      </c>
      <c r="C355" s="25">
        <v>30</v>
      </c>
      <c r="D355" s="2">
        <f>VLOOKUP(B355,Mat_Hang!$A$1:$D$11,4,FALSE)</f>
        <v>105</v>
      </c>
      <c r="E355" s="2">
        <f t="shared" si="25"/>
        <v>3150</v>
      </c>
      <c r="F355" s="2">
        <f>VLOOKUP(B355,Mat_Hang!$A$1:$E$11,5,FALSE)</f>
        <v>8</v>
      </c>
      <c r="G355" s="2">
        <f t="shared" si="26"/>
        <v>25200</v>
      </c>
      <c r="H355" s="2">
        <f t="shared" si="27"/>
        <v>28350</v>
      </c>
      <c r="I355" s="2">
        <f>VLOOKUP(B355,Mat_Hang!$A$1:$F$11,6,FALSE)</f>
        <v>104</v>
      </c>
      <c r="J355" s="2">
        <f t="shared" si="28"/>
        <v>3120</v>
      </c>
      <c r="K355" s="2">
        <f t="shared" si="29"/>
        <v>30</v>
      </c>
    </row>
    <row r="356" spans="1:11" x14ac:dyDescent="0.3">
      <c r="A356" s="6" t="s">
        <v>428</v>
      </c>
      <c r="B356" s="6" t="s">
        <v>10</v>
      </c>
      <c r="C356" s="25">
        <v>60</v>
      </c>
      <c r="D356" s="2">
        <f>VLOOKUP(B356,Mat_Hang!$A$1:$D$11,4,FALSE)</f>
        <v>227</v>
      </c>
      <c r="E356" s="2">
        <f t="shared" si="25"/>
        <v>13620</v>
      </c>
      <c r="F356" s="2">
        <f>VLOOKUP(B356,Mat_Hang!$A$1:$E$11,5,FALSE)</f>
        <v>5</v>
      </c>
      <c r="G356" s="2">
        <f t="shared" si="26"/>
        <v>68100</v>
      </c>
      <c r="H356" s="2">
        <f t="shared" si="27"/>
        <v>81720</v>
      </c>
      <c r="I356" s="2">
        <f>VLOOKUP(B356,Mat_Hang!$A$1:$F$11,6,FALSE)</f>
        <v>225</v>
      </c>
      <c r="J356" s="2">
        <f t="shared" si="28"/>
        <v>13500</v>
      </c>
      <c r="K356" s="2">
        <f t="shared" si="29"/>
        <v>120</v>
      </c>
    </row>
    <row r="357" spans="1:11" x14ac:dyDescent="0.3">
      <c r="A357" s="6" t="s">
        <v>429</v>
      </c>
      <c r="B357" s="6" t="s">
        <v>51</v>
      </c>
      <c r="C357" s="25">
        <v>68</v>
      </c>
      <c r="D357" s="2">
        <f>VLOOKUP(B357,Mat_Hang!$A$1:$D$11,4,FALSE)</f>
        <v>105</v>
      </c>
      <c r="E357" s="2">
        <f t="shared" si="25"/>
        <v>7140</v>
      </c>
      <c r="F357" s="2">
        <f>VLOOKUP(B357,Mat_Hang!$A$1:$E$11,5,FALSE)</f>
        <v>8</v>
      </c>
      <c r="G357" s="2">
        <f t="shared" si="26"/>
        <v>57120</v>
      </c>
      <c r="H357" s="2">
        <f t="shared" si="27"/>
        <v>64260</v>
      </c>
      <c r="I357" s="2">
        <f>VLOOKUP(B357,Mat_Hang!$A$1:$F$11,6,FALSE)</f>
        <v>104</v>
      </c>
      <c r="J357" s="2">
        <f t="shared" si="28"/>
        <v>7072</v>
      </c>
      <c r="K357" s="2">
        <f t="shared" si="29"/>
        <v>68</v>
      </c>
    </row>
    <row r="358" spans="1:11" x14ac:dyDescent="0.3">
      <c r="A358" s="6" t="s">
        <v>430</v>
      </c>
      <c r="B358" s="6" t="s">
        <v>7</v>
      </c>
      <c r="C358" s="25">
        <f>STT</f>
        <v>21</v>
      </c>
      <c r="D358" s="2">
        <f>VLOOKUP(B358,Mat_Hang!$A$1:$D$11,4,FALSE)</f>
        <v>88</v>
      </c>
      <c r="E358" s="2">
        <f t="shared" si="25"/>
        <v>1848</v>
      </c>
      <c r="F358" s="2">
        <f>VLOOKUP(B358,Mat_Hang!$A$1:$E$11,5,FALSE)</f>
        <v>10</v>
      </c>
      <c r="G358" s="2">
        <f t="shared" si="26"/>
        <v>18480</v>
      </c>
      <c r="H358" s="2">
        <f t="shared" si="27"/>
        <v>20328</v>
      </c>
      <c r="I358" s="2">
        <f>VLOOKUP(B358,Mat_Hang!$A$1:$F$11,6,FALSE)</f>
        <v>90</v>
      </c>
      <c r="J358" s="2">
        <f t="shared" si="28"/>
        <v>1890</v>
      </c>
      <c r="K358" s="2">
        <f t="shared" si="29"/>
        <v>-42</v>
      </c>
    </row>
    <row r="359" spans="1:11" x14ac:dyDescent="0.3">
      <c r="A359" s="6" t="s">
        <v>431</v>
      </c>
      <c r="B359" s="6" t="s">
        <v>7</v>
      </c>
      <c r="C359" s="25">
        <v>3</v>
      </c>
      <c r="D359" s="2">
        <f>VLOOKUP(B359,Mat_Hang!$A$1:$D$11,4,FALSE)</f>
        <v>88</v>
      </c>
      <c r="E359" s="2">
        <f t="shared" si="25"/>
        <v>264</v>
      </c>
      <c r="F359" s="2">
        <f>VLOOKUP(B359,Mat_Hang!$A$1:$E$11,5,FALSE)</f>
        <v>10</v>
      </c>
      <c r="G359" s="2">
        <f t="shared" si="26"/>
        <v>2640</v>
      </c>
      <c r="H359" s="2">
        <f t="shared" si="27"/>
        <v>2904</v>
      </c>
      <c r="I359" s="2">
        <f>VLOOKUP(B359,Mat_Hang!$A$1:$F$11,6,FALSE)</f>
        <v>90</v>
      </c>
      <c r="J359" s="2">
        <f t="shared" si="28"/>
        <v>270</v>
      </c>
      <c r="K359" s="2">
        <f t="shared" si="29"/>
        <v>-6</v>
      </c>
    </row>
    <row r="360" spans="1:11" x14ac:dyDescent="0.3">
      <c r="A360" s="6" t="s">
        <v>432</v>
      </c>
      <c r="B360" s="6" t="s">
        <v>24</v>
      </c>
      <c r="C360" s="25">
        <v>10</v>
      </c>
      <c r="D360" s="2">
        <f>VLOOKUP(B360,Mat_Hang!$A$1:$D$11,4,FALSE)</f>
        <v>100</v>
      </c>
      <c r="E360" s="2">
        <f t="shared" si="25"/>
        <v>1000</v>
      </c>
      <c r="F360" s="2">
        <f>VLOOKUP(B360,Mat_Hang!$A$1:$E$11,5,FALSE)</f>
        <v>8</v>
      </c>
      <c r="G360" s="2">
        <f t="shared" si="26"/>
        <v>8000</v>
      </c>
      <c r="H360" s="2">
        <f t="shared" si="27"/>
        <v>9000</v>
      </c>
      <c r="I360" s="2">
        <f>VLOOKUP(B360,Mat_Hang!$A$1:$F$11,6,FALSE)</f>
        <v>95</v>
      </c>
      <c r="J360" s="2">
        <f t="shared" si="28"/>
        <v>950</v>
      </c>
      <c r="K360" s="2">
        <f t="shared" si="29"/>
        <v>50</v>
      </c>
    </row>
    <row r="361" spans="1:11" x14ac:dyDescent="0.3">
      <c r="A361" s="6" t="s">
        <v>433</v>
      </c>
      <c r="B361" s="6" t="s">
        <v>51</v>
      </c>
      <c r="C361" s="25">
        <v>60</v>
      </c>
      <c r="D361" s="2">
        <f>VLOOKUP(B361,Mat_Hang!$A$1:$D$11,4,FALSE)</f>
        <v>105</v>
      </c>
      <c r="E361" s="2">
        <f t="shared" si="25"/>
        <v>6300</v>
      </c>
      <c r="F361" s="2">
        <f>VLOOKUP(B361,Mat_Hang!$A$1:$E$11,5,FALSE)</f>
        <v>8</v>
      </c>
      <c r="G361" s="2">
        <f t="shared" si="26"/>
        <v>50400</v>
      </c>
      <c r="H361" s="2">
        <f t="shared" si="27"/>
        <v>56700</v>
      </c>
      <c r="I361" s="2">
        <f>VLOOKUP(B361,Mat_Hang!$A$1:$F$11,6,FALSE)</f>
        <v>104</v>
      </c>
      <c r="J361" s="2">
        <f t="shared" si="28"/>
        <v>6240</v>
      </c>
      <c r="K361" s="2">
        <f t="shared" si="29"/>
        <v>60</v>
      </c>
    </row>
    <row r="362" spans="1:11" x14ac:dyDescent="0.3">
      <c r="A362" s="6" t="s">
        <v>434</v>
      </c>
      <c r="B362" s="6" t="s">
        <v>4</v>
      </c>
      <c r="C362" s="25">
        <f>NS*2+TS</f>
        <v>24</v>
      </c>
      <c r="D362" s="2">
        <f>VLOOKUP(B362,Mat_Hang!$A$1:$D$11,4,FALSE)</f>
        <v>222</v>
      </c>
      <c r="E362" s="2">
        <f t="shared" si="25"/>
        <v>5328</v>
      </c>
      <c r="F362" s="2">
        <f>VLOOKUP(B362,Mat_Hang!$A$1:$E$11,5,FALSE)</f>
        <v>10</v>
      </c>
      <c r="G362" s="2">
        <f t="shared" si="26"/>
        <v>53280</v>
      </c>
      <c r="H362" s="2">
        <f t="shared" si="27"/>
        <v>58608</v>
      </c>
      <c r="I362" s="2">
        <f>VLOOKUP(B362,Mat_Hang!$A$1:$F$11,6,FALSE)</f>
        <v>220</v>
      </c>
      <c r="J362" s="2">
        <f t="shared" si="28"/>
        <v>5280</v>
      </c>
      <c r="K362" s="2">
        <f t="shared" si="29"/>
        <v>48</v>
      </c>
    </row>
    <row r="363" spans="1:11" x14ac:dyDescent="0.3">
      <c r="A363" s="6" t="s">
        <v>435</v>
      </c>
      <c r="B363" s="6" t="s">
        <v>24</v>
      </c>
      <c r="C363" s="25">
        <v>4</v>
      </c>
      <c r="D363" s="2">
        <f>VLOOKUP(B363,Mat_Hang!$A$1:$D$11,4,FALSE)</f>
        <v>100</v>
      </c>
      <c r="E363" s="2">
        <f t="shared" si="25"/>
        <v>400</v>
      </c>
      <c r="F363" s="2">
        <f>VLOOKUP(B363,Mat_Hang!$A$1:$E$11,5,FALSE)</f>
        <v>8</v>
      </c>
      <c r="G363" s="2">
        <f t="shared" si="26"/>
        <v>3200</v>
      </c>
      <c r="H363" s="2">
        <f t="shared" si="27"/>
        <v>3600</v>
      </c>
      <c r="I363" s="2">
        <f>VLOOKUP(B363,Mat_Hang!$A$1:$F$11,6,FALSE)</f>
        <v>95</v>
      </c>
      <c r="J363" s="2">
        <f t="shared" si="28"/>
        <v>380</v>
      </c>
      <c r="K363" s="2">
        <f t="shared" si="29"/>
        <v>20</v>
      </c>
    </row>
    <row r="364" spans="1:11" x14ac:dyDescent="0.3">
      <c r="A364" s="6" t="s">
        <v>436</v>
      </c>
      <c r="B364" s="6" t="s">
        <v>51</v>
      </c>
      <c r="C364" s="25">
        <v>94</v>
      </c>
      <c r="D364" s="2">
        <f>VLOOKUP(B364,Mat_Hang!$A$1:$D$11,4,FALSE)</f>
        <v>105</v>
      </c>
      <c r="E364" s="2">
        <f t="shared" si="25"/>
        <v>9870</v>
      </c>
      <c r="F364" s="2">
        <f>VLOOKUP(B364,Mat_Hang!$A$1:$E$11,5,FALSE)</f>
        <v>8</v>
      </c>
      <c r="G364" s="2">
        <f t="shared" si="26"/>
        <v>78960</v>
      </c>
      <c r="H364" s="2">
        <f t="shared" si="27"/>
        <v>88830</v>
      </c>
      <c r="I364" s="2">
        <f>VLOOKUP(B364,Mat_Hang!$A$1:$F$11,6,FALSE)</f>
        <v>104</v>
      </c>
      <c r="J364" s="2">
        <f t="shared" si="28"/>
        <v>9776</v>
      </c>
      <c r="K364" s="2">
        <f t="shared" si="29"/>
        <v>94</v>
      </c>
    </row>
    <row r="365" spans="1:11" x14ac:dyDescent="0.3">
      <c r="A365" s="6" t="s">
        <v>437</v>
      </c>
      <c r="B365" s="6" t="s">
        <v>38</v>
      </c>
      <c r="C365" s="25">
        <v>32</v>
      </c>
      <c r="D365" s="2">
        <f>VLOOKUP(B365,Mat_Hang!$A$1:$D$11,4,FALSE)</f>
        <v>102</v>
      </c>
      <c r="E365" s="2">
        <f t="shared" si="25"/>
        <v>3264</v>
      </c>
      <c r="F365" s="2">
        <f>VLOOKUP(B365,Mat_Hang!$A$1:$E$11,5,FALSE)</f>
        <v>5</v>
      </c>
      <c r="G365" s="2">
        <f t="shared" si="26"/>
        <v>16320</v>
      </c>
      <c r="H365" s="2">
        <f t="shared" si="27"/>
        <v>19584</v>
      </c>
      <c r="I365" s="2">
        <f>VLOOKUP(B365,Mat_Hang!$A$1:$F$11,6,FALSE)</f>
        <v>84</v>
      </c>
      <c r="J365" s="2">
        <f t="shared" si="28"/>
        <v>2688</v>
      </c>
      <c r="K365" s="2">
        <f t="shared" si="29"/>
        <v>576</v>
      </c>
    </row>
    <row r="366" spans="1:11" x14ac:dyDescent="0.3">
      <c r="A366" s="6" t="s">
        <v>438</v>
      </c>
      <c r="B366" s="6" t="s">
        <v>26</v>
      </c>
      <c r="C366" s="25">
        <v>10</v>
      </c>
      <c r="D366" s="2">
        <f>VLOOKUP(B366,Mat_Hang!$A$1:$D$11,4,FALSE)</f>
        <v>212</v>
      </c>
      <c r="E366" s="2">
        <f t="shared" si="25"/>
        <v>2120</v>
      </c>
      <c r="F366" s="2">
        <f>VLOOKUP(B366,Mat_Hang!$A$1:$E$11,5,FALSE)</f>
        <v>8</v>
      </c>
      <c r="G366" s="2">
        <f t="shared" si="26"/>
        <v>16960</v>
      </c>
      <c r="H366" s="2">
        <f t="shared" si="27"/>
        <v>19080</v>
      </c>
      <c r="I366" s="2">
        <f>VLOOKUP(B366,Mat_Hang!$A$1:$F$11,6,FALSE)</f>
        <v>207</v>
      </c>
      <c r="J366" s="2">
        <f t="shared" si="28"/>
        <v>2070</v>
      </c>
      <c r="K366" s="2">
        <f t="shared" si="29"/>
        <v>50</v>
      </c>
    </row>
    <row r="367" spans="1:11" x14ac:dyDescent="0.3">
      <c r="A367" s="6" t="s">
        <v>439</v>
      </c>
      <c r="B367" s="6" t="s">
        <v>10</v>
      </c>
      <c r="C367" s="25">
        <v>51</v>
      </c>
      <c r="D367" s="2">
        <f>VLOOKUP(B367,Mat_Hang!$A$1:$D$11,4,FALSE)</f>
        <v>227</v>
      </c>
      <c r="E367" s="2">
        <f t="shared" si="25"/>
        <v>11577</v>
      </c>
      <c r="F367" s="2">
        <f>VLOOKUP(B367,Mat_Hang!$A$1:$E$11,5,FALSE)</f>
        <v>5</v>
      </c>
      <c r="G367" s="2">
        <f t="shared" si="26"/>
        <v>57885</v>
      </c>
      <c r="H367" s="2">
        <f t="shared" si="27"/>
        <v>69462</v>
      </c>
      <c r="I367" s="2">
        <f>VLOOKUP(B367,Mat_Hang!$A$1:$F$11,6,FALSE)</f>
        <v>225</v>
      </c>
      <c r="J367" s="2">
        <f t="shared" si="28"/>
        <v>11475</v>
      </c>
      <c r="K367" s="2">
        <f t="shared" si="29"/>
        <v>102</v>
      </c>
    </row>
    <row r="368" spans="1:11" x14ac:dyDescent="0.3">
      <c r="A368" s="6" t="s">
        <v>440</v>
      </c>
      <c r="B368" s="6" t="s">
        <v>4</v>
      </c>
      <c r="C368" s="25">
        <v>18</v>
      </c>
      <c r="D368" s="2">
        <f>VLOOKUP(B368,Mat_Hang!$A$1:$D$11,4,FALSE)</f>
        <v>222</v>
      </c>
      <c r="E368" s="2">
        <f t="shared" si="25"/>
        <v>3996</v>
      </c>
      <c r="F368" s="2">
        <f>VLOOKUP(B368,Mat_Hang!$A$1:$E$11,5,FALSE)</f>
        <v>10</v>
      </c>
      <c r="G368" s="2">
        <f t="shared" si="26"/>
        <v>39960</v>
      </c>
      <c r="H368" s="2">
        <f t="shared" si="27"/>
        <v>43956</v>
      </c>
      <c r="I368" s="2">
        <f>VLOOKUP(B368,Mat_Hang!$A$1:$F$11,6,FALSE)</f>
        <v>220</v>
      </c>
      <c r="J368" s="2">
        <f t="shared" si="28"/>
        <v>3960</v>
      </c>
      <c r="K368" s="2">
        <f t="shared" si="29"/>
        <v>36</v>
      </c>
    </row>
    <row r="369" spans="1:11" x14ac:dyDescent="0.3">
      <c r="A369" s="6" t="s">
        <v>441</v>
      </c>
      <c r="B369" s="6" t="s">
        <v>7</v>
      </c>
      <c r="C369" s="25">
        <v>16</v>
      </c>
      <c r="D369" s="2">
        <f>VLOOKUP(B369,Mat_Hang!$A$1:$D$11,4,FALSE)</f>
        <v>88</v>
      </c>
      <c r="E369" s="2">
        <f t="shared" si="25"/>
        <v>1408</v>
      </c>
      <c r="F369" s="2">
        <f>VLOOKUP(B369,Mat_Hang!$A$1:$E$11,5,FALSE)</f>
        <v>10</v>
      </c>
      <c r="G369" s="2">
        <f t="shared" si="26"/>
        <v>14080</v>
      </c>
      <c r="H369" s="2">
        <f t="shared" si="27"/>
        <v>15488</v>
      </c>
      <c r="I369" s="2">
        <f>VLOOKUP(B369,Mat_Hang!$A$1:$F$11,6,FALSE)</f>
        <v>90</v>
      </c>
      <c r="J369" s="2">
        <f t="shared" si="28"/>
        <v>1440</v>
      </c>
      <c r="K369" s="2">
        <f t="shared" si="29"/>
        <v>-32</v>
      </c>
    </row>
    <row r="370" spans="1:11" x14ac:dyDescent="0.3">
      <c r="A370" s="6" t="s">
        <v>442</v>
      </c>
      <c r="B370" s="6" t="s">
        <v>21</v>
      </c>
      <c r="C370" s="25">
        <v>31</v>
      </c>
      <c r="D370" s="2">
        <f>VLOOKUP(B370,Mat_Hang!$A$1:$D$11,4,FALSE)</f>
        <v>120</v>
      </c>
      <c r="E370" s="2">
        <f t="shared" si="25"/>
        <v>3720</v>
      </c>
      <c r="F370" s="2">
        <f>VLOOKUP(B370,Mat_Hang!$A$1:$E$11,5,FALSE)</f>
        <v>8</v>
      </c>
      <c r="G370" s="2">
        <f t="shared" si="26"/>
        <v>29760</v>
      </c>
      <c r="H370" s="2">
        <f t="shared" si="27"/>
        <v>33480</v>
      </c>
      <c r="I370" s="2">
        <f>VLOOKUP(B370,Mat_Hang!$A$1:$F$11,6,FALSE)</f>
        <v>119</v>
      </c>
      <c r="J370" s="2">
        <f t="shared" si="28"/>
        <v>3689</v>
      </c>
      <c r="K370" s="2">
        <f t="shared" si="29"/>
        <v>31</v>
      </c>
    </row>
    <row r="371" spans="1:11" x14ac:dyDescent="0.3">
      <c r="A371" s="6" t="s">
        <v>443</v>
      </c>
      <c r="B371" s="6" t="s">
        <v>7</v>
      </c>
      <c r="C371" s="25">
        <v>17</v>
      </c>
      <c r="D371" s="2">
        <f>VLOOKUP(B371,Mat_Hang!$A$1:$D$11,4,FALSE)</f>
        <v>88</v>
      </c>
      <c r="E371" s="2">
        <f t="shared" si="25"/>
        <v>1496</v>
      </c>
      <c r="F371" s="2">
        <f>VLOOKUP(B371,Mat_Hang!$A$1:$E$11,5,FALSE)</f>
        <v>10</v>
      </c>
      <c r="G371" s="2">
        <f t="shared" si="26"/>
        <v>14960</v>
      </c>
      <c r="H371" s="2">
        <f t="shared" si="27"/>
        <v>16456</v>
      </c>
      <c r="I371" s="2">
        <f>VLOOKUP(B371,Mat_Hang!$A$1:$F$11,6,FALSE)</f>
        <v>90</v>
      </c>
      <c r="J371" s="2">
        <f t="shared" si="28"/>
        <v>1530</v>
      </c>
      <c r="K371" s="2">
        <f t="shared" si="29"/>
        <v>-34</v>
      </c>
    </row>
    <row r="372" spans="1:11" x14ac:dyDescent="0.3">
      <c r="A372" s="6" t="s">
        <v>444</v>
      </c>
      <c r="B372" s="6" t="s">
        <v>28</v>
      </c>
      <c r="C372" s="25">
        <v>44</v>
      </c>
      <c r="D372" s="2">
        <f>VLOOKUP(B372,Mat_Hang!$A$1:$D$11,4,FALSE)</f>
        <v>109</v>
      </c>
      <c r="E372" s="2">
        <f t="shared" si="25"/>
        <v>4796</v>
      </c>
      <c r="F372" s="2">
        <f>VLOOKUP(B372,Mat_Hang!$A$1:$E$11,5,FALSE)</f>
        <v>10</v>
      </c>
      <c r="G372" s="2">
        <f t="shared" si="26"/>
        <v>47960</v>
      </c>
      <c r="H372" s="2">
        <f t="shared" si="27"/>
        <v>52756</v>
      </c>
      <c r="I372" s="2">
        <f>VLOOKUP(B372,Mat_Hang!$A$1:$F$11,6,FALSE)</f>
        <v>108</v>
      </c>
      <c r="J372" s="2">
        <f t="shared" si="28"/>
        <v>4752</v>
      </c>
      <c r="K372" s="2">
        <f t="shared" si="29"/>
        <v>44</v>
      </c>
    </row>
    <row r="373" spans="1:11" x14ac:dyDescent="0.3">
      <c r="A373" s="6" t="s">
        <v>445</v>
      </c>
      <c r="B373" s="6" t="s">
        <v>24</v>
      </c>
      <c r="C373" s="25">
        <f>NS*3</f>
        <v>18</v>
      </c>
      <c r="D373" s="2">
        <f>VLOOKUP(B373,Mat_Hang!$A$1:$D$11,4,FALSE)</f>
        <v>100</v>
      </c>
      <c r="E373" s="2">
        <f t="shared" si="25"/>
        <v>1800</v>
      </c>
      <c r="F373" s="2">
        <f>VLOOKUP(B373,Mat_Hang!$A$1:$E$11,5,FALSE)</f>
        <v>8</v>
      </c>
      <c r="G373" s="2">
        <f t="shared" si="26"/>
        <v>14400</v>
      </c>
      <c r="H373" s="2">
        <f t="shared" si="27"/>
        <v>16200</v>
      </c>
      <c r="I373" s="2">
        <f>VLOOKUP(B373,Mat_Hang!$A$1:$F$11,6,FALSE)</f>
        <v>95</v>
      </c>
      <c r="J373" s="2">
        <f t="shared" si="28"/>
        <v>1710</v>
      </c>
      <c r="K373" s="2">
        <f t="shared" si="29"/>
        <v>90</v>
      </c>
    </row>
    <row r="374" spans="1:11" x14ac:dyDescent="0.3">
      <c r="A374" s="6" t="s">
        <v>446</v>
      </c>
      <c r="B374" s="6" t="s">
        <v>4</v>
      </c>
      <c r="C374" s="25">
        <v>36</v>
      </c>
      <c r="D374" s="2">
        <f>VLOOKUP(B374,Mat_Hang!$A$1:$D$11,4,FALSE)</f>
        <v>222</v>
      </c>
      <c r="E374" s="2">
        <f t="shared" si="25"/>
        <v>7992</v>
      </c>
      <c r="F374" s="2">
        <f>VLOOKUP(B374,Mat_Hang!$A$1:$E$11,5,FALSE)</f>
        <v>10</v>
      </c>
      <c r="G374" s="2">
        <f t="shared" si="26"/>
        <v>79920</v>
      </c>
      <c r="H374" s="2">
        <f t="shared" si="27"/>
        <v>87912</v>
      </c>
      <c r="I374" s="2">
        <f>VLOOKUP(B374,Mat_Hang!$A$1:$F$11,6,FALSE)</f>
        <v>220</v>
      </c>
      <c r="J374" s="2">
        <f t="shared" si="28"/>
        <v>7920</v>
      </c>
      <c r="K374" s="2">
        <f t="shared" si="29"/>
        <v>72</v>
      </c>
    </row>
    <row r="375" spans="1:11" x14ac:dyDescent="0.3">
      <c r="A375" s="6" t="s">
        <v>447</v>
      </c>
      <c r="B375" s="6" t="s">
        <v>51</v>
      </c>
      <c r="C375" s="25">
        <v>60</v>
      </c>
      <c r="D375" s="2">
        <f>VLOOKUP(B375,Mat_Hang!$A$1:$D$11,4,FALSE)</f>
        <v>105</v>
      </c>
      <c r="E375" s="2">
        <f t="shared" si="25"/>
        <v>6300</v>
      </c>
      <c r="F375" s="2">
        <f>VLOOKUP(B375,Mat_Hang!$A$1:$E$11,5,FALSE)</f>
        <v>8</v>
      </c>
      <c r="G375" s="2">
        <f t="shared" si="26"/>
        <v>50400</v>
      </c>
      <c r="H375" s="2">
        <f t="shared" si="27"/>
        <v>56700</v>
      </c>
      <c r="I375" s="2">
        <f>VLOOKUP(B375,Mat_Hang!$A$1:$F$11,6,FALSE)</f>
        <v>104</v>
      </c>
      <c r="J375" s="2">
        <f t="shared" si="28"/>
        <v>6240</v>
      </c>
      <c r="K375" s="2">
        <f t="shared" si="29"/>
        <v>60</v>
      </c>
    </row>
    <row r="376" spans="1:11" x14ac:dyDescent="0.3">
      <c r="A376" s="6" t="s">
        <v>448</v>
      </c>
      <c r="B376" s="6" t="s">
        <v>38</v>
      </c>
      <c r="C376" s="25">
        <v>14</v>
      </c>
      <c r="D376" s="2">
        <f>VLOOKUP(B376,Mat_Hang!$A$1:$D$11,4,FALSE)</f>
        <v>102</v>
      </c>
      <c r="E376" s="2">
        <f t="shared" si="25"/>
        <v>1428</v>
      </c>
      <c r="F376" s="2">
        <f>VLOOKUP(B376,Mat_Hang!$A$1:$E$11,5,FALSE)</f>
        <v>5</v>
      </c>
      <c r="G376" s="2">
        <f t="shared" si="26"/>
        <v>7140</v>
      </c>
      <c r="H376" s="2">
        <f t="shared" si="27"/>
        <v>8568</v>
      </c>
      <c r="I376" s="2">
        <f>VLOOKUP(B376,Mat_Hang!$A$1:$F$11,6,FALSE)</f>
        <v>84</v>
      </c>
      <c r="J376" s="2">
        <f t="shared" si="28"/>
        <v>1176</v>
      </c>
      <c r="K376" s="2">
        <f t="shared" si="29"/>
        <v>252</v>
      </c>
    </row>
    <row r="377" spans="1:11" x14ac:dyDescent="0.3">
      <c r="A377" s="6" t="s">
        <v>449</v>
      </c>
      <c r="B377" s="6" t="s">
        <v>51</v>
      </c>
      <c r="C377" s="25">
        <v>42</v>
      </c>
      <c r="D377" s="2">
        <f>VLOOKUP(B377,Mat_Hang!$A$1:$D$11,4,FALSE)</f>
        <v>105</v>
      </c>
      <c r="E377" s="2">
        <f t="shared" si="25"/>
        <v>4410</v>
      </c>
      <c r="F377" s="2">
        <f>VLOOKUP(B377,Mat_Hang!$A$1:$E$11,5,FALSE)</f>
        <v>8</v>
      </c>
      <c r="G377" s="2">
        <f t="shared" si="26"/>
        <v>35280</v>
      </c>
      <c r="H377" s="2">
        <f t="shared" si="27"/>
        <v>39690</v>
      </c>
      <c r="I377" s="2">
        <f>VLOOKUP(B377,Mat_Hang!$A$1:$F$11,6,FALSE)</f>
        <v>104</v>
      </c>
      <c r="J377" s="2">
        <f t="shared" si="28"/>
        <v>4368</v>
      </c>
      <c r="K377" s="2">
        <f t="shared" si="29"/>
        <v>42</v>
      </c>
    </row>
    <row r="378" spans="1:11" x14ac:dyDescent="0.3">
      <c r="A378" s="6" t="s">
        <v>450</v>
      </c>
      <c r="B378" s="6" t="s">
        <v>21</v>
      </c>
      <c r="C378" s="25">
        <v>37</v>
      </c>
      <c r="D378" s="2">
        <f>VLOOKUP(B378,Mat_Hang!$A$1:$D$11,4,FALSE)</f>
        <v>120</v>
      </c>
      <c r="E378" s="2">
        <f t="shared" si="25"/>
        <v>4440</v>
      </c>
      <c r="F378" s="2">
        <f>VLOOKUP(B378,Mat_Hang!$A$1:$E$11,5,FALSE)</f>
        <v>8</v>
      </c>
      <c r="G378" s="2">
        <f t="shared" si="26"/>
        <v>35520</v>
      </c>
      <c r="H378" s="2">
        <f t="shared" si="27"/>
        <v>39960</v>
      </c>
      <c r="I378" s="2">
        <f>VLOOKUP(B378,Mat_Hang!$A$1:$F$11,6,FALSE)</f>
        <v>119</v>
      </c>
      <c r="J378" s="2">
        <f t="shared" si="28"/>
        <v>4403</v>
      </c>
      <c r="K378" s="2">
        <f t="shared" si="29"/>
        <v>37</v>
      </c>
    </row>
    <row r="379" spans="1:11" x14ac:dyDescent="0.3">
      <c r="A379" s="6" t="s">
        <v>450</v>
      </c>
      <c r="B379" s="6" t="s">
        <v>28</v>
      </c>
      <c r="C379" s="25">
        <v>6</v>
      </c>
      <c r="D379" s="2">
        <f>VLOOKUP(B379,Mat_Hang!$A$1:$D$11,4,FALSE)</f>
        <v>109</v>
      </c>
      <c r="E379" s="2">
        <f t="shared" si="25"/>
        <v>654</v>
      </c>
      <c r="F379" s="2">
        <f>VLOOKUP(B379,Mat_Hang!$A$1:$E$11,5,FALSE)</f>
        <v>10</v>
      </c>
      <c r="G379" s="2">
        <f t="shared" si="26"/>
        <v>6540</v>
      </c>
      <c r="H379" s="2">
        <f t="shared" si="27"/>
        <v>7194</v>
      </c>
      <c r="I379" s="2">
        <f>VLOOKUP(B379,Mat_Hang!$A$1:$F$11,6,FALSE)</f>
        <v>108</v>
      </c>
      <c r="J379" s="2">
        <f t="shared" si="28"/>
        <v>648</v>
      </c>
      <c r="K379" s="2">
        <f t="shared" si="29"/>
        <v>6</v>
      </c>
    </row>
    <row r="380" spans="1:11" x14ac:dyDescent="0.3">
      <c r="A380" s="6" t="s">
        <v>450</v>
      </c>
      <c r="B380" s="6" t="s">
        <v>7</v>
      </c>
      <c r="C380" s="25">
        <v>8</v>
      </c>
      <c r="D380" s="2">
        <f>VLOOKUP(B380,Mat_Hang!$A$1:$D$11,4,FALSE)</f>
        <v>88</v>
      </c>
      <c r="E380" s="2">
        <f t="shared" si="25"/>
        <v>704</v>
      </c>
      <c r="F380" s="2">
        <f>VLOOKUP(B380,Mat_Hang!$A$1:$E$11,5,FALSE)</f>
        <v>10</v>
      </c>
      <c r="G380" s="2">
        <f t="shared" si="26"/>
        <v>7040</v>
      </c>
      <c r="H380" s="2">
        <f t="shared" si="27"/>
        <v>7744</v>
      </c>
      <c r="I380" s="2">
        <f>VLOOKUP(B380,Mat_Hang!$A$1:$F$11,6,FALSE)</f>
        <v>90</v>
      </c>
      <c r="J380" s="2">
        <f t="shared" si="28"/>
        <v>720</v>
      </c>
      <c r="K380" s="2">
        <f t="shared" si="29"/>
        <v>-16</v>
      </c>
    </row>
    <row r="381" spans="1:11" x14ac:dyDescent="0.3">
      <c r="A381" s="6" t="s">
        <v>451</v>
      </c>
      <c r="B381" s="6" t="s">
        <v>28</v>
      </c>
      <c r="C381" s="25">
        <v>25</v>
      </c>
      <c r="D381" s="2">
        <f>VLOOKUP(B381,Mat_Hang!$A$1:$D$11,4,FALSE)</f>
        <v>109</v>
      </c>
      <c r="E381" s="2">
        <f t="shared" si="25"/>
        <v>2725</v>
      </c>
      <c r="F381" s="2">
        <f>VLOOKUP(B381,Mat_Hang!$A$1:$E$11,5,FALSE)</f>
        <v>10</v>
      </c>
      <c r="G381" s="2">
        <f t="shared" si="26"/>
        <v>27250</v>
      </c>
      <c r="H381" s="2">
        <f t="shared" si="27"/>
        <v>29975</v>
      </c>
      <c r="I381" s="2">
        <f>VLOOKUP(B381,Mat_Hang!$A$1:$F$11,6,FALSE)</f>
        <v>108</v>
      </c>
      <c r="J381" s="2">
        <f t="shared" si="28"/>
        <v>2700</v>
      </c>
      <c r="K381" s="2">
        <f t="shared" si="29"/>
        <v>25</v>
      </c>
    </row>
    <row r="382" spans="1:11" x14ac:dyDescent="0.3">
      <c r="A382" s="6" t="s">
        <v>452</v>
      </c>
      <c r="B382" s="6" t="s">
        <v>38</v>
      </c>
      <c r="C382" s="25">
        <v>50</v>
      </c>
      <c r="D382" s="2">
        <f>VLOOKUP(B382,Mat_Hang!$A$1:$D$11,4,FALSE)</f>
        <v>102</v>
      </c>
      <c r="E382" s="2">
        <f t="shared" si="25"/>
        <v>5100</v>
      </c>
      <c r="F382" s="2">
        <f>VLOOKUP(B382,Mat_Hang!$A$1:$E$11,5,FALSE)</f>
        <v>5</v>
      </c>
      <c r="G382" s="2">
        <f t="shared" si="26"/>
        <v>25500</v>
      </c>
      <c r="H382" s="2">
        <f t="shared" si="27"/>
        <v>30600</v>
      </c>
      <c r="I382" s="2">
        <f>VLOOKUP(B382,Mat_Hang!$A$1:$F$11,6,FALSE)</f>
        <v>84</v>
      </c>
      <c r="J382" s="2">
        <f t="shared" si="28"/>
        <v>4200</v>
      </c>
      <c r="K382" s="2">
        <f t="shared" si="29"/>
        <v>900</v>
      </c>
    </row>
    <row r="383" spans="1:11" x14ac:dyDescent="0.3">
      <c r="A383" s="6" t="s">
        <v>453</v>
      </c>
      <c r="B383" s="6" t="s">
        <v>4</v>
      </c>
      <c r="C383" s="25">
        <v>19</v>
      </c>
      <c r="D383" s="2">
        <f>VLOOKUP(B383,Mat_Hang!$A$1:$D$11,4,FALSE)</f>
        <v>222</v>
      </c>
      <c r="E383" s="2">
        <f t="shared" si="25"/>
        <v>4218</v>
      </c>
      <c r="F383" s="2">
        <f>VLOOKUP(B383,Mat_Hang!$A$1:$E$11,5,FALSE)</f>
        <v>10</v>
      </c>
      <c r="G383" s="2">
        <f t="shared" si="26"/>
        <v>42180</v>
      </c>
      <c r="H383" s="2">
        <f t="shared" si="27"/>
        <v>46398</v>
      </c>
      <c r="I383" s="2">
        <f>VLOOKUP(B383,Mat_Hang!$A$1:$F$11,6,FALSE)</f>
        <v>220</v>
      </c>
      <c r="J383" s="2">
        <f t="shared" si="28"/>
        <v>4180</v>
      </c>
      <c r="K383" s="2">
        <f t="shared" si="29"/>
        <v>38</v>
      </c>
    </row>
    <row r="384" spans="1:11" x14ac:dyDescent="0.3">
      <c r="A384" s="6" t="s">
        <v>454</v>
      </c>
      <c r="B384" s="6" t="s">
        <v>4</v>
      </c>
      <c r="C384" s="25">
        <v>25</v>
      </c>
      <c r="D384" s="2">
        <f>VLOOKUP(B384,Mat_Hang!$A$1:$D$11,4,FALSE)</f>
        <v>222</v>
      </c>
      <c r="E384" s="2">
        <f t="shared" si="25"/>
        <v>5550</v>
      </c>
      <c r="F384" s="2">
        <f>VLOOKUP(B384,Mat_Hang!$A$1:$E$11,5,FALSE)</f>
        <v>10</v>
      </c>
      <c r="G384" s="2">
        <f t="shared" si="26"/>
        <v>55500</v>
      </c>
      <c r="H384" s="2">
        <f t="shared" si="27"/>
        <v>61050</v>
      </c>
      <c r="I384" s="2">
        <f>VLOOKUP(B384,Mat_Hang!$A$1:$F$11,6,FALSE)</f>
        <v>220</v>
      </c>
      <c r="J384" s="2">
        <f t="shared" si="28"/>
        <v>5500</v>
      </c>
      <c r="K384" s="2">
        <f t="shared" si="29"/>
        <v>50</v>
      </c>
    </row>
    <row r="385" spans="1:11" x14ac:dyDescent="0.3">
      <c r="A385" s="6" t="s">
        <v>455</v>
      </c>
      <c r="B385" s="6" t="s">
        <v>51</v>
      </c>
      <c r="C385" s="25">
        <f>NS*4</f>
        <v>24</v>
      </c>
      <c r="D385" s="2">
        <f>VLOOKUP(B385,Mat_Hang!$A$1:$D$11,4,FALSE)</f>
        <v>105</v>
      </c>
      <c r="E385" s="2">
        <f t="shared" si="25"/>
        <v>2520</v>
      </c>
      <c r="F385" s="2">
        <f>VLOOKUP(B385,Mat_Hang!$A$1:$E$11,5,FALSE)</f>
        <v>8</v>
      </c>
      <c r="G385" s="2">
        <f t="shared" si="26"/>
        <v>20160</v>
      </c>
      <c r="H385" s="2">
        <f t="shared" si="27"/>
        <v>22680</v>
      </c>
      <c r="I385" s="2">
        <f>VLOOKUP(B385,Mat_Hang!$A$1:$F$11,6,FALSE)</f>
        <v>104</v>
      </c>
      <c r="J385" s="2">
        <f t="shared" si="28"/>
        <v>2496</v>
      </c>
      <c r="K385" s="2">
        <f t="shared" si="29"/>
        <v>24</v>
      </c>
    </row>
    <row r="386" spans="1:11" x14ac:dyDescent="0.3">
      <c r="A386" s="6" t="s">
        <v>456</v>
      </c>
      <c r="B386" s="6" t="s">
        <v>10</v>
      </c>
      <c r="C386" s="25">
        <v>13</v>
      </c>
      <c r="D386" s="2">
        <f>VLOOKUP(B386,Mat_Hang!$A$1:$D$11,4,FALSE)</f>
        <v>227</v>
      </c>
      <c r="E386" s="2">
        <f t="shared" si="25"/>
        <v>2951</v>
      </c>
      <c r="F386" s="2">
        <f>VLOOKUP(B386,Mat_Hang!$A$1:$E$11,5,FALSE)</f>
        <v>5</v>
      </c>
      <c r="G386" s="2">
        <f t="shared" si="26"/>
        <v>14755</v>
      </c>
      <c r="H386" s="2">
        <f t="shared" si="27"/>
        <v>17706</v>
      </c>
      <c r="I386" s="2">
        <f>VLOOKUP(B386,Mat_Hang!$A$1:$F$11,6,FALSE)</f>
        <v>225</v>
      </c>
      <c r="J386" s="2">
        <f t="shared" si="28"/>
        <v>2925</v>
      </c>
      <c r="K386" s="2">
        <f t="shared" si="29"/>
        <v>26</v>
      </c>
    </row>
    <row r="387" spans="1:11" x14ac:dyDescent="0.3">
      <c r="A387" s="6" t="s">
        <v>457</v>
      </c>
      <c r="B387" s="6" t="s">
        <v>38</v>
      </c>
      <c r="C387" s="25">
        <v>21</v>
      </c>
      <c r="D387" s="2">
        <f>VLOOKUP(B387,Mat_Hang!$A$1:$D$11,4,FALSE)</f>
        <v>102</v>
      </c>
      <c r="E387" s="2">
        <f t="shared" ref="E387:E450" si="30">C387*D387</f>
        <v>2142</v>
      </c>
      <c r="F387" s="2">
        <f>VLOOKUP(B387,Mat_Hang!$A$1:$E$11,5,FALSE)</f>
        <v>5</v>
      </c>
      <c r="G387" s="2">
        <f t="shared" ref="G387:G450" si="31">E387*F387</f>
        <v>10710</v>
      </c>
      <c r="H387" s="2">
        <f t="shared" ref="H387:H450" si="32">E387+G387</f>
        <v>12852</v>
      </c>
      <c r="I387" s="2">
        <f>VLOOKUP(B387,Mat_Hang!$A$1:$F$11,6,FALSE)</f>
        <v>84</v>
      </c>
      <c r="J387" s="2">
        <f t="shared" ref="J387:J450" si="33">C387*I387</f>
        <v>1764</v>
      </c>
      <c r="K387" s="2">
        <f t="shared" ref="K387:K450" si="34">E387-J387</f>
        <v>378</v>
      </c>
    </row>
    <row r="388" spans="1:11" x14ac:dyDescent="0.3">
      <c r="A388" s="6" t="s">
        <v>458</v>
      </c>
      <c r="B388" s="6" t="s">
        <v>7</v>
      </c>
      <c r="C388" s="25">
        <v>84</v>
      </c>
      <c r="D388" s="2">
        <f>VLOOKUP(B388,Mat_Hang!$A$1:$D$11,4,FALSE)</f>
        <v>88</v>
      </c>
      <c r="E388" s="2">
        <f t="shared" si="30"/>
        <v>7392</v>
      </c>
      <c r="F388" s="2">
        <f>VLOOKUP(B388,Mat_Hang!$A$1:$E$11,5,FALSE)</f>
        <v>10</v>
      </c>
      <c r="G388" s="2">
        <f t="shared" si="31"/>
        <v>73920</v>
      </c>
      <c r="H388" s="2">
        <f t="shared" si="32"/>
        <v>81312</v>
      </c>
      <c r="I388" s="2">
        <f>VLOOKUP(B388,Mat_Hang!$A$1:$F$11,6,FALSE)</f>
        <v>90</v>
      </c>
      <c r="J388" s="2">
        <f t="shared" si="33"/>
        <v>7560</v>
      </c>
      <c r="K388" s="2">
        <f t="shared" si="34"/>
        <v>-168</v>
      </c>
    </row>
    <row r="389" spans="1:11" x14ac:dyDescent="0.3">
      <c r="A389" s="6" t="s">
        <v>459</v>
      </c>
      <c r="B389" s="6" t="s">
        <v>38</v>
      </c>
      <c r="C389" s="25">
        <v>25</v>
      </c>
      <c r="D389" s="2">
        <f>VLOOKUP(B389,Mat_Hang!$A$1:$D$11,4,FALSE)</f>
        <v>102</v>
      </c>
      <c r="E389" s="2">
        <f t="shared" si="30"/>
        <v>2550</v>
      </c>
      <c r="F389" s="2">
        <f>VLOOKUP(B389,Mat_Hang!$A$1:$E$11,5,FALSE)</f>
        <v>5</v>
      </c>
      <c r="G389" s="2">
        <f t="shared" si="31"/>
        <v>12750</v>
      </c>
      <c r="H389" s="2">
        <f t="shared" si="32"/>
        <v>15300</v>
      </c>
      <c r="I389" s="2">
        <f>VLOOKUP(B389,Mat_Hang!$A$1:$F$11,6,FALSE)</f>
        <v>84</v>
      </c>
      <c r="J389" s="2">
        <f t="shared" si="33"/>
        <v>2100</v>
      </c>
      <c r="K389" s="2">
        <f t="shared" si="34"/>
        <v>450</v>
      </c>
    </row>
    <row r="390" spans="1:11" x14ac:dyDescent="0.3">
      <c r="A390" s="6" t="s">
        <v>460</v>
      </c>
      <c r="B390" s="6" t="s">
        <v>5</v>
      </c>
      <c r="C390" s="25">
        <v>7</v>
      </c>
      <c r="D390" s="2">
        <f>VLOOKUP(B390,Mat_Hang!$A$1:$D$11,4,FALSE)</f>
        <v>58</v>
      </c>
      <c r="E390" s="2">
        <f t="shared" si="30"/>
        <v>406</v>
      </c>
      <c r="F390" s="2">
        <f>VLOOKUP(B390,Mat_Hang!$A$1:$E$11,5,FALSE)</f>
        <v>10</v>
      </c>
      <c r="G390" s="2">
        <f t="shared" si="31"/>
        <v>4060</v>
      </c>
      <c r="H390" s="2">
        <f t="shared" si="32"/>
        <v>4466</v>
      </c>
      <c r="I390" s="2">
        <f>VLOOKUP(B390,Mat_Hang!$A$1:$F$11,6,FALSE)</f>
        <v>55</v>
      </c>
      <c r="J390" s="2">
        <f t="shared" si="33"/>
        <v>385</v>
      </c>
      <c r="K390" s="2">
        <f t="shared" si="34"/>
        <v>21</v>
      </c>
    </row>
    <row r="391" spans="1:11" x14ac:dyDescent="0.3">
      <c r="A391" s="6" t="s">
        <v>461</v>
      </c>
      <c r="B391" s="6" t="s">
        <v>21</v>
      </c>
      <c r="C391" s="25">
        <v>94</v>
      </c>
      <c r="D391" s="2">
        <f>VLOOKUP(B391,Mat_Hang!$A$1:$D$11,4,FALSE)</f>
        <v>120</v>
      </c>
      <c r="E391" s="2">
        <f t="shared" si="30"/>
        <v>11280</v>
      </c>
      <c r="F391" s="2">
        <f>VLOOKUP(B391,Mat_Hang!$A$1:$E$11,5,FALSE)</f>
        <v>8</v>
      </c>
      <c r="G391" s="2">
        <f t="shared" si="31"/>
        <v>90240</v>
      </c>
      <c r="H391" s="2">
        <f t="shared" si="32"/>
        <v>101520</v>
      </c>
      <c r="I391" s="2">
        <f>VLOOKUP(B391,Mat_Hang!$A$1:$F$11,6,FALSE)</f>
        <v>119</v>
      </c>
      <c r="J391" s="2">
        <f t="shared" si="33"/>
        <v>11186</v>
      </c>
      <c r="K391" s="2">
        <f t="shared" si="34"/>
        <v>94</v>
      </c>
    </row>
    <row r="392" spans="1:11" x14ac:dyDescent="0.3">
      <c r="A392" s="6" t="s">
        <v>462</v>
      </c>
      <c r="B392" s="6" t="s">
        <v>21</v>
      </c>
      <c r="C392" s="25">
        <v>60</v>
      </c>
      <c r="D392" s="2">
        <f>VLOOKUP(B392,Mat_Hang!$A$1:$D$11,4,FALSE)</f>
        <v>120</v>
      </c>
      <c r="E392" s="2">
        <f t="shared" si="30"/>
        <v>7200</v>
      </c>
      <c r="F392" s="2">
        <f>VLOOKUP(B392,Mat_Hang!$A$1:$E$11,5,FALSE)</f>
        <v>8</v>
      </c>
      <c r="G392" s="2">
        <f t="shared" si="31"/>
        <v>57600</v>
      </c>
      <c r="H392" s="2">
        <f t="shared" si="32"/>
        <v>64800</v>
      </c>
      <c r="I392" s="2">
        <f>VLOOKUP(B392,Mat_Hang!$A$1:$F$11,6,FALSE)</f>
        <v>119</v>
      </c>
      <c r="J392" s="2">
        <f t="shared" si="33"/>
        <v>7140</v>
      </c>
      <c r="K392" s="2">
        <f t="shared" si="34"/>
        <v>60</v>
      </c>
    </row>
    <row r="393" spans="1:11" x14ac:dyDescent="0.3">
      <c r="A393" s="6" t="s">
        <v>463</v>
      </c>
      <c r="B393" s="6" t="s">
        <v>7</v>
      </c>
      <c r="C393" s="25">
        <v>12</v>
      </c>
      <c r="D393" s="2">
        <f>VLOOKUP(B393,Mat_Hang!$A$1:$D$11,4,FALSE)</f>
        <v>88</v>
      </c>
      <c r="E393" s="2">
        <f t="shared" si="30"/>
        <v>1056</v>
      </c>
      <c r="F393" s="2">
        <f>VLOOKUP(B393,Mat_Hang!$A$1:$E$11,5,FALSE)</f>
        <v>10</v>
      </c>
      <c r="G393" s="2">
        <f t="shared" si="31"/>
        <v>10560</v>
      </c>
      <c r="H393" s="2">
        <f t="shared" si="32"/>
        <v>11616</v>
      </c>
      <c r="I393" s="2">
        <f>VLOOKUP(B393,Mat_Hang!$A$1:$F$11,6,FALSE)</f>
        <v>90</v>
      </c>
      <c r="J393" s="2">
        <f t="shared" si="33"/>
        <v>1080</v>
      </c>
      <c r="K393" s="2">
        <f t="shared" si="34"/>
        <v>-24</v>
      </c>
    </row>
    <row r="394" spans="1:11" x14ac:dyDescent="0.3">
      <c r="A394" s="6" t="s">
        <v>464</v>
      </c>
      <c r="B394" s="6" t="s">
        <v>21</v>
      </c>
      <c r="C394" s="25">
        <f>TS*5</f>
        <v>60</v>
      </c>
      <c r="D394" s="2">
        <f>VLOOKUP(B394,Mat_Hang!$A$1:$D$11,4,FALSE)</f>
        <v>120</v>
      </c>
      <c r="E394" s="2">
        <f t="shared" si="30"/>
        <v>7200</v>
      </c>
      <c r="F394" s="2">
        <f>VLOOKUP(B394,Mat_Hang!$A$1:$E$11,5,FALSE)</f>
        <v>8</v>
      </c>
      <c r="G394" s="2">
        <f t="shared" si="31"/>
        <v>57600</v>
      </c>
      <c r="H394" s="2">
        <f t="shared" si="32"/>
        <v>64800</v>
      </c>
      <c r="I394" s="2">
        <f>VLOOKUP(B394,Mat_Hang!$A$1:$F$11,6,FALSE)</f>
        <v>119</v>
      </c>
      <c r="J394" s="2">
        <f t="shared" si="33"/>
        <v>7140</v>
      </c>
      <c r="K394" s="2">
        <f t="shared" si="34"/>
        <v>60</v>
      </c>
    </row>
    <row r="395" spans="1:11" x14ac:dyDescent="0.3">
      <c r="A395" s="6" t="s">
        <v>465</v>
      </c>
      <c r="B395" s="6" t="s">
        <v>28</v>
      </c>
      <c r="C395" s="25">
        <v>13</v>
      </c>
      <c r="D395" s="2">
        <f>VLOOKUP(B395,Mat_Hang!$A$1:$D$11,4,FALSE)</f>
        <v>109</v>
      </c>
      <c r="E395" s="2">
        <f t="shared" si="30"/>
        <v>1417</v>
      </c>
      <c r="F395" s="2">
        <f>VLOOKUP(B395,Mat_Hang!$A$1:$E$11,5,FALSE)</f>
        <v>10</v>
      </c>
      <c r="G395" s="2">
        <f t="shared" si="31"/>
        <v>14170</v>
      </c>
      <c r="H395" s="2">
        <f t="shared" si="32"/>
        <v>15587</v>
      </c>
      <c r="I395" s="2">
        <f>VLOOKUP(B395,Mat_Hang!$A$1:$F$11,6,FALSE)</f>
        <v>108</v>
      </c>
      <c r="J395" s="2">
        <f t="shared" si="33"/>
        <v>1404</v>
      </c>
      <c r="K395" s="2">
        <f t="shared" si="34"/>
        <v>13</v>
      </c>
    </row>
    <row r="396" spans="1:11" x14ac:dyDescent="0.3">
      <c r="A396" s="6" t="s">
        <v>466</v>
      </c>
      <c r="B396" s="6" t="s">
        <v>4</v>
      </c>
      <c r="C396" s="25">
        <v>61</v>
      </c>
      <c r="D396" s="2">
        <f>VLOOKUP(B396,Mat_Hang!$A$1:$D$11,4,FALSE)</f>
        <v>222</v>
      </c>
      <c r="E396" s="2">
        <f t="shared" si="30"/>
        <v>13542</v>
      </c>
      <c r="F396" s="2">
        <f>VLOOKUP(B396,Mat_Hang!$A$1:$E$11,5,FALSE)</f>
        <v>10</v>
      </c>
      <c r="G396" s="2">
        <f t="shared" si="31"/>
        <v>135420</v>
      </c>
      <c r="H396" s="2">
        <f t="shared" si="32"/>
        <v>148962</v>
      </c>
      <c r="I396" s="2">
        <f>VLOOKUP(B396,Mat_Hang!$A$1:$F$11,6,FALSE)</f>
        <v>220</v>
      </c>
      <c r="J396" s="2">
        <f t="shared" si="33"/>
        <v>13420</v>
      </c>
      <c r="K396" s="2">
        <f t="shared" si="34"/>
        <v>122</v>
      </c>
    </row>
    <row r="397" spans="1:11" x14ac:dyDescent="0.3">
      <c r="A397" s="6" t="s">
        <v>467</v>
      </c>
      <c r="B397" s="6" t="s">
        <v>7</v>
      </c>
      <c r="C397" s="25">
        <f>NS*4+STT</f>
        <v>45</v>
      </c>
      <c r="D397" s="2">
        <f>VLOOKUP(B397,Mat_Hang!$A$1:$D$11,4,FALSE)</f>
        <v>88</v>
      </c>
      <c r="E397" s="2">
        <f t="shared" si="30"/>
        <v>3960</v>
      </c>
      <c r="F397" s="2">
        <f>VLOOKUP(B397,Mat_Hang!$A$1:$E$11,5,FALSE)</f>
        <v>10</v>
      </c>
      <c r="G397" s="2">
        <f t="shared" si="31"/>
        <v>39600</v>
      </c>
      <c r="H397" s="2">
        <f t="shared" si="32"/>
        <v>43560</v>
      </c>
      <c r="I397" s="2">
        <f>VLOOKUP(B397,Mat_Hang!$A$1:$F$11,6,FALSE)</f>
        <v>90</v>
      </c>
      <c r="J397" s="2">
        <f t="shared" si="33"/>
        <v>4050</v>
      </c>
      <c r="K397" s="2">
        <f t="shared" si="34"/>
        <v>-90</v>
      </c>
    </row>
    <row r="398" spans="1:11" x14ac:dyDescent="0.3">
      <c r="A398" s="6" t="s">
        <v>468</v>
      </c>
      <c r="B398" s="6" t="s">
        <v>21</v>
      </c>
      <c r="C398" s="25">
        <v>3</v>
      </c>
      <c r="D398" s="2">
        <f>VLOOKUP(B398,Mat_Hang!$A$1:$D$11,4,FALSE)</f>
        <v>120</v>
      </c>
      <c r="E398" s="2">
        <f t="shared" si="30"/>
        <v>360</v>
      </c>
      <c r="F398" s="2">
        <f>VLOOKUP(B398,Mat_Hang!$A$1:$E$11,5,FALSE)</f>
        <v>8</v>
      </c>
      <c r="G398" s="2">
        <f t="shared" si="31"/>
        <v>2880</v>
      </c>
      <c r="H398" s="2">
        <f t="shared" si="32"/>
        <v>3240</v>
      </c>
      <c r="I398" s="2">
        <f>VLOOKUP(B398,Mat_Hang!$A$1:$F$11,6,FALSE)</f>
        <v>119</v>
      </c>
      <c r="J398" s="2">
        <f t="shared" si="33"/>
        <v>357</v>
      </c>
      <c r="K398" s="2">
        <f t="shared" si="34"/>
        <v>3</v>
      </c>
    </row>
    <row r="399" spans="1:11" x14ac:dyDescent="0.3">
      <c r="A399" s="6" t="s">
        <v>469</v>
      </c>
      <c r="B399" s="6" t="s">
        <v>7</v>
      </c>
      <c r="C399" s="25">
        <v>16</v>
      </c>
      <c r="D399" s="2">
        <f>VLOOKUP(B399,Mat_Hang!$A$1:$D$11,4,FALSE)</f>
        <v>88</v>
      </c>
      <c r="E399" s="2">
        <f t="shared" si="30"/>
        <v>1408</v>
      </c>
      <c r="F399" s="2">
        <f>VLOOKUP(B399,Mat_Hang!$A$1:$E$11,5,FALSE)</f>
        <v>10</v>
      </c>
      <c r="G399" s="2">
        <f t="shared" si="31"/>
        <v>14080</v>
      </c>
      <c r="H399" s="2">
        <f t="shared" si="32"/>
        <v>15488</v>
      </c>
      <c r="I399" s="2">
        <f>VLOOKUP(B399,Mat_Hang!$A$1:$F$11,6,FALSE)</f>
        <v>90</v>
      </c>
      <c r="J399" s="2">
        <f t="shared" si="33"/>
        <v>1440</v>
      </c>
      <c r="K399" s="2">
        <f t="shared" si="34"/>
        <v>-32</v>
      </c>
    </row>
    <row r="400" spans="1:11" x14ac:dyDescent="0.3">
      <c r="A400" s="6" t="s">
        <v>469</v>
      </c>
      <c r="B400" s="6" t="s">
        <v>24</v>
      </c>
      <c r="C400" s="25">
        <f>TS*6</f>
        <v>72</v>
      </c>
      <c r="D400" s="2">
        <f>VLOOKUP(B400,Mat_Hang!$A$1:$D$11,4,FALSE)</f>
        <v>100</v>
      </c>
      <c r="E400" s="2">
        <f t="shared" si="30"/>
        <v>7200</v>
      </c>
      <c r="F400" s="2">
        <f>VLOOKUP(B400,Mat_Hang!$A$1:$E$11,5,FALSE)</f>
        <v>8</v>
      </c>
      <c r="G400" s="2">
        <f t="shared" si="31"/>
        <v>57600</v>
      </c>
      <c r="H400" s="2">
        <f t="shared" si="32"/>
        <v>64800</v>
      </c>
      <c r="I400" s="2">
        <f>VLOOKUP(B400,Mat_Hang!$A$1:$F$11,6,FALSE)</f>
        <v>95</v>
      </c>
      <c r="J400" s="2">
        <f t="shared" si="33"/>
        <v>6840</v>
      </c>
      <c r="K400" s="2">
        <f t="shared" si="34"/>
        <v>360</v>
      </c>
    </row>
    <row r="401" spans="1:11" x14ac:dyDescent="0.3">
      <c r="A401" s="6" t="s">
        <v>470</v>
      </c>
      <c r="B401" s="6" t="s">
        <v>38</v>
      </c>
      <c r="C401" s="25">
        <v>6</v>
      </c>
      <c r="D401" s="2">
        <f>VLOOKUP(B401,Mat_Hang!$A$1:$D$11,4,FALSE)</f>
        <v>102</v>
      </c>
      <c r="E401" s="2">
        <f t="shared" si="30"/>
        <v>612</v>
      </c>
      <c r="F401" s="2">
        <f>VLOOKUP(B401,Mat_Hang!$A$1:$E$11,5,FALSE)</f>
        <v>5</v>
      </c>
      <c r="G401" s="2">
        <f t="shared" si="31"/>
        <v>3060</v>
      </c>
      <c r="H401" s="2">
        <f t="shared" si="32"/>
        <v>3672</v>
      </c>
      <c r="I401" s="2">
        <f>VLOOKUP(B401,Mat_Hang!$A$1:$F$11,6,FALSE)</f>
        <v>84</v>
      </c>
      <c r="J401" s="2">
        <f t="shared" si="33"/>
        <v>504</v>
      </c>
      <c r="K401" s="2">
        <f t="shared" si="34"/>
        <v>108</v>
      </c>
    </row>
    <row r="402" spans="1:11" x14ac:dyDescent="0.3">
      <c r="A402" s="6" t="s">
        <v>471</v>
      </c>
      <c r="B402" s="6" t="s">
        <v>26</v>
      </c>
      <c r="C402" s="25">
        <v>24</v>
      </c>
      <c r="D402" s="2">
        <f>VLOOKUP(B402,Mat_Hang!$A$1:$D$11,4,FALSE)</f>
        <v>212</v>
      </c>
      <c r="E402" s="2">
        <f t="shared" si="30"/>
        <v>5088</v>
      </c>
      <c r="F402" s="2">
        <f>VLOOKUP(B402,Mat_Hang!$A$1:$E$11,5,FALSE)</f>
        <v>8</v>
      </c>
      <c r="G402" s="2">
        <f t="shared" si="31"/>
        <v>40704</v>
      </c>
      <c r="H402" s="2">
        <f t="shared" si="32"/>
        <v>45792</v>
      </c>
      <c r="I402" s="2">
        <f>VLOOKUP(B402,Mat_Hang!$A$1:$F$11,6,FALSE)</f>
        <v>207</v>
      </c>
      <c r="J402" s="2">
        <f t="shared" si="33"/>
        <v>4968</v>
      </c>
      <c r="K402" s="2">
        <f t="shared" si="34"/>
        <v>120</v>
      </c>
    </row>
    <row r="403" spans="1:11" x14ac:dyDescent="0.3">
      <c r="A403" s="6" t="s">
        <v>472</v>
      </c>
      <c r="B403" s="6" t="s">
        <v>21</v>
      </c>
      <c r="C403" s="25">
        <v>10</v>
      </c>
      <c r="D403" s="2">
        <f>VLOOKUP(B403,Mat_Hang!$A$1:$D$11,4,FALSE)</f>
        <v>120</v>
      </c>
      <c r="E403" s="2">
        <f t="shared" si="30"/>
        <v>1200</v>
      </c>
      <c r="F403" s="2">
        <f>VLOOKUP(B403,Mat_Hang!$A$1:$E$11,5,FALSE)</f>
        <v>8</v>
      </c>
      <c r="G403" s="2">
        <f t="shared" si="31"/>
        <v>9600</v>
      </c>
      <c r="H403" s="2">
        <f t="shared" si="32"/>
        <v>10800</v>
      </c>
      <c r="I403" s="2">
        <f>VLOOKUP(B403,Mat_Hang!$A$1:$F$11,6,FALSE)</f>
        <v>119</v>
      </c>
      <c r="J403" s="2">
        <f t="shared" si="33"/>
        <v>1190</v>
      </c>
      <c r="K403" s="2">
        <f t="shared" si="34"/>
        <v>10</v>
      </c>
    </row>
    <row r="404" spans="1:11" x14ac:dyDescent="0.3">
      <c r="A404" s="6" t="s">
        <v>473</v>
      </c>
      <c r="B404" s="6" t="s">
        <v>24</v>
      </c>
      <c r="C404" s="25">
        <v>15</v>
      </c>
      <c r="D404" s="2">
        <f>VLOOKUP(B404,Mat_Hang!$A$1:$D$11,4,FALSE)</f>
        <v>100</v>
      </c>
      <c r="E404" s="2">
        <f t="shared" si="30"/>
        <v>1500</v>
      </c>
      <c r="F404" s="2">
        <f>VLOOKUP(B404,Mat_Hang!$A$1:$E$11,5,FALSE)</f>
        <v>8</v>
      </c>
      <c r="G404" s="2">
        <f t="shared" si="31"/>
        <v>12000</v>
      </c>
      <c r="H404" s="2">
        <f t="shared" si="32"/>
        <v>13500</v>
      </c>
      <c r="I404" s="2">
        <f>VLOOKUP(B404,Mat_Hang!$A$1:$F$11,6,FALSE)</f>
        <v>95</v>
      </c>
      <c r="J404" s="2">
        <f t="shared" si="33"/>
        <v>1425</v>
      </c>
      <c r="K404" s="2">
        <f t="shared" si="34"/>
        <v>75</v>
      </c>
    </row>
    <row r="405" spans="1:11" x14ac:dyDescent="0.3">
      <c r="A405" s="6" t="s">
        <v>474</v>
      </c>
      <c r="B405" s="6" t="s">
        <v>10</v>
      </c>
      <c r="C405" s="25">
        <v>51</v>
      </c>
      <c r="D405" s="2">
        <f>VLOOKUP(B405,Mat_Hang!$A$1:$D$11,4,FALSE)</f>
        <v>227</v>
      </c>
      <c r="E405" s="2">
        <f t="shared" si="30"/>
        <v>11577</v>
      </c>
      <c r="F405" s="2">
        <f>VLOOKUP(B405,Mat_Hang!$A$1:$E$11,5,FALSE)</f>
        <v>5</v>
      </c>
      <c r="G405" s="2">
        <f t="shared" si="31"/>
        <v>57885</v>
      </c>
      <c r="H405" s="2">
        <f t="shared" si="32"/>
        <v>69462</v>
      </c>
      <c r="I405" s="2">
        <f>VLOOKUP(B405,Mat_Hang!$A$1:$F$11,6,FALSE)</f>
        <v>225</v>
      </c>
      <c r="J405" s="2">
        <f t="shared" si="33"/>
        <v>11475</v>
      </c>
      <c r="K405" s="2">
        <f t="shared" si="34"/>
        <v>102</v>
      </c>
    </row>
    <row r="406" spans="1:11" x14ac:dyDescent="0.3">
      <c r="A406" s="6" t="s">
        <v>475</v>
      </c>
      <c r="B406" s="6" t="s">
        <v>26</v>
      </c>
      <c r="C406" s="25">
        <v>12</v>
      </c>
      <c r="D406" s="2">
        <f>VLOOKUP(B406,Mat_Hang!$A$1:$D$11,4,FALSE)</f>
        <v>212</v>
      </c>
      <c r="E406" s="2">
        <f t="shared" si="30"/>
        <v>2544</v>
      </c>
      <c r="F406" s="2">
        <f>VLOOKUP(B406,Mat_Hang!$A$1:$E$11,5,FALSE)</f>
        <v>8</v>
      </c>
      <c r="G406" s="2">
        <f t="shared" si="31"/>
        <v>20352</v>
      </c>
      <c r="H406" s="2">
        <f t="shared" si="32"/>
        <v>22896</v>
      </c>
      <c r="I406" s="2">
        <f>VLOOKUP(B406,Mat_Hang!$A$1:$F$11,6,FALSE)</f>
        <v>207</v>
      </c>
      <c r="J406" s="2">
        <f t="shared" si="33"/>
        <v>2484</v>
      </c>
      <c r="K406" s="2">
        <f t="shared" si="34"/>
        <v>60</v>
      </c>
    </row>
    <row r="407" spans="1:11" x14ac:dyDescent="0.3">
      <c r="A407" s="6" t="s">
        <v>476</v>
      </c>
      <c r="B407" s="6" t="s">
        <v>38</v>
      </c>
      <c r="C407" s="25">
        <v>7</v>
      </c>
      <c r="D407" s="2">
        <f>VLOOKUP(B407,Mat_Hang!$A$1:$D$11,4,FALSE)</f>
        <v>102</v>
      </c>
      <c r="E407" s="2">
        <f t="shared" si="30"/>
        <v>714</v>
      </c>
      <c r="F407" s="2">
        <f>VLOOKUP(B407,Mat_Hang!$A$1:$E$11,5,FALSE)</f>
        <v>5</v>
      </c>
      <c r="G407" s="2">
        <f t="shared" si="31"/>
        <v>3570</v>
      </c>
      <c r="H407" s="2">
        <f t="shared" si="32"/>
        <v>4284</v>
      </c>
      <c r="I407" s="2">
        <f>VLOOKUP(B407,Mat_Hang!$A$1:$F$11,6,FALSE)</f>
        <v>84</v>
      </c>
      <c r="J407" s="2">
        <f t="shared" si="33"/>
        <v>588</v>
      </c>
      <c r="K407" s="2">
        <f t="shared" si="34"/>
        <v>126</v>
      </c>
    </row>
    <row r="408" spans="1:11" x14ac:dyDescent="0.3">
      <c r="A408" s="6" t="s">
        <v>477</v>
      </c>
      <c r="B408" s="6" t="s">
        <v>26</v>
      </c>
      <c r="C408" s="25">
        <v>9</v>
      </c>
      <c r="D408" s="2">
        <f>VLOOKUP(B408,Mat_Hang!$A$1:$D$11,4,FALSE)</f>
        <v>212</v>
      </c>
      <c r="E408" s="2">
        <f t="shared" si="30"/>
        <v>1908</v>
      </c>
      <c r="F408" s="2">
        <f>VLOOKUP(B408,Mat_Hang!$A$1:$E$11,5,FALSE)</f>
        <v>8</v>
      </c>
      <c r="G408" s="2">
        <f t="shared" si="31"/>
        <v>15264</v>
      </c>
      <c r="H408" s="2">
        <f t="shared" si="32"/>
        <v>17172</v>
      </c>
      <c r="I408" s="2">
        <f>VLOOKUP(B408,Mat_Hang!$A$1:$F$11,6,FALSE)</f>
        <v>207</v>
      </c>
      <c r="J408" s="2">
        <f t="shared" si="33"/>
        <v>1863</v>
      </c>
      <c r="K408" s="2">
        <f t="shared" si="34"/>
        <v>45</v>
      </c>
    </row>
    <row r="409" spans="1:11" x14ac:dyDescent="0.3">
      <c r="A409" s="6" t="s">
        <v>478</v>
      </c>
      <c r="B409" s="6" t="s">
        <v>51</v>
      </c>
      <c r="C409" s="25">
        <v>16</v>
      </c>
      <c r="D409" s="2">
        <f>VLOOKUP(B409,Mat_Hang!$A$1:$D$11,4,FALSE)</f>
        <v>105</v>
      </c>
      <c r="E409" s="2">
        <f t="shared" si="30"/>
        <v>1680</v>
      </c>
      <c r="F409" s="2">
        <f>VLOOKUP(B409,Mat_Hang!$A$1:$E$11,5,FALSE)</f>
        <v>8</v>
      </c>
      <c r="G409" s="2">
        <f t="shared" si="31"/>
        <v>13440</v>
      </c>
      <c r="H409" s="2">
        <f t="shared" si="32"/>
        <v>15120</v>
      </c>
      <c r="I409" s="2">
        <f>VLOOKUP(B409,Mat_Hang!$A$1:$F$11,6,FALSE)</f>
        <v>104</v>
      </c>
      <c r="J409" s="2">
        <f t="shared" si="33"/>
        <v>1664</v>
      </c>
      <c r="K409" s="2">
        <f t="shared" si="34"/>
        <v>16</v>
      </c>
    </row>
    <row r="410" spans="1:11" x14ac:dyDescent="0.3">
      <c r="A410" s="6" t="s">
        <v>479</v>
      </c>
      <c r="B410" s="6" t="s">
        <v>24</v>
      </c>
      <c r="C410" s="25">
        <v>8</v>
      </c>
      <c r="D410" s="2">
        <f>VLOOKUP(B410,Mat_Hang!$A$1:$D$11,4,FALSE)</f>
        <v>100</v>
      </c>
      <c r="E410" s="2">
        <f t="shared" si="30"/>
        <v>800</v>
      </c>
      <c r="F410" s="2">
        <f>VLOOKUP(B410,Mat_Hang!$A$1:$E$11,5,FALSE)</f>
        <v>8</v>
      </c>
      <c r="G410" s="2">
        <f t="shared" si="31"/>
        <v>6400</v>
      </c>
      <c r="H410" s="2">
        <f t="shared" si="32"/>
        <v>7200</v>
      </c>
      <c r="I410" s="2">
        <f>VLOOKUP(B410,Mat_Hang!$A$1:$F$11,6,FALSE)</f>
        <v>95</v>
      </c>
      <c r="J410" s="2">
        <f t="shared" si="33"/>
        <v>760</v>
      </c>
      <c r="K410" s="2">
        <f t="shared" si="34"/>
        <v>40</v>
      </c>
    </row>
    <row r="411" spans="1:11" x14ac:dyDescent="0.3">
      <c r="A411" s="6" t="s">
        <v>480</v>
      </c>
      <c r="B411" s="6" t="s">
        <v>51</v>
      </c>
      <c r="C411" s="25">
        <v>15</v>
      </c>
      <c r="D411" s="2">
        <f>VLOOKUP(B411,Mat_Hang!$A$1:$D$11,4,FALSE)</f>
        <v>105</v>
      </c>
      <c r="E411" s="2">
        <f t="shared" si="30"/>
        <v>1575</v>
      </c>
      <c r="F411" s="2">
        <f>VLOOKUP(B411,Mat_Hang!$A$1:$E$11,5,FALSE)</f>
        <v>8</v>
      </c>
      <c r="G411" s="2">
        <f t="shared" si="31"/>
        <v>12600</v>
      </c>
      <c r="H411" s="2">
        <f t="shared" si="32"/>
        <v>14175</v>
      </c>
      <c r="I411" s="2">
        <f>VLOOKUP(B411,Mat_Hang!$A$1:$F$11,6,FALSE)</f>
        <v>104</v>
      </c>
      <c r="J411" s="2">
        <f t="shared" si="33"/>
        <v>1560</v>
      </c>
      <c r="K411" s="2">
        <f t="shared" si="34"/>
        <v>15</v>
      </c>
    </row>
    <row r="412" spans="1:11" x14ac:dyDescent="0.3">
      <c r="A412" s="6" t="s">
        <v>481</v>
      </c>
      <c r="B412" s="6" t="s">
        <v>26</v>
      </c>
      <c r="C412" s="25">
        <v>89</v>
      </c>
      <c r="D412" s="2">
        <f>VLOOKUP(B412,Mat_Hang!$A$1:$D$11,4,FALSE)</f>
        <v>212</v>
      </c>
      <c r="E412" s="2">
        <f t="shared" si="30"/>
        <v>18868</v>
      </c>
      <c r="F412" s="2">
        <f>VLOOKUP(B412,Mat_Hang!$A$1:$E$11,5,FALSE)</f>
        <v>8</v>
      </c>
      <c r="G412" s="2">
        <f t="shared" si="31"/>
        <v>150944</v>
      </c>
      <c r="H412" s="2">
        <f t="shared" si="32"/>
        <v>169812</v>
      </c>
      <c r="I412" s="2">
        <f>VLOOKUP(B412,Mat_Hang!$A$1:$F$11,6,FALSE)</f>
        <v>207</v>
      </c>
      <c r="J412" s="2">
        <f t="shared" si="33"/>
        <v>18423</v>
      </c>
      <c r="K412" s="2">
        <f t="shared" si="34"/>
        <v>445</v>
      </c>
    </row>
    <row r="413" spans="1:11" x14ac:dyDescent="0.3">
      <c r="A413" s="6" t="s">
        <v>482</v>
      </c>
      <c r="B413" s="6" t="s">
        <v>28</v>
      </c>
      <c r="C413" s="25">
        <v>54</v>
      </c>
      <c r="D413" s="2">
        <f>VLOOKUP(B413,Mat_Hang!$A$1:$D$11,4,FALSE)</f>
        <v>109</v>
      </c>
      <c r="E413" s="2">
        <f t="shared" si="30"/>
        <v>5886</v>
      </c>
      <c r="F413" s="2">
        <f>VLOOKUP(B413,Mat_Hang!$A$1:$E$11,5,FALSE)</f>
        <v>10</v>
      </c>
      <c r="G413" s="2">
        <f t="shared" si="31"/>
        <v>58860</v>
      </c>
      <c r="H413" s="2">
        <f t="shared" si="32"/>
        <v>64746</v>
      </c>
      <c r="I413" s="2">
        <f>VLOOKUP(B413,Mat_Hang!$A$1:$F$11,6,FALSE)</f>
        <v>108</v>
      </c>
      <c r="J413" s="2">
        <f t="shared" si="33"/>
        <v>5832</v>
      </c>
      <c r="K413" s="2">
        <f t="shared" si="34"/>
        <v>54</v>
      </c>
    </row>
    <row r="414" spans="1:11" x14ac:dyDescent="0.3">
      <c r="A414" s="6" t="s">
        <v>483</v>
      </c>
      <c r="B414" s="6" t="s">
        <v>4</v>
      </c>
      <c r="C414" s="25">
        <v>14</v>
      </c>
      <c r="D414" s="2">
        <f>VLOOKUP(B414,Mat_Hang!$A$1:$D$11,4,FALSE)</f>
        <v>222</v>
      </c>
      <c r="E414" s="2">
        <f t="shared" si="30"/>
        <v>3108</v>
      </c>
      <c r="F414" s="2">
        <f>VLOOKUP(B414,Mat_Hang!$A$1:$E$11,5,FALSE)</f>
        <v>10</v>
      </c>
      <c r="G414" s="2">
        <f t="shared" si="31"/>
        <v>31080</v>
      </c>
      <c r="H414" s="2">
        <f t="shared" si="32"/>
        <v>34188</v>
      </c>
      <c r="I414" s="2">
        <f>VLOOKUP(B414,Mat_Hang!$A$1:$F$11,6,FALSE)</f>
        <v>220</v>
      </c>
      <c r="J414" s="2">
        <f t="shared" si="33"/>
        <v>3080</v>
      </c>
      <c r="K414" s="2">
        <f t="shared" si="34"/>
        <v>28</v>
      </c>
    </row>
    <row r="415" spans="1:11" x14ac:dyDescent="0.3">
      <c r="A415" s="6" t="s">
        <v>483</v>
      </c>
      <c r="B415" s="6" t="s">
        <v>7</v>
      </c>
      <c r="C415" s="25">
        <v>17</v>
      </c>
      <c r="D415" s="2">
        <f>VLOOKUP(B415,Mat_Hang!$A$1:$D$11,4,FALSE)</f>
        <v>88</v>
      </c>
      <c r="E415" s="2">
        <f t="shared" si="30"/>
        <v>1496</v>
      </c>
      <c r="F415" s="2">
        <f>VLOOKUP(B415,Mat_Hang!$A$1:$E$11,5,FALSE)</f>
        <v>10</v>
      </c>
      <c r="G415" s="2">
        <f t="shared" si="31"/>
        <v>14960</v>
      </c>
      <c r="H415" s="2">
        <f t="shared" si="32"/>
        <v>16456</v>
      </c>
      <c r="I415" s="2">
        <f>VLOOKUP(B415,Mat_Hang!$A$1:$F$11,6,FALSE)</f>
        <v>90</v>
      </c>
      <c r="J415" s="2">
        <f t="shared" si="33"/>
        <v>1530</v>
      </c>
      <c r="K415" s="2">
        <f t="shared" si="34"/>
        <v>-34</v>
      </c>
    </row>
    <row r="416" spans="1:11" x14ac:dyDescent="0.3">
      <c r="A416" s="6" t="s">
        <v>484</v>
      </c>
      <c r="B416" s="6" t="s">
        <v>21</v>
      </c>
      <c r="C416" s="25">
        <f>NS+TS</f>
        <v>18</v>
      </c>
      <c r="D416" s="2">
        <f>VLOOKUP(B416,Mat_Hang!$A$1:$D$11,4,FALSE)</f>
        <v>120</v>
      </c>
      <c r="E416" s="2">
        <f t="shared" si="30"/>
        <v>2160</v>
      </c>
      <c r="F416" s="2">
        <f>VLOOKUP(B416,Mat_Hang!$A$1:$E$11,5,FALSE)</f>
        <v>8</v>
      </c>
      <c r="G416" s="2">
        <f t="shared" si="31"/>
        <v>17280</v>
      </c>
      <c r="H416" s="2">
        <f t="shared" si="32"/>
        <v>19440</v>
      </c>
      <c r="I416" s="2">
        <f>VLOOKUP(B416,Mat_Hang!$A$1:$F$11,6,FALSE)</f>
        <v>119</v>
      </c>
      <c r="J416" s="2">
        <f t="shared" si="33"/>
        <v>2142</v>
      </c>
      <c r="K416" s="2">
        <f t="shared" si="34"/>
        <v>18</v>
      </c>
    </row>
    <row r="417" spans="1:11" x14ac:dyDescent="0.3">
      <c r="A417" s="6" t="s">
        <v>485</v>
      </c>
      <c r="B417" s="6" t="s">
        <v>4</v>
      </c>
      <c r="C417" s="25">
        <v>30</v>
      </c>
      <c r="D417" s="2">
        <f>VLOOKUP(B417,Mat_Hang!$A$1:$D$11,4,FALSE)</f>
        <v>222</v>
      </c>
      <c r="E417" s="2">
        <f t="shared" si="30"/>
        <v>6660</v>
      </c>
      <c r="F417" s="2">
        <f>VLOOKUP(B417,Mat_Hang!$A$1:$E$11,5,FALSE)</f>
        <v>10</v>
      </c>
      <c r="G417" s="2">
        <f t="shared" si="31"/>
        <v>66600</v>
      </c>
      <c r="H417" s="2">
        <f t="shared" si="32"/>
        <v>73260</v>
      </c>
      <c r="I417" s="2">
        <f>VLOOKUP(B417,Mat_Hang!$A$1:$F$11,6,FALSE)</f>
        <v>220</v>
      </c>
      <c r="J417" s="2">
        <f t="shared" si="33"/>
        <v>6600</v>
      </c>
      <c r="K417" s="2">
        <f t="shared" si="34"/>
        <v>60</v>
      </c>
    </row>
    <row r="418" spans="1:11" x14ac:dyDescent="0.3">
      <c r="A418" s="6" t="s">
        <v>486</v>
      </c>
      <c r="B418" s="6" t="s">
        <v>38</v>
      </c>
      <c r="C418" s="25">
        <v>10</v>
      </c>
      <c r="D418" s="2">
        <f>VLOOKUP(B418,Mat_Hang!$A$1:$D$11,4,FALSE)</f>
        <v>102</v>
      </c>
      <c r="E418" s="2">
        <f t="shared" si="30"/>
        <v>1020</v>
      </c>
      <c r="F418" s="2">
        <f>VLOOKUP(B418,Mat_Hang!$A$1:$E$11,5,FALSE)</f>
        <v>5</v>
      </c>
      <c r="G418" s="2">
        <f t="shared" si="31"/>
        <v>5100</v>
      </c>
      <c r="H418" s="2">
        <f t="shared" si="32"/>
        <v>6120</v>
      </c>
      <c r="I418" s="2">
        <f>VLOOKUP(B418,Mat_Hang!$A$1:$F$11,6,FALSE)</f>
        <v>84</v>
      </c>
      <c r="J418" s="2">
        <f t="shared" si="33"/>
        <v>840</v>
      </c>
      <c r="K418" s="2">
        <f t="shared" si="34"/>
        <v>180</v>
      </c>
    </row>
    <row r="419" spans="1:11" x14ac:dyDescent="0.3">
      <c r="A419" s="6" t="s">
        <v>487</v>
      </c>
      <c r="B419" s="6" t="s">
        <v>10</v>
      </c>
      <c r="C419" s="25">
        <v>13</v>
      </c>
      <c r="D419" s="2">
        <f>VLOOKUP(B419,Mat_Hang!$A$1:$D$11,4,FALSE)</f>
        <v>227</v>
      </c>
      <c r="E419" s="2">
        <f t="shared" si="30"/>
        <v>2951</v>
      </c>
      <c r="F419" s="2">
        <f>VLOOKUP(B419,Mat_Hang!$A$1:$E$11,5,FALSE)</f>
        <v>5</v>
      </c>
      <c r="G419" s="2">
        <f t="shared" si="31"/>
        <v>14755</v>
      </c>
      <c r="H419" s="2">
        <f t="shared" si="32"/>
        <v>17706</v>
      </c>
      <c r="I419" s="2">
        <f>VLOOKUP(B419,Mat_Hang!$A$1:$F$11,6,FALSE)</f>
        <v>225</v>
      </c>
      <c r="J419" s="2">
        <f t="shared" si="33"/>
        <v>2925</v>
      </c>
      <c r="K419" s="2">
        <f t="shared" si="34"/>
        <v>26</v>
      </c>
    </row>
    <row r="420" spans="1:11" x14ac:dyDescent="0.3">
      <c r="A420" s="6" t="s">
        <v>488</v>
      </c>
      <c r="B420" s="6" t="s">
        <v>7</v>
      </c>
      <c r="C420" s="25">
        <v>17</v>
      </c>
      <c r="D420" s="2">
        <f>VLOOKUP(B420,Mat_Hang!$A$1:$D$11,4,FALSE)</f>
        <v>88</v>
      </c>
      <c r="E420" s="2">
        <f t="shared" si="30"/>
        <v>1496</v>
      </c>
      <c r="F420" s="2">
        <f>VLOOKUP(B420,Mat_Hang!$A$1:$E$11,5,FALSE)</f>
        <v>10</v>
      </c>
      <c r="G420" s="2">
        <f t="shared" si="31"/>
        <v>14960</v>
      </c>
      <c r="H420" s="2">
        <f t="shared" si="32"/>
        <v>16456</v>
      </c>
      <c r="I420" s="2">
        <f>VLOOKUP(B420,Mat_Hang!$A$1:$F$11,6,FALSE)</f>
        <v>90</v>
      </c>
      <c r="J420" s="2">
        <f t="shared" si="33"/>
        <v>1530</v>
      </c>
      <c r="K420" s="2">
        <f t="shared" si="34"/>
        <v>-34</v>
      </c>
    </row>
    <row r="421" spans="1:11" x14ac:dyDescent="0.3">
      <c r="A421" s="6" t="s">
        <v>489</v>
      </c>
      <c r="B421" s="6" t="s">
        <v>38</v>
      </c>
      <c r="C421" s="25">
        <v>25</v>
      </c>
      <c r="D421" s="2">
        <f>VLOOKUP(B421,Mat_Hang!$A$1:$D$11,4,FALSE)</f>
        <v>102</v>
      </c>
      <c r="E421" s="2">
        <f t="shared" si="30"/>
        <v>2550</v>
      </c>
      <c r="F421" s="2">
        <f>VLOOKUP(B421,Mat_Hang!$A$1:$E$11,5,FALSE)</f>
        <v>5</v>
      </c>
      <c r="G421" s="2">
        <f t="shared" si="31"/>
        <v>12750</v>
      </c>
      <c r="H421" s="2">
        <f t="shared" si="32"/>
        <v>15300</v>
      </c>
      <c r="I421" s="2">
        <f>VLOOKUP(B421,Mat_Hang!$A$1:$F$11,6,FALSE)</f>
        <v>84</v>
      </c>
      <c r="J421" s="2">
        <f t="shared" si="33"/>
        <v>2100</v>
      </c>
      <c r="K421" s="2">
        <f t="shared" si="34"/>
        <v>450</v>
      </c>
    </row>
    <row r="422" spans="1:11" x14ac:dyDescent="0.3">
      <c r="A422" s="6" t="s">
        <v>490</v>
      </c>
      <c r="B422" s="6" t="s">
        <v>21</v>
      </c>
      <c r="C422" s="25">
        <v>80</v>
      </c>
      <c r="D422" s="2">
        <f>VLOOKUP(B422,Mat_Hang!$A$1:$D$11,4,FALSE)</f>
        <v>120</v>
      </c>
      <c r="E422" s="2">
        <f t="shared" si="30"/>
        <v>9600</v>
      </c>
      <c r="F422" s="2">
        <f>VLOOKUP(B422,Mat_Hang!$A$1:$E$11,5,FALSE)</f>
        <v>8</v>
      </c>
      <c r="G422" s="2">
        <f t="shared" si="31"/>
        <v>76800</v>
      </c>
      <c r="H422" s="2">
        <f t="shared" si="32"/>
        <v>86400</v>
      </c>
      <c r="I422" s="2">
        <f>VLOOKUP(B422,Mat_Hang!$A$1:$F$11,6,FALSE)</f>
        <v>119</v>
      </c>
      <c r="J422" s="2">
        <f t="shared" si="33"/>
        <v>9520</v>
      </c>
      <c r="K422" s="2">
        <f t="shared" si="34"/>
        <v>80</v>
      </c>
    </row>
    <row r="423" spans="1:11" x14ac:dyDescent="0.3">
      <c r="A423" s="6" t="s">
        <v>491</v>
      </c>
      <c r="B423" s="6" t="s">
        <v>24</v>
      </c>
      <c r="C423" s="25">
        <v>74</v>
      </c>
      <c r="D423" s="2">
        <f>VLOOKUP(B423,Mat_Hang!$A$1:$D$11,4,FALSE)</f>
        <v>100</v>
      </c>
      <c r="E423" s="2">
        <f t="shared" si="30"/>
        <v>7400</v>
      </c>
      <c r="F423" s="2">
        <f>VLOOKUP(B423,Mat_Hang!$A$1:$E$11,5,FALSE)</f>
        <v>8</v>
      </c>
      <c r="G423" s="2">
        <f t="shared" si="31"/>
        <v>59200</v>
      </c>
      <c r="H423" s="2">
        <f t="shared" si="32"/>
        <v>66600</v>
      </c>
      <c r="I423" s="2">
        <f>VLOOKUP(B423,Mat_Hang!$A$1:$F$11,6,FALSE)</f>
        <v>95</v>
      </c>
      <c r="J423" s="2">
        <f t="shared" si="33"/>
        <v>7030</v>
      </c>
      <c r="K423" s="2">
        <f t="shared" si="34"/>
        <v>370</v>
      </c>
    </row>
    <row r="424" spans="1:11" x14ac:dyDescent="0.3">
      <c r="A424" s="6" t="s">
        <v>492</v>
      </c>
      <c r="B424" s="6" t="s">
        <v>10</v>
      </c>
      <c r="C424" s="25">
        <v>39</v>
      </c>
      <c r="D424" s="2">
        <f>VLOOKUP(B424,Mat_Hang!$A$1:$D$11,4,FALSE)</f>
        <v>227</v>
      </c>
      <c r="E424" s="2">
        <f t="shared" si="30"/>
        <v>8853</v>
      </c>
      <c r="F424" s="2">
        <f>VLOOKUP(B424,Mat_Hang!$A$1:$E$11,5,FALSE)</f>
        <v>5</v>
      </c>
      <c r="G424" s="2">
        <f t="shared" si="31"/>
        <v>44265</v>
      </c>
      <c r="H424" s="2">
        <f t="shared" si="32"/>
        <v>53118</v>
      </c>
      <c r="I424" s="2">
        <f>VLOOKUP(B424,Mat_Hang!$A$1:$F$11,6,FALSE)</f>
        <v>225</v>
      </c>
      <c r="J424" s="2">
        <f t="shared" si="33"/>
        <v>8775</v>
      </c>
      <c r="K424" s="2">
        <f t="shared" si="34"/>
        <v>78</v>
      </c>
    </row>
    <row r="425" spans="1:11" x14ac:dyDescent="0.3">
      <c r="A425" s="6" t="s">
        <v>493</v>
      </c>
      <c r="B425" s="6" t="s">
        <v>5</v>
      </c>
      <c r="C425" s="25">
        <f>NS+STT</f>
        <v>27</v>
      </c>
      <c r="D425" s="2">
        <f>VLOOKUP(B425,Mat_Hang!$A$1:$D$11,4,FALSE)</f>
        <v>58</v>
      </c>
      <c r="E425" s="2">
        <f t="shared" si="30"/>
        <v>1566</v>
      </c>
      <c r="F425" s="2">
        <f>VLOOKUP(B425,Mat_Hang!$A$1:$E$11,5,FALSE)</f>
        <v>10</v>
      </c>
      <c r="G425" s="2">
        <f t="shared" si="31"/>
        <v>15660</v>
      </c>
      <c r="H425" s="2">
        <f t="shared" si="32"/>
        <v>17226</v>
      </c>
      <c r="I425" s="2">
        <f>VLOOKUP(B425,Mat_Hang!$A$1:$F$11,6,FALSE)</f>
        <v>55</v>
      </c>
      <c r="J425" s="2">
        <f t="shared" si="33"/>
        <v>1485</v>
      </c>
      <c r="K425" s="2">
        <f t="shared" si="34"/>
        <v>81</v>
      </c>
    </row>
    <row r="426" spans="1:11" x14ac:dyDescent="0.3">
      <c r="A426" s="6" t="s">
        <v>494</v>
      </c>
      <c r="B426" s="6" t="s">
        <v>51</v>
      </c>
      <c r="C426" s="25">
        <v>14</v>
      </c>
      <c r="D426" s="2">
        <f>VLOOKUP(B426,Mat_Hang!$A$1:$D$11,4,FALSE)</f>
        <v>105</v>
      </c>
      <c r="E426" s="2">
        <f t="shared" si="30"/>
        <v>1470</v>
      </c>
      <c r="F426" s="2">
        <f>VLOOKUP(B426,Mat_Hang!$A$1:$E$11,5,FALSE)</f>
        <v>8</v>
      </c>
      <c r="G426" s="2">
        <f t="shared" si="31"/>
        <v>11760</v>
      </c>
      <c r="H426" s="2">
        <f t="shared" si="32"/>
        <v>13230</v>
      </c>
      <c r="I426" s="2">
        <f>VLOOKUP(B426,Mat_Hang!$A$1:$F$11,6,FALSE)</f>
        <v>104</v>
      </c>
      <c r="J426" s="2">
        <f t="shared" si="33"/>
        <v>1456</v>
      </c>
      <c r="K426" s="2">
        <f t="shared" si="34"/>
        <v>14</v>
      </c>
    </row>
    <row r="427" spans="1:11" x14ac:dyDescent="0.3">
      <c r="A427" s="6" t="s">
        <v>495</v>
      </c>
      <c r="B427" s="6" t="s">
        <v>38</v>
      </c>
      <c r="C427" s="26">
        <v>56</v>
      </c>
      <c r="D427" s="2">
        <f>VLOOKUP(B427,Mat_Hang!$A$1:$D$11,4,FALSE)</f>
        <v>102</v>
      </c>
      <c r="E427" s="2">
        <f t="shared" si="30"/>
        <v>5712</v>
      </c>
      <c r="F427" s="2">
        <f>VLOOKUP(B427,Mat_Hang!$A$1:$E$11,5,FALSE)</f>
        <v>5</v>
      </c>
      <c r="G427" s="2">
        <f t="shared" si="31"/>
        <v>28560</v>
      </c>
      <c r="H427" s="2">
        <f t="shared" si="32"/>
        <v>34272</v>
      </c>
      <c r="I427" s="2">
        <f>VLOOKUP(B427,Mat_Hang!$A$1:$F$11,6,FALSE)</f>
        <v>84</v>
      </c>
      <c r="J427" s="2">
        <f t="shared" si="33"/>
        <v>4704</v>
      </c>
      <c r="K427" s="2">
        <f t="shared" si="34"/>
        <v>1008</v>
      </c>
    </row>
    <row r="428" spans="1:11" x14ac:dyDescent="0.3">
      <c r="A428" s="6" t="s">
        <v>496</v>
      </c>
      <c r="B428" s="6" t="s">
        <v>10</v>
      </c>
      <c r="C428" s="25">
        <v>46</v>
      </c>
      <c r="D428" s="2">
        <f>VLOOKUP(B428,Mat_Hang!$A$1:$D$11,4,FALSE)</f>
        <v>227</v>
      </c>
      <c r="E428" s="2">
        <f t="shared" si="30"/>
        <v>10442</v>
      </c>
      <c r="F428" s="2">
        <f>VLOOKUP(B428,Mat_Hang!$A$1:$E$11,5,FALSE)</f>
        <v>5</v>
      </c>
      <c r="G428" s="2">
        <f t="shared" si="31"/>
        <v>52210</v>
      </c>
      <c r="H428" s="2">
        <f t="shared" si="32"/>
        <v>62652</v>
      </c>
      <c r="I428" s="2">
        <f>VLOOKUP(B428,Mat_Hang!$A$1:$F$11,6,FALSE)</f>
        <v>225</v>
      </c>
      <c r="J428" s="2">
        <f t="shared" si="33"/>
        <v>10350</v>
      </c>
      <c r="K428" s="2">
        <f t="shared" si="34"/>
        <v>92</v>
      </c>
    </row>
    <row r="429" spans="1:11" x14ac:dyDescent="0.3">
      <c r="A429" s="6" t="s">
        <v>497</v>
      </c>
      <c r="B429" s="6" t="s">
        <v>26</v>
      </c>
      <c r="C429" s="25">
        <v>4</v>
      </c>
      <c r="D429" s="2">
        <f>VLOOKUP(B429,Mat_Hang!$A$1:$D$11,4,FALSE)</f>
        <v>212</v>
      </c>
      <c r="E429" s="2">
        <f t="shared" si="30"/>
        <v>848</v>
      </c>
      <c r="F429" s="2">
        <f>VLOOKUP(B429,Mat_Hang!$A$1:$E$11,5,FALSE)</f>
        <v>8</v>
      </c>
      <c r="G429" s="2">
        <f t="shared" si="31"/>
        <v>6784</v>
      </c>
      <c r="H429" s="2">
        <f t="shared" si="32"/>
        <v>7632</v>
      </c>
      <c r="I429" s="2">
        <f>VLOOKUP(B429,Mat_Hang!$A$1:$F$11,6,FALSE)</f>
        <v>207</v>
      </c>
      <c r="J429" s="2">
        <f t="shared" si="33"/>
        <v>828</v>
      </c>
      <c r="K429" s="2">
        <f t="shared" si="34"/>
        <v>20</v>
      </c>
    </row>
    <row r="430" spans="1:11" x14ac:dyDescent="0.3">
      <c r="A430" s="6" t="s">
        <v>498</v>
      </c>
      <c r="B430" s="6" t="s">
        <v>7</v>
      </c>
      <c r="C430" s="25">
        <v>26</v>
      </c>
      <c r="D430" s="2">
        <f>VLOOKUP(B430,Mat_Hang!$A$1:$D$11,4,FALSE)</f>
        <v>88</v>
      </c>
      <c r="E430" s="2">
        <f t="shared" si="30"/>
        <v>2288</v>
      </c>
      <c r="F430" s="2">
        <f>VLOOKUP(B430,Mat_Hang!$A$1:$E$11,5,FALSE)</f>
        <v>10</v>
      </c>
      <c r="G430" s="2">
        <f t="shared" si="31"/>
        <v>22880</v>
      </c>
      <c r="H430" s="2">
        <f t="shared" si="32"/>
        <v>25168</v>
      </c>
      <c r="I430" s="2">
        <f>VLOOKUP(B430,Mat_Hang!$A$1:$F$11,6,FALSE)</f>
        <v>90</v>
      </c>
      <c r="J430" s="2">
        <f t="shared" si="33"/>
        <v>2340</v>
      </c>
      <c r="K430" s="2">
        <f t="shared" si="34"/>
        <v>-52</v>
      </c>
    </row>
    <row r="431" spans="1:11" x14ac:dyDescent="0.3">
      <c r="A431" s="6" t="s">
        <v>499</v>
      </c>
      <c r="B431" s="6" t="s">
        <v>51</v>
      </c>
      <c r="C431" s="25">
        <v>89</v>
      </c>
      <c r="D431" s="2">
        <f>VLOOKUP(B431,Mat_Hang!$A$1:$D$11,4,FALSE)</f>
        <v>105</v>
      </c>
      <c r="E431" s="2">
        <f t="shared" si="30"/>
        <v>9345</v>
      </c>
      <c r="F431" s="2">
        <f>VLOOKUP(B431,Mat_Hang!$A$1:$E$11,5,FALSE)</f>
        <v>8</v>
      </c>
      <c r="G431" s="2">
        <f t="shared" si="31"/>
        <v>74760</v>
      </c>
      <c r="H431" s="2">
        <f t="shared" si="32"/>
        <v>84105</v>
      </c>
      <c r="I431" s="2">
        <f>VLOOKUP(B431,Mat_Hang!$A$1:$F$11,6,FALSE)</f>
        <v>104</v>
      </c>
      <c r="J431" s="2">
        <f t="shared" si="33"/>
        <v>9256</v>
      </c>
      <c r="K431" s="2">
        <f t="shared" si="34"/>
        <v>89</v>
      </c>
    </row>
    <row r="432" spans="1:11" x14ac:dyDescent="0.3">
      <c r="A432" s="6" t="s">
        <v>500</v>
      </c>
      <c r="B432" s="6" t="s">
        <v>10</v>
      </c>
      <c r="C432" s="25">
        <v>97</v>
      </c>
      <c r="D432" s="2">
        <f>VLOOKUP(B432,Mat_Hang!$A$1:$D$11,4,FALSE)</f>
        <v>227</v>
      </c>
      <c r="E432" s="2">
        <f t="shared" si="30"/>
        <v>22019</v>
      </c>
      <c r="F432" s="2">
        <f>VLOOKUP(B432,Mat_Hang!$A$1:$E$11,5,FALSE)</f>
        <v>5</v>
      </c>
      <c r="G432" s="2">
        <f t="shared" si="31"/>
        <v>110095</v>
      </c>
      <c r="H432" s="2">
        <f t="shared" si="32"/>
        <v>132114</v>
      </c>
      <c r="I432" s="2">
        <f>VLOOKUP(B432,Mat_Hang!$A$1:$F$11,6,FALSE)</f>
        <v>225</v>
      </c>
      <c r="J432" s="2">
        <f t="shared" si="33"/>
        <v>21825</v>
      </c>
      <c r="K432" s="2">
        <f t="shared" si="34"/>
        <v>194</v>
      </c>
    </row>
    <row r="433" spans="1:11" x14ac:dyDescent="0.3">
      <c r="A433" s="6" t="s">
        <v>501</v>
      </c>
      <c r="B433" s="6" t="s">
        <v>51</v>
      </c>
      <c r="C433" s="25">
        <v>11</v>
      </c>
      <c r="D433" s="2">
        <f>VLOOKUP(B433,Mat_Hang!$A$1:$D$11,4,FALSE)</f>
        <v>105</v>
      </c>
      <c r="E433" s="2">
        <f t="shared" si="30"/>
        <v>1155</v>
      </c>
      <c r="F433" s="2">
        <f>VLOOKUP(B433,Mat_Hang!$A$1:$E$11,5,FALSE)</f>
        <v>8</v>
      </c>
      <c r="G433" s="2">
        <f t="shared" si="31"/>
        <v>9240</v>
      </c>
      <c r="H433" s="2">
        <f t="shared" si="32"/>
        <v>10395</v>
      </c>
      <c r="I433" s="2">
        <f>VLOOKUP(B433,Mat_Hang!$A$1:$F$11,6,FALSE)</f>
        <v>104</v>
      </c>
      <c r="J433" s="2">
        <f t="shared" si="33"/>
        <v>1144</v>
      </c>
      <c r="K433" s="2">
        <f t="shared" si="34"/>
        <v>11</v>
      </c>
    </row>
    <row r="434" spans="1:11" x14ac:dyDescent="0.3">
      <c r="A434" s="6" t="s">
        <v>502</v>
      </c>
      <c r="B434" s="19" t="s">
        <v>28</v>
      </c>
      <c r="C434" s="25">
        <v>20</v>
      </c>
      <c r="D434" s="2">
        <f>VLOOKUP(B434,Mat_Hang!$A$1:$D$11,4,FALSE)</f>
        <v>109</v>
      </c>
      <c r="E434" s="2">
        <f t="shared" si="30"/>
        <v>2180</v>
      </c>
      <c r="F434" s="2">
        <f>VLOOKUP(B434,Mat_Hang!$A$1:$E$11,5,FALSE)</f>
        <v>10</v>
      </c>
      <c r="G434" s="2">
        <f t="shared" si="31"/>
        <v>21800</v>
      </c>
      <c r="H434" s="2">
        <f t="shared" si="32"/>
        <v>23980</v>
      </c>
      <c r="I434" s="2">
        <f>VLOOKUP(B434,Mat_Hang!$A$1:$F$11,6,FALSE)</f>
        <v>108</v>
      </c>
      <c r="J434" s="2">
        <f t="shared" si="33"/>
        <v>2160</v>
      </c>
      <c r="K434" s="2">
        <f t="shared" si="34"/>
        <v>20</v>
      </c>
    </row>
    <row r="435" spans="1:11" x14ac:dyDescent="0.3">
      <c r="A435" s="6" t="s">
        <v>502</v>
      </c>
      <c r="B435" s="19" t="s">
        <v>5</v>
      </c>
      <c r="C435" s="25">
        <f>STT</f>
        <v>21</v>
      </c>
      <c r="D435" s="2">
        <f>VLOOKUP(B435,Mat_Hang!$A$1:$D$11,4,FALSE)</f>
        <v>58</v>
      </c>
      <c r="E435" s="2">
        <f t="shared" si="30"/>
        <v>1218</v>
      </c>
      <c r="F435" s="2">
        <f>VLOOKUP(B435,Mat_Hang!$A$1:$E$11,5,FALSE)</f>
        <v>10</v>
      </c>
      <c r="G435" s="2">
        <f t="shared" si="31"/>
        <v>12180</v>
      </c>
      <c r="H435" s="2">
        <f t="shared" si="32"/>
        <v>13398</v>
      </c>
      <c r="I435" s="2">
        <f>VLOOKUP(B435,Mat_Hang!$A$1:$F$11,6,FALSE)</f>
        <v>55</v>
      </c>
      <c r="J435" s="2">
        <f t="shared" si="33"/>
        <v>1155</v>
      </c>
      <c r="K435" s="2">
        <f t="shared" si="34"/>
        <v>63</v>
      </c>
    </row>
    <row r="436" spans="1:11" x14ac:dyDescent="0.3">
      <c r="A436" s="6" t="s">
        <v>503</v>
      </c>
      <c r="B436" s="6" t="s">
        <v>24</v>
      </c>
      <c r="C436" s="25">
        <v>1</v>
      </c>
      <c r="D436" s="2">
        <f>VLOOKUP(B436,Mat_Hang!$A$1:$D$11,4,FALSE)</f>
        <v>100</v>
      </c>
      <c r="E436" s="2">
        <f t="shared" si="30"/>
        <v>100</v>
      </c>
      <c r="F436" s="2">
        <f>VLOOKUP(B436,Mat_Hang!$A$1:$E$11,5,FALSE)</f>
        <v>8</v>
      </c>
      <c r="G436" s="2">
        <f t="shared" si="31"/>
        <v>800</v>
      </c>
      <c r="H436" s="2">
        <f t="shared" si="32"/>
        <v>900</v>
      </c>
      <c r="I436" s="2">
        <f>VLOOKUP(B436,Mat_Hang!$A$1:$F$11,6,FALSE)</f>
        <v>95</v>
      </c>
      <c r="J436" s="2">
        <f t="shared" si="33"/>
        <v>95</v>
      </c>
      <c r="K436" s="2">
        <f t="shared" si="34"/>
        <v>5</v>
      </c>
    </row>
    <row r="437" spans="1:11" x14ac:dyDescent="0.3">
      <c r="A437" s="6" t="s">
        <v>504</v>
      </c>
      <c r="B437" s="6" t="s">
        <v>21</v>
      </c>
      <c r="C437" s="25">
        <v>16</v>
      </c>
      <c r="D437" s="2">
        <f>VLOOKUP(B437,Mat_Hang!$A$1:$D$11,4,FALSE)</f>
        <v>120</v>
      </c>
      <c r="E437" s="2">
        <f t="shared" si="30"/>
        <v>1920</v>
      </c>
      <c r="F437" s="2">
        <f>VLOOKUP(B437,Mat_Hang!$A$1:$E$11,5,FALSE)</f>
        <v>8</v>
      </c>
      <c r="G437" s="2">
        <f t="shared" si="31"/>
        <v>15360</v>
      </c>
      <c r="H437" s="2">
        <f t="shared" si="32"/>
        <v>17280</v>
      </c>
      <c r="I437" s="2">
        <f>VLOOKUP(B437,Mat_Hang!$A$1:$F$11,6,FALSE)</f>
        <v>119</v>
      </c>
      <c r="J437" s="2">
        <f t="shared" si="33"/>
        <v>1904</v>
      </c>
      <c r="K437" s="2">
        <f t="shared" si="34"/>
        <v>16</v>
      </c>
    </row>
    <row r="438" spans="1:11" x14ac:dyDescent="0.3">
      <c r="A438" s="6" t="s">
        <v>505</v>
      </c>
      <c r="B438" s="6" t="s">
        <v>7</v>
      </c>
      <c r="C438" s="25">
        <v>13</v>
      </c>
      <c r="D438" s="2">
        <f>VLOOKUP(B438,Mat_Hang!$A$1:$D$11,4,FALSE)</f>
        <v>88</v>
      </c>
      <c r="E438" s="2">
        <f t="shared" si="30"/>
        <v>1144</v>
      </c>
      <c r="F438" s="2">
        <f>VLOOKUP(B438,Mat_Hang!$A$1:$E$11,5,FALSE)</f>
        <v>10</v>
      </c>
      <c r="G438" s="2">
        <f t="shared" si="31"/>
        <v>11440</v>
      </c>
      <c r="H438" s="2">
        <f t="shared" si="32"/>
        <v>12584</v>
      </c>
      <c r="I438" s="2">
        <f>VLOOKUP(B438,Mat_Hang!$A$1:$F$11,6,FALSE)</f>
        <v>90</v>
      </c>
      <c r="J438" s="2">
        <f t="shared" si="33"/>
        <v>1170</v>
      </c>
      <c r="K438" s="2">
        <f t="shared" si="34"/>
        <v>-26</v>
      </c>
    </row>
    <row r="439" spans="1:11" x14ac:dyDescent="0.3">
      <c r="A439" s="6" t="s">
        <v>506</v>
      </c>
      <c r="B439" s="6" t="s">
        <v>21</v>
      </c>
      <c r="C439" s="25">
        <v>9</v>
      </c>
      <c r="D439" s="2">
        <f>VLOOKUP(B439,Mat_Hang!$A$1:$D$11,4,FALSE)</f>
        <v>120</v>
      </c>
      <c r="E439" s="2">
        <f t="shared" si="30"/>
        <v>1080</v>
      </c>
      <c r="F439" s="2">
        <f>VLOOKUP(B439,Mat_Hang!$A$1:$E$11,5,FALSE)</f>
        <v>8</v>
      </c>
      <c r="G439" s="2">
        <f t="shared" si="31"/>
        <v>8640</v>
      </c>
      <c r="H439" s="2">
        <f t="shared" si="32"/>
        <v>9720</v>
      </c>
      <c r="I439" s="2">
        <f>VLOOKUP(B439,Mat_Hang!$A$1:$F$11,6,FALSE)</f>
        <v>119</v>
      </c>
      <c r="J439" s="2">
        <f t="shared" si="33"/>
        <v>1071</v>
      </c>
      <c r="K439" s="2">
        <f t="shared" si="34"/>
        <v>9</v>
      </c>
    </row>
    <row r="440" spans="1:11" x14ac:dyDescent="0.3">
      <c r="A440" s="6" t="s">
        <v>507</v>
      </c>
      <c r="B440" s="6" t="s">
        <v>26</v>
      </c>
      <c r="C440" s="25">
        <v>5</v>
      </c>
      <c r="D440" s="2">
        <f>VLOOKUP(B440,Mat_Hang!$A$1:$D$11,4,FALSE)</f>
        <v>212</v>
      </c>
      <c r="E440" s="2">
        <f t="shared" si="30"/>
        <v>1060</v>
      </c>
      <c r="F440" s="2">
        <f>VLOOKUP(B440,Mat_Hang!$A$1:$E$11,5,FALSE)</f>
        <v>8</v>
      </c>
      <c r="G440" s="2">
        <f t="shared" si="31"/>
        <v>8480</v>
      </c>
      <c r="H440" s="2">
        <f t="shared" si="32"/>
        <v>9540</v>
      </c>
      <c r="I440" s="2">
        <f>VLOOKUP(B440,Mat_Hang!$A$1:$F$11,6,FALSE)</f>
        <v>207</v>
      </c>
      <c r="J440" s="2">
        <f t="shared" si="33"/>
        <v>1035</v>
      </c>
      <c r="K440" s="2">
        <f t="shared" si="34"/>
        <v>25</v>
      </c>
    </row>
    <row r="441" spans="1:11" x14ac:dyDescent="0.3">
      <c r="A441" s="6" t="s">
        <v>508</v>
      </c>
      <c r="B441" s="6" t="s">
        <v>21</v>
      </c>
      <c r="C441" s="25">
        <v>8</v>
      </c>
      <c r="D441" s="2">
        <f>VLOOKUP(B441,Mat_Hang!$A$1:$D$11,4,FALSE)</f>
        <v>120</v>
      </c>
      <c r="E441" s="2">
        <f t="shared" si="30"/>
        <v>960</v>
      </c>
      <c r="F441" s="2">
        <f>VLOOKUP(B441,Mat_Hang!$A$1:$E$11,5,FALSE)</f>
        <v>8</v>
      </c>
      <c r="G441" s="2">
        <f t="shared" si="31"/>
        <v>7680</v>
      </c>
      <c r="H441" s="2">
        <f t="shared" si="32"/>
        <v>8640</v>
      </c>
      <c r="I441" s="2">
        <f>VLOOKUP(B441,Mat_Hang!$A$1:$F$11,6,FALSE)</f>
        <v>119</v>
      </c>
      <c r="J441" s="2">
        <f t="shared" si="33"/>
        <v>952</v>
      </c>
      <c r="K441" s="2">
        <f t="shared" si="34"/>
        <v>8</v>
      </c>
    </row>
    <row r="442" spans="1:11" x14ac:dyDescent="0.3">
      <c r="A442" s="6" t="s">
        <v>509</v>
      </c>
      <c r="B442" s="6" t="s">
        <v>38</v>
      </c>
      <c r="C442" s="25">
        <v>46</v>
      </c>
      <c r="D442" s="2">
        <f>VLOOKUP(B442,Mat_Hang!$A$1:$D$11,4,FALSE)</f>
        <v>102</v>
      </c>
      <c r="E442" s="2">
        <f t="shared" si="30"/>
        <v>4692</v>
      </c>
      <c r="F442" s="2">
        <f>VLOOKUP(B442,Mat_Hang!$A$1:$E$11,5,FALSE)</f>
        <v>5</v>
      </c>
      <c r="G442" s="2">
        <f t="shared" si="31"/>
        <v>23460</v>
      </c>
      <c r="H442" s="2">
        <f t="shared" si="32"/>
        <v>28152</v>
      </c>
      <c r="I442" s="2">
        <f>VLOOKUP(B442,Mat_Hang!$A$1:$F$11,6,FALSE)</f>
        <v>84</v>
      </c>
      <c r="J442" s="2">
        <f t="shared" si="33"/>
        <v>3864</v>
      </c>
      <c r="K442" s="2">
        <f t="shared" si="34"/>
        <v>828</v>
      </c>
    </row>
    <row r="443" spans="1:11" x14ac:dyDescent="0.3">
      <c r="A443" s="6" t="s">
        <v>510</v>
      </c>
      <c r="B443" s="6" t="s">
        <v>21</v>
      </c>
      <c r="C443" s="25">
        <f>TS+4</f>
        <v>16</v>
      </c>
      <c r="D443" s="2">
        <f>VLOOKUP(B443,Mat_Hang!$A$1:$D$11,4,FALSE)</f>
        <v>120</v>
      </c>
      <c r="E443" s="2">
        <f t="shared" si="30"/>
        <v>1920</v>
      </c>
      <c r="F443" s="2">
        <f>VLOOKUP(B443,Mat_Hang!$A$1:$E$11,5,FALSE)</f>
        <v>8</v>
      </c>
      <c r="G443" s="2">
        <f t="shared" si="31"/>
        <v>15360</v>
      </c>
      <c r="H443" s="2">
        <f t="shared" si="32"/>
        <v>17280</v>
      </c>
      <c r="I443" s="2">
        <f>VLOOKUP(B443,Mat_Hang!$A$1:$F$11,6,FALSE)</f>
        <v>119</v>
      </c>
      <c r="J443" s="2">
        <f t="shared" si="33"/>
        <v>1904</v>
      </c>
      <c r="K443" s="2">
        <f t="shared" si="34"/>
        <v>16</v>
      </c>
    </row>
    <row r="444" spans="1:11" x14ac:dyDescent="0.3">
      <c r="A444" s="6" t="s">
        <v>511</v>
      </c>
      <c r="B444" s="6" t="s">
        <v>28</v>
      </c>
      <c r="C444" s="25">
        <v>7</v>
      </c>
      <c r="D444" s="2">
        <f>VLOOKUP(B444,Mat_Hang!$A$1:$D$11,4,FALSE)</f>
        <v>109</v>
      </c>
      <c r="E444" s="2">
        <f t="shared" si="30"/>
        <v>763</v>
      </c>
      <c r="F444" s="2">
        <f>VLOOKUP(B444,Mat_Hang!$A$1:$E$11,5,FALSE)</f>
        <v>10</v>
      </c>
      <c r="G444" s="2">
        <f t="shared" si="31"/>
        <v>7630</v>
      </c>
      <c r="H444" s="2">
        <f t="shared" si="32"/>
        <v>8393</v>
      </c>
      <c r="I444" s="2">
        <f>VLOOKUP(B444,Mat_Hang!$A$1:$F$11,6,FALSE)</f>
        <v>108</v>
      </c>
      <c r="J444" s="2">
        <f t="shared" si="33"/>
        <v>756</v>
      </c>
      <c r="K444" s="2">
        <f t="shared" si="34"/>
        <v>7</v>
      </c>
    </row>
    <row r="445" spans="1:11" x14ac:dyDescent="0.3">
      <c r="A445" s="6" t="s">
        <v>512</v>
      </c>
      <c r="B445" s="6" t="s">
        <v>51</v>
      </c>
      <c r="C445" s="25">
        <v>24</v>
      </c>
      <c r="D445" s="2">
        <f>VLOOKUP(B445,Mat_Hang!$A$1:$D$11,4,FALSE)</f>
        <v>105</v>
      </c>
      <c r="E445" s="2">
        <f t="shared" si="30"/>
        <v>2520</v>
      </c>
      <c r="F445" s="2">
        <f>VLOOKUP(B445,Mat_Hang!$A$1:$E$11,5,FALSE)</f>
        <v>8</v>
      </c>
      <c r="G445" s="2">
        <f t="shared" si="31"/>
        <v>20160</v>
      </c>
      <c r="H445" s="2">
        <f t="shared" si="32"/>
        <v>22680</v>
      </c>
      <c r="I445" s="2">
        <f>VLOOKUP(B445,Mat_Hang!$A$1:$F$11,6,FALSE)</f>
        <v>104</v>
      </c>
      <c r="J445" s="2">
        <f t="shared" si="33"/>
        <v>2496</v>
      </c>
      <c r="K445" s="2">
        <f t="shared" si="34"/>
        <v>24</v>
      </c>
    </row>
    <row r="446" spans="1:11" x14ac:dyDescent="0.3">
      <c r="A446" s="6" t="s">
        <v>513</v>
      </c>
      <c r="B446" s="6" t="s">
        <v>5</v>
      </c>
      <c r="C446" s="25">
        <f>NS+STT</f>
        <v>27</v>
      </c>
      <c r="D446" s="2">
        <f>VLOOKUP(B446,Mat_Hang!$A$1:$D$11,4,FALSE)</f>
        <v>58</v>
      </c>
      <c r="E446" s="2">
        <f t="shared" si="30"/>
        <v>1566</v>
      </c>
      <c r="F446" s="2">
        <f>VLOOKUP(B446,Mat_Hang!$A$1:$E$11,5,FALSE)</f>
        <v>10</v>
      </c>
      <c r="G446" s="2">
        <f t="shared" si="31"/>
        <v>15660</v>
      </c>
      <c r="H446" s="2">
        <f t="shared" si="32"/>
        <v>17226</v>
      </c>
      <c r="I446" s="2">
        <f>VLOOKUP(B446,Mat_Hang!$A$1:$F$11,6,FALSE)</f>
        <v>55</v>
      </c>
      <c r="J446" s="2">
        <f t="shared" si="33"/>
        <v>1485</v>
      </c>
      <c r="K446" s="2">
        <f t="shared" si="34"/>
        <v>81</v>
      </c>
    </row>
    <row r="447" spans="1:11" x14ac:dyDescent="0.3">
      <c r="A447" s="6" t="s">
        <v>514</v>
      </c>
      <c r="B447" s="6" t="s">
        <v>51</v>
      </c>
      <c r="C447" s="25">
        <v>62</v>
      </c>
      <c r="D447" s="2">
        <f>VLOOKUP(B447,Mat_Hang!$A$1:$D$11,4,FALSE)</f>
        <v>105</v>
      </c>
      <c r="E447" s="2">
        <f t="shared" si="30"/>
        <v>6510</v>
      </c>
      <c r="F447" s="2">
        <f>VLOOKUP(B447,Mat_Hang!$A$1:$E$11,5,FALSE)</f>
        <v>8</v>
      </c>
      <c r="G447" s="2">
        <f t="shared" si="31"/>
        <v>52080</v>
      </c>
      <c r="H447" s="2">
        <f t="shared" si="32"/>
        <v>58590</v>
      </c>
      <c r="I447" s="2">
        <f>VLOOKUP(B447,Mat_Hang!$A$1:$F$11,6,FALSE)</f>
        <v>104</v>
      </c>
      <c r="J447" s="2">
        <f t="shared" si="33"/>
        <v>6448</v>
      </c>
      <c r="K447" s="2">
        <f t="shared" si="34"/>
        <v>62</v>
      </c>
    </row>
    <row r="448" spans="1:11" x14ac:dyDescent="0.3">
      <c r="A448" s="6" t="s">
        <v>515</v>
      </c>
      <c r="B448" s="6" t="s">
        <v>4</v>
      </c>
      <c r="C448" s="25">
        <v>4</v>
      </c>
      <c r="D448" s="2">
        <f>VLOOKUP(B448,Mat_Hang!$A$1:$D$11,4,FALSE)</f>
        <v>222</v>
      </c>
      <c r="E448" s="2">
        <f t="shared" si="30"/>
        <v>888</v>
      </c>
      <c r="F448" s="2">
        <f>VLOOKUP(B448,Mat_Hang!$A$1:$E$11,5,FALSE)</f>
        <v>10</v>
      </c>
      <c r="G448" s="2">
        <f t="shared" si="31"/>
        <v>8880</v>
      </c>
      <c r="H448" s="2">
        <f t="shared" si="32"/>
        <v>9768</v>
      </c>
      <c r="I448" s="2">
        <f>VLOOKUP(B448,Mat_Hang!$A$1:$F$11,6,FALSE)</f>
        <v>220</v>
      </c>
      <c r="J448" s="2">
        <f t="shared" si="33"/>
        <v>880</v>
      </c>
      <c r="K448" s="2">
        <f t="shared" si="34"/>
        <v>8</v>
      </c>
    </row>
    <row r="449" spans="1:11" x14ac:dyDescent="0.3">
      <c r="A449" s="6" t="s">
        <v>516</v>
      </c>
      <c r="B449" s="6" t="s">
        <v>7</v>
      </c>
      <c r="C449" s="25">
        <v>61</v>
      </c>
      <c r="D449" s="2">
        <f>VLOOKUP(B449,Mat_Hang!$A$1:$D$11,4,FALSE)</f>
        <v>88</v>
      </c>
      <c r="E449" s="2">
        <f t="shared" si="30"/>
        <v>5368</v>
      </c>
      <c r="F449" s="2">
        <f>VLOOKUP(B449,Mat_Hang!$A$1:$E$11,5,FALSE)</f>
        <v>10</v>
      </c>
      <c r="G449" s="2">
        <f t="shared" si="31"/>
        <v>53680</v>
      </c>
      <c r="H449" s="2">
        <f t="shared" si="32"/>
        <v>59048</v>
      </c>
      <c r="I449" s="2">
        <f>VLOOKUP(B449,Mat_Hang!$A$1:$F$11,6,FALSE)</f>
        <v>90</v>
      </c>
      <c r="J449" s="2">
        <f t="shared" si="33"/>
        <v>5490</v>
      </c>
      <c r="K449" s="2">
        <f t="shared" si="34"/>
        <v>-122</v>
      </c>
    </row>
    <row r="450" spans="1:11" x14ac:dyDescent="0.3">
      <c r="A450" s="6" t="s">
        <v>517</v>
      </c>
      <c r="B450" s="6" t="s">
        <v>28</v>
      </c>
      <c r="C450" s="25">
        <v>25</v>
      </c>
      <c r="D450" s="2">
        <f>VLOOKUP(B450,Mat_Hang!$A$1:$D$11,4,FALSE)</f>
        <v>109</v>
      </c>
      <c r="E450" s="2">
        <f t="shared" si="30"/>
        <v>2725</v>
      </c>
      <c r="F450" s="2">
        <f>VLOOKUP(B450,Mat_Hang!$A$1:$E$11,5,FALSE)</f>
        <v>10</v>
      </c>
      <c r="G450" s="2">
        <f t="shared" si="31"/>
        <v>27250</v>
      </c>
      <c r="H450" s="2">
        <f t="shared" si="32"/>
        <v>29975</v>
      </c>
      <c r="I450" s="2">
        <f>VLOOKUP(B450,Mat_Hang!$A$1:$F$11,6,FALSE)</f>
        <v>108</v>
      </c>
      <c r="J450" s="2">
        <f t="shared" si="33"/>
        <v>2700</v>
      </c>
      <c r="K450" s="2">
        <f t="shared" si="34"/>
        <v>25</v>
      </c>
    </row>
    <row r="451" spans="1:11" x14ac:dyDescent="0.3">
      <c r="A451" s="6" t="s">
        <v>518</v>
      </c>
      <c r="B451" s="6" t="s">
        <v>26</v>
      </c>
      <c r="C451" s="25">
        <f>NS+12-TS</f>
        <v>6</v>
      </c>
      <c r="D451" s="2">
        <f>VLOOKUP(B451,Mat_Hang!$A$1:$D$11,4,FALSE)</f>
        <v>212</v>
      </c>
      <c r="E451" s="2">
        <f t="shared" ref="E451:E514" si="35">C451*D451</f>
        <v>1272</v>
      </c>
      <c r="F451" s="2">
        <f>VLOOKUP(B451,Mat_Hang!$A$1:$E$11,5,FALSE)</f>
        <v>8</v>
      </c>
      <c r="G451" s="2">
        <f t="shared" ref="G451:G514" si="36">E451*F451</f>
        <v>10176</v>
      </c>
      <c r="H451" s="2">
        <f t="shared" ref="H451:H514" si="37">E451+G451</f>
        <v>11448</v>
      </c>
      <c r="I451" s="2">
        <f>VLOOKUP(B451,Mat_Hang!$A$1:$F$11,6,FALSE)</f>
        <v>207</v>
      </c>
      <c r="J451" s="2">
        <f t="shared" ref="J451:J514" si="38">C451*I451</f>
        <v>1242</v>
      </c>
      <c r="K451" s="2">
        <f t="shared" ref="K451:K514" si="39">E451-J451</f>
        <v>30</v>
      </c>
    </row>
    <row r="452" spans="1:11" x14ac:dyDescent="0.3">
      <c r="A452" s="6" t="s">
        <v>519</v>
      </c>
      <c r="B452" s="6" t="s">
        <v>4</v>
      </c>
      <c r="C452" s="25">
        <v>3</v>
      </c>
      <c r="D452" s="2">
        <f>VLOOKUP(B452,Mat_Hang!$A$1:$D$11,4,FALSE)</f>
        <v>222</v>
      </c>
      <c r="E452" s="2">
        <f t="shared" si="35"/>
        <v>666</v>
      </c>
      <c r="F452" s="2">
        <f>VLOOKUP(B452,Mat_Hang!$A$1:$E$11,5,FALSE)</f>
        <v>10</v>
      </c>
      <c r="G452" s="2">
        <f t="shared" si="36"/>
        <v>6660</v>
      </c>
      <c r="H452" s="2">
        <f t="shared" si="37"/>
        <v>7326</v>
      </c>
      <c r="I452" s="2">
        <f>VLOOKUP(B452,Mat_Hang!$A$1:$F$11,6,FALSE)</f>
        <v>220</v>
      </c>
      <c r="J452" s="2">
        <f t="shared" si="38"/>
        <v>660</v>
      </c>
      <c r="K452" s="2">
        <f t="shared" si="39"/>
        <v>6</v>
      </c>
    </row>
    <row r="453" spans="1:11" x14ac:dyDescent="0.3">
      <c r="A453" s="6" t="s">
        <v>519</v>
      </c>
      <c r="B453" s="6" t="s">
        <v>24</v>
      </c>
      <c r="C453" s="25">
        <f>NS</f>
        <v>6</v>
      </c>
      <c r="D453" s="2">
        <f>VLOOKUP(B453,Mat_Hang!$A$1:$D$11,4,FALSE)</f>
        <v>100</v>
      </c>
      <c r="E453" s="2">
        <f t="shared" si="35"/>
        <v>600</v>
      </c>
      <c r="F453" s="2">
        <f>VLOOKUP(B453,Mat_Hang!$A$1:$E$11,5,FALSE)</f>
        <v>8</v>
      </c>
      <c r="G453" s="2">
        <f t="shared" si="36"/>
        <v>4800</v>
      </c>
      <c r="H453" s="2">
        <f t="shared" si="37"/>
        <v>5400</v>
      </c>
      <c r="I453" s="2">
        <f>VLOOKUP(B453,Mat_Hang!$A$1:$F$11,6,FALSE)</f>
        <v>95</v>
      </c>
      <c r="J453" s="2">
        <f t="shared" si="38"/>
        <v>570</v>
      </c>
      <c r="K453" s="2">
        <f t="shared" si="39"/>
        <v>30</v>
      </c>
    </row>
    <row r="454" spans="1:11" x14ac:dyDescent="0.3">
      <c r="A454" s="6" t="s">
        <v>519</v>
      </c>
      <c r="B454" s="6" t="s">
        <v>51</v>
      </c>
      <c r="C454" s="25">
        <v>31</v>
      </c>
      <c r="D454" s="2">
        <f>VLOOKUP(B454,Mat_Hang!$A$1:$D$11,4,FALSE)</f>
        <v>105</v>
      </c>
      <c r="E454" s="2">
        <f t="shared" si="35"/>
        <v>3255</v>
      </c>
      <c r="F454" s="2">
        <f>VLOOKUP(B454,Mat_Hang!$A$1:$E$11,5,FALSE)</f>
        <v>8</v>
      </c>
      <c r="G454" s="2">
        <f t="shared" si="36"/>
        <v>26040</v>
      </c>
      <c r="H454" s="2">
        <f t="shared" si="37"/>
        <v>29295</v>
      </c>
      <c r="I454" s="2">
        <f>VLOOKUP(B454,Mat_Hang!$A$1:$F$11,6,FALSE)</f>
        <v>104</v>
      </c>
      <c r="J454" s="2">
        <f t="shared" si="38"/>
        <v>3224</v>
      </c>
      <c r="K454" s="2">
        <f t="shared" si="39"/>
        <v>31</v>
      </c>
    </row>
    <row r="455" spans="1:11" x14ac:dyDescent="0.3">
      <c r="A455" s="6" t="s">
        <v>520</v>
      </c>
      <c r="B455" s="6" t="s">
        <v>21</v>
      </c>
      <c r="C455" s="25">
        <v>8</v>
      </c>
      <c r="D455" s="2">
        <f>VLOOKUP(B455,Mat_Hang!$A$1:$D$11,4,FALSE)</f>
        <v>120</v>
      </c>
      <c r="E455" s="2">
        <f t="shared" si="35"/>
        <v>960</v>
      </c>
      <c r="F455" s="2">
        <f>VLOOKUP(B455,Mat_Hang!$A$1:$E$11,5,FALSE)</f>
        <v>8</v>
      </c>
      <c r="G455" s="2">
        <f t="shared" si="36"/>
        <v>7680</v>
      </c>
      <c r="H455" s="2">
        <f t="shared" si="37"/>
        <v>8640</v>
      </c>
      <c r="I455" s="2">
        <f>VLOOKUP(B455,Mat_Hang!$A$1:$F$11,6,FALSE)</f>
        <v>119</v>
      </c>
      <c r="J455" s="2">
        <f t="shared" si="38"/>
        <v>952</v>
      </c>
      <c r="K455" s="2">
        <f t="shared" si="39"/>
        <v>8</v>
      </c>
    </row>
    <row r="456" spans="1:11" x14ac:dyDescent="0.3">
      <c r="A456" s="6" t="s">
        <v>521</v>
      </c>
      <c r="B456" s="6" t="s">
        <v>4</v>
      </c>
      <c r="C456" s="25">
        <v>27</v>
      </c>
      <c r="D456" s="2">
        <f>VLOOKUP(B456,Mat_Hang!$A$1:$D$11,4,FALSE)</f>
        <v>222</v>
      </c>
      <c r="E456" s="2">
        <f t="shared" si="35"/>
        <v>5994</v>
      </c>
      <c r="F456" s="2">
        <f>VLOOKUP(B456,Mat_Hang!$A$1:$E$11,5,FALSE)</f>
        <v>10</v>
      </c>
      <c r="G456" s="2">
        <f t="shared" si="36"/>
        <v>59940</v>
      </c>
      <c r="H456" s="2">
        <f t="shared" si="37"/>
        <v>65934</v>
      </c>
      <c r="I456" s="2">
        <f>VLOOKUP(B456,Mat_Hang!$A$1:$F$11,6,FALSE)</f>
        <v>220</v>
      </c>
      <c r="J456" s="2">
        <f t="shared" si="38"/>
        <v>5940</v>
      </c>
      <c r="K456" s="2">
        <f t="shared" si="39"/>
        <v>54</v>
      </c>
    </row>
    <row r="457" spans="1:11" x14ac:dyDescent="0.3">
      <c r="A457" s="6" t="s">
        <v>522</v>
      </c>
      <c r="B457" s="6" t="s">
        <v>10</v>
      </c>
      <c r="C457" s="25">
        <v>32</v>
      </c>
      <c r="D457" s="2">
        <f>VLOOKUP(B457,Mat_Hang!$A$1:$D$11,4,FALSE)</f>
        <v>227</v>
      </c>
      <c r="E457" s="2">
        <f t="shared" si="35"/>
        <v>7264</v>
      </c>
      <c r="F457" s="2">
        <f>VLOOKUP(B457,Mat_Hang!$A$1:$E$11,5,FALSE)</f>
        <v>5</v>
      </c>
      <c r="G457" s="2">
        <f t="shared" si="36"/>
        <v>36320</v>
      </c>
      <c r="H457" s="2">
        <f t="shared" si="37"/>
        <v>43584</v>
      </c>
      <c r="I457" s="2">
        <f>VLOOKUP(B457,Mat_Hang!$A$1:$F$11,6,FALSE)</f>
        <v>225</v>
      </c>
      <c r="J457" s="2">
        <f t="shared" si="38"/>
        <v>7200</v>
      </c>
      <c r="K457" s="2">
        <f t="shared" si="39"/>
        <v>64</v>
      </c>
    </row>
    <row r="458" spans="1:11" x14ac:dyDescent="0.3">
      <c r="A458" s="6" t="s">
        <v>523</v>
      </c>
      <c r="B458" s="6" t="s">
        <v>5</v>
      </c>
      <c r="C458" s="25">
        <f>STT*2</f>
        <v>42</v>
      </c>
      <c r="D458" s="2">
        <f>VLOOKUP(B458,Mat_Hang!$A$1:$D$11,4,FALSE)</f>
        <v>58</v>
      </c>
      <c r="E458" s="2">
        <f t="shared" si="35"/>
        <v>2436</v>
      </c>
      <c r="F458" s="2">
        <f>VLOOKUP(B458,Mat_Hang!$A$1:$E$11,5,FALSE)</f>
        <v>10</v>
      </c>
      <c r="G458" s="2">
        <f t="shared" si="36"/>
        <v>24360</v>
      </c>
      <c r="H458" s="2">
        <f t="shared" si="37"/>
        <v>26796</v>
      </c>
      <c r="I458" s="2">
        <f>VLOOKUP(B458,Mat_Hang!$A$1:$F$11,6,FALSE)</f>
        <v>55</v>
      </c>
      <c r="J458" s="2">
        <f t="shared" si="38"/>
        <v>2310</v>
      </c>
      <c r="K458" s="2">
        <f t="shared" si="39"/>
        <v>126</v>
      </c>
    </row>
    <row r="459" spans="1:11" x14ac:dyDescent="0.3">
      <c r="A459" s="6" t="s">
        <v>524</v>
      </c>
      <c r="B459" s="6" t="s">
        <v>24</v>
      </c>
      <c r="C459" s="25">
        <v>39</v>
      </c>
      <c r="D459" s="2">
        <f>VLOOKUP(B459,Mat_Hang!$A$1:$D$11,4,FALSE)</f>
        <v>100</v>
      </c>
      <c r="E459" s="2">
        <f t="shared" si="35"/>
        <v>3900</v>
      </c>
      <c r="F459" s="2">
        <f>VLOOKUP(B459,Mat_Hang!$A$1:$E$11,5,FALSE)</f>
        <v>8</v>
      </c>
      <c r="G459" s="2">
        <f t="shared" si="36"/>
        <v>31200</v>
      </c>
      <c r="H459" s="2">
        <f t="shared" si="37"/>
        <v>35100</v>
      </c>
      <c r="I459" s="2">
        <f>VLOOKUP(B459,Mat_Hang!$A$1:$F$11,6,FALSE)</f>
        <v>95</v>
      </c>
      <c r="J459" s="2">
        <f t="shared" si="38"/>
        <v>3705</v>
      </c>
      <c r="K459" s="2">
        <f t="shared" si="39"/>
        <v>195</v>
      </c>
    </row>
    <row r="460" spans="1:11" x14ac:dyDescent="0.3">
      <c r="A460" s="6" t="s">
        <v>525</v>
      </c>
      <c r="B460" s="6" t="s">
        <v>4</v>
      </c>
      <c r="C460" s="25">
        <v>51</v>
      </c>
      <c r="D460" s="2">
        <f>VLOOKUP(B460,Mat_Hang!$A$1:$D$11,4,FALSE)</f>
        <v>222</v>
      </c>
      <c r="E460" s="2">
        <f t="shared" si="35"/>
        <v>11322</v>
      </c>
      <c r="F460" s="2">
        <f>VLOOKUP(B460,Mat_Hang!$A$1:$E$11,5,FALSE)</f>
        <v>10</v>
      </c>
      <c r="G460" s="2">
        <f t="shared" si="36"/>
        <v>113220</v>
      </c>
      <c r="H460" s="2">
        <f t="shared" si="37"/>
        <v>124542</v>
      </c>
      <c r="I460" s="2">
        <f>VLOOKUP(B460,Mat_Hang!$A$1:$F$11,6,FALSE)</f>
        <v>220</v>
      </c>
      <c r="J460" s="2">
        <f t="shared" si="38"/>
        <v>11220</v>
      </c>
      <c r="K460" s="2">
        <f t="shared" si="39"/>
        <v>102</v>
      </c>
    </row>
    <row r="461" spans="1:11" x14ac:dyDescent="0.3">
      <c r="A461" s="6" t="s">
        <v>526</v>
      </c>
      <c r="B461" s="6" t="s">
        <v>28</v>
      </c>
      <c r="C461" s="25">
        <f>NS+TS-2</f>
        <v>16</v>
      </c>
      <c r="D461" s="2">
        <f>VLOOKUP(B461,Mat_Hang!$A$1:$D$11,4,FALSE)</f>
        <v>109</v>
      </c>
      <c r="E461" s="2">
        <f t="shared" si="35"/>
        <v>1744</v>
      </c>
      <c r="F461" s="2">
        <f>VLOOKUP(B461,Mat_Hang!$A$1:$E$11,5,FALSE)</f>
        <v>10</v>
      </c>
      <c r="G461" s="2">
        <f t="shared" si="36"/>
        <v>17440</v>
      </c>
      <c r="H461" s="2">
        <f t="shared" si="37"/>
        <v>19184</v>
      </c>
      <c r="I461" s="2">
        <f>VLOOKUP(B461,Mat_Hang!$A$1:$F$11,6,FALSE)</f>
        <v>108</v>
      </c>
      <c r="J461" s="2">
        <f t="shared" si="38"/>
        <v>1728</v>
      </c>
      <c r="K461" s="2">
        <f t="shared" si="39"/>
        <v>16</v>
      </c>
    </row>
    <row r="462" spans="1:11" x14ac:dyDescent="0.3">
      <c r="A462" s="6" t="s">
        <v>527</v>
      </c>
      <c r="B462" s="6" t="s">
        <v>51</v>
      </c>
      <c r="C462" s="25">
        <v>41</v>
      </c>
      <c r="D462" s="2">
        <f>VLOOKUP(B462,Mat_Hang!$A$1:$D$11,4,FALSE)</f>
        <v>105</v>
      </c>
      <c r="E462" s="2">
        <f t="shared" si="35"/>
        <v>4305</v>
      </c>
      <c r="F462" s="2">
        <f>VLOOKUP(B462,Mat_Hang!$A$1:$E$11,5,FALSE)</f>
        <v>8</v>
      </c>
      <c r="G462" s="2">
        <f t="shared" si="36"/>
        <v>34440</v>
      </c>
      <c r="H462" s="2">
        <f t="shared" si="37"/>
        <v>38745</v>
      </c>
      <c r="I462" s="2">
        <f>VLOOKUP(B462,Mat_Hang!$A$1:$F$11,6,FALSE)</f>
        <v>104</v>
      </c>
      <c r="J462" s="2">
        <f t="shared" si="38"/>
        <v>4264</v>
      </c>
      <c r="K462" s="2">
        <f t="shared" si="39"/>
        <v>41</v>
      </c>
    </row>
    <row r="463" spans="1:11" x14ac:dyDescent="0.3">
      <c r="A463" s="6" t="s">
        <v>528</v>
      </c>
      <c r="B463" s="6" t="s">
        <v>4</v>
      </c>
      <c r="C463" s="25">
        <v>8</v>
      </c>
      <c r="D463" s="2">
        <f>VLOOKUP(B463,Mat_Hang!$A$1:$D$11,4,FALSE)</f>
        <v>222</v>
      </c>
      <c r="E463" s="2">
        <f t="shared" si="35"/>
        <v>1776</v>
      </c>
      <c r="F463" s="2">
        <f>VLOOKUP(B463,Mat_Hang!$A$1:$E$11,5,FALSE)</f>
        <v>10</v>
      </c>
      <c r="G463" s="2">
        <f t="shared" si="36"/>
        <v>17760</v>
      </c>
      <c r="H463" s="2">
        <f t="shared" si="37"/>
        <v>19536</v>
      </c>
      <c r="I463" s="2">
        <f>VLOOKUP(B463,Mat_Hang!$A$1:$F$11,6,FALSE)</f>
        <v>220</v>
      </c>
      <c r="J463" s="2">
        <f t="shared" si="38"/>
        <v>1760</v>
      </c>
      <c r="K463" s="2">
        <f t="shared" si="39"/>
        <v>16</v>
      </c>
    </row>
    <row r="464" spans="1:11" x14ac:dyDescent="0.3">
      <c r="A464" s="6" t="s">
        <v>529</v>
      </c>
      <c r="B464" s="6" t="s">
        <v>21</v>
      </c>
      <c r="C464" s="25">
        <f>TS</f>
        <v>12</v>
      </c>
      <c r="D464" s="2">
        <f>VLOOKUP(B464,Mat_Hang!$A$1:$D$11,4,FALSE)</f>
        <v>120</v>
      </c>
      <c r="E464" s="2">
        <f t="shared" si="35"/>
        <v>1440</v>
      </c>
      <c r="F464" s="2">
        <f>VLOOKUP(B464,Mat_Hang!$A$1:$E$11,5,FALSE)</f>
        <v>8</v>
      </c>
      <c r="G464" s="2">
        <f t="shared" si="36"/>
        <v>11520</v>
      </c>
      <c r="H464" s="2">
        <f t="shared" si="37"/>
        <v>12960</v>
      </c>
      <c r="I464" s="2">
        <f>VLOOKUP(B464,Mat_Hang!$A$1:$F$11,6,FALSE)</f>
        <v>119</v>
      </c>
      <c r="J464" s="2">
        <f t="shared" si="38"/>
        <v>1428</v>
      </c>
      <c r="K464" s="2">
        <f t="shared" si="39"/>
        <v>12</v>
      </c>
    </row>
    <row r="465" spans="1:11" x14ac:dyDescent="0.3">
      <c r="A465" s="6" t="s">
        <v>530</v>
      </c>
      <c r="B465" s="6" t="s">
        <v>28</v>
      </c>
      <c r="C465" s="25">
        <v>89</v>
      </c>
      <c r="D465" s="2">
        <f>VLOOKUP(B465,Mat_Hang!$A$1:$D$11,4,FALSE)</f>
        <v>109</v>
      </c>
      <c r="E465" s="2">
        <f t="shared" si="35"/>
        <v>9701</v>
      </c>
      <c r="F465" s="2">
        <f>VLOOKUP(B465,Mat_Hang!$A$1:$E$11,5,FALSE)</f>
        <v>10</v>
      </c>
      <c r="G465" s="2">
        <f t="shared" si="36"/>
        <v>97010</v>
      </c>
      <c r="H465" s="2">
        <f t="shared" si="37"/>
        <v>106711</v>
      </c>
      <c r="I465" s="2">
        <f>VLOOKUP(B465,Mat_Hang!$A$1:$F$11,6,FALSE)</f>
        <v>108</v>
      </c>
      <c r="J465" s="2">
        <f t="shared" si="38"/>
        <v>9612</v>
      </c>
      <c r="K465" s="2">
        <f t="shared" si="39"/>
        <v>89</v>
      </c>
    </row>
    <row r="466" spans="1:11" x14ac:dyDescent="0.3">
      <c r="A466" s="6" t="s">
        <v>531</v>
      </c>
      <c r="B466" s="6" t="s">
        <v>10</v>
      </c>
      <c r="C466" s="25">
        <v>2</v>
      </c>
      <c r="D466" s="2">
        <f>VLOOKUP(B466,Mat_Hang!$A$1:$D$11,4,FALSE)</f>
        <v>227</v>
      </c>
      <c r="E466" s="2">
        <f t="shared" si="35"/>
        <v>454</v>
      </c>
      <c r="F466" s="2">
        <f>VLOOKUP(B466,Mat_Hang!$A$1:$E$11,5,FALSE)</f>
        <v>5</v>
      </c>
      <c r="G466" s="2">
        <f t="shared" si="36"/>
        <v>2270</v>
      </c>
      <c r="H466" s="2">
        <f t="shared" si="37"/>
        <v>2724</v>
      </c>
      <c r="I466" s="2">
        <f>VLOOKUP(B466,Mat_Hang!$A$1:$F$11,6,FALSE)</f>
        <v>225</v>
      </c>
      <c r="J466" s="2">
        <f t="shared" si="38"/>
        <v>450</v>
      </c>
      <c r="K466" s="2">
        <f t="shared" si="39"/>
        <v>4</v>
      </c>
    </row>
    <row r="467" spans="1:11" x14ac:dyDescent="0.3">
      <c r="A467" s="6" t="s">
        <v>532</v>
      </c>
      <c r="B467" s="6" t="s">
        <v>38</v>
      </c>
      <c r="C467" s="25">
        <v>58</v>
      </c>
      <c r="D467" s="2">
        <f>VLOOKUP(B467,Mat_Hang!$A$1:$D$11,4,FALSE)</f>
        <v>102</v>
      </c>
      <c r="E467" s="2">
        <f t="shared" si="35"/>
        <v>5916</v>
      </c>
      <c r="F467" s="2">
        <f>VLOOKUP(B467,Mat_Hang!$A$1:$E$11,5,FALSE)</f>
        <v>5</v>
      </c>
      <c r="G467" s="2">
        <f t="shared" si="36"/>
        <v>29580</v>
      </c>
      <c r="H467" s="2">
        <f t="shared" si="37"/>
        <v>35496</v>
      </c>
      <c r="I467" s="2">
        <f>VLOOKUP(B467,Mat_Hang!$A$1:$F$11,6,FALSE)</f>
        <v>84</v>
      </c>
      <c r="J467" s="2">
        <f t="shared" si="38"/>
        <v>4872</v>
      </c>
      <c r="K467" s="2">
        <f t="shared" si="39"/>
        <v>1044</v>
      </c>
    </row>
    <row r="468" spans="1:11" x14ac:dyDescent="0.3">
      <c r="A468" s="6" t="s">
        <v>533</v>
      </c>
      <c r="B468" s="6" t="s">
        <v>5</v>
      </c>
      <c r="C468" s="25">
        <v>35</v>
      </c>
      <c r="D468" s="2">
        <f>VLOOKUP(B468,Mat_Hang!$A$1:$D$11,4,FALSE)</f>
        <v>58</v>
      </c>
      <c r="E468" s="2">
        <f t="shared" si="35"/>
        <v>2030</v>
      </c>
      <c r="F468" s="2">
        <f>VLOOKUP(B468,Mat_Hang!$A$1:$E$11,5,FALSE)</f>
        <v>10</v>
      </c>
      <c r="G468" s="2">
        <f t="shared" si="36"/>
        <v>20300</v>
      </c>
      <c r="H468" s="2">
        <f t="shared" si="37"/>
        <v>22330</v>
      </c>
      <c r="I468" s="2">
        <f>VLOOKUP(B468,Mat_Hang!$A$1:$F$11,6,FALSE)</f>
        <v>55</v>
      </c>
      <c r="J468" s="2">
        <f t="shared" si="38"/>
        <v>1925</v>
      </c>
      <c r="K468" s="2">
        <f t="shared" si="39"/>
        <v>105</v>
      </c>
    </row>
    <row r="469" spans="1:11" x14ac:dyDescent="0.3">
      <c r="A469" s="6" t="s">
        <v>534</v>
      </c>
      <c r="B469" s="6" t="s">
        <v>26</v>
      </c>
      <c r="C469" s="25">
        <v>44</v>
      </c>
      <c r="D469" s="2">
        <f>VLOOKUP(B469,Mat_Hang!$A$1:$D$11,4,FALSE)</f>
        <v>212</v>
      </c>
      <c r="E469" s="2">
        <f t="shared" si="35"/>
        <v>9328</v>
      </c>
      <c r="F469" s="2">
        <f>VLOOKUP(B469,Mat_Hang!$A$1:$E$11,5,FALSE)</f>
        <v>8</v>
      </c>
      <c r="G469" s="2">
        <f t="shared" si="36"/>
        <v>74624</v>
      </c>
      <c r="H469" s="2">
        <f t="shared" si="37"/>
        <v>83952</v>
      </c>
      <c r="I469" s="2">
        <f>VLOOKUP(B469,Mat_Hang!$A$1:$F$11,6,FALSE)</f>
        <v>207</v>
      </c>
      <c r="J469" s="2">
        <f t="shared" si="38"/>
        <v>9108</v>
      </c>
      <c r="K469" s="2">
        <f t="shared" si="39"/>
        <v>220</v>
      </c>
    </row>
    <row r="470" spans="1:11" x14ac:dyDescent="0.3">
      <c r="A470" s="6" t="s">
        <v>535</v>
      </c>
      <c r="B470" s="6" t="s">
        <v>7</v>
      </c>
      <c r="C470" s="25">
        <v>77</v>
      </c>
      <c r="D470" s="2">
        <f>VLOOKUP(B470,Mat_Hang!$A$1:$D$11,4,FALSE)</f>
        <v>88</v>
      </c>
      <c r="E470" s="2">
        <f t="shared" si="35"/>
        <v>6776</v>
      </c>
      <c r="F470" s="2">
        <f>VLOOKUP(B470,Mat_Hang!$A$1:$E$11,5,FALSE)</f>
        <v>10</v>
      </c>
      <c r="G470" s="2">
        <f t="shared" si="36"/>
        <v>67760</v>
      </c>
      <c r="H470" s="2">
        <f t="shared" si="37"/>
        <v>74536</v>
      </c>
      <c r="I470" s="2">
        <f>VLOOKUP(B470,Mat_Hang!$A$1:$F$11,6,FALSE)</f>
        <v>90</v>
      </c>
      <c r="J470" s="2">
        <f t="shared" si="38"/>
        <v>6930</v>
      </c>
      <c r="K470" s="2">
        <f t="shared" si="39"/>
        <v>-154</v>
      </c>
    </row>
    <row r="471" spans="1:11" x14ac:dyDescent="0.3">
      <c r="A471" s="6" t="s">
        <v>536</v>
      </c>
      <c r="B471" s="6" t="s">
        <v>28</v>
      </c>
      <c r="C471" s="25">
        <v>5</v>
      </c>
      <c r="D471" s="2">
        <f>VLOOKUP(B471,Mat_Hang!$A$1:$D$11,4,FALSE)</f>
        <v>109</v>
      </c>
      <c r="E471" s="2">
        <f t="shared" si="35"/>
        <v>545</v>
      </c>
      <c r="F471" s="2">
        <f>VLOOKUP(B471,Mat_Hang!$A$1:$E$11,5,FALSE)</f>
        <v>10</v>
      </c>
      <c r="G471" s="2">
        <f t="shared" si="36"/>
        <v>5450</v>
      </c>
      <c r="H471" s="2">
        <f t="shared" si="37"/>
        <v>5995</v>
      </c>
      <c r="I471" s="2">
        <f>VLOOKUP(B471,Mat_Hang!$A$1:$F$11,6,FALSE)</f>
        <v>108</v>
      </c>
      <c r="J471" s="2">
        <f t="shared" si="38"/>
        <v>540</v>
      </c>
      <c r="K471" s="2">
        <f t="shared" si="39"/>
        <v>5</v>
      </c>
    </row>
    <row r="472" spans="1:11" x14ac:dyDescent="0.3">
      <c r="A472" s="6" t="s">
        <v>537</v>
      </c>
      <c r="B472" s="6" t="s">
        <v>4</v>
      </c>
      <c r="C472" s="25">
        <v>13</v>
      </c>
      <c r="D472" s="2">
        <f>VLOOKUP(B472,Mat_Hang!$A$1:$D$11,4,FALSE)</f>
        <v>222</v>
      </c>
      <c r="E472" s="2">
        <f t="shared" si="35"/>
        <v>2886</v>
      </c>
      <c r="F472" s="2">
        <f>VLOOKUP(B472,Mat_Hang!$A$1:$E$11,5,FALSE)</f>
        <v>10</v>
      </c>
      <c r="G472" s="2">
        <f t="shared" si="36"/>
        <v>28860</v>
      </c>
      <c r="H472" s="2">
        <f t="shared" si="37"/>
        <v>31746</v>
      </c>
      <c r="I472" s="2">
        <f>VLOOKUP(B472,Mat_Hang!$A$1:$F$11,6,FALSE)</f>
        <v>220</v>
      </c>
      <c r="J472" s="2">
        <f t="shared" si="38"/>
        <v>2860</v>
      </c>
      <c r="K472" s="2">
        <f t="shared" si="39"/>
        <v>26</v>
      </c>
    </row>
    <row r="473" spans="1:11" x14ac:dyDescent="0.3">
      <c r="A473" s="6" t="s">
        <v>538</v>
      </c>
      <c r="B473" s="6" t="s">
        <v>28</v>
      </c>
      <c r="C473" s="25">
        <f>TS</f>
        <v>12</v>
      </c>
      <c r="D473" s="2">
        <f>VLOOKUP(B473,Mat_Hang!$A$1:$D$11,4,FALSE)</f>
        <v>109</v>
      </c>
      <c r="E473" s="2">
        <f t="shared" si="35"/>
        <v>1308</v>
      </c>
      <c r="F473" s="2">
        <f>VLOOKUP(B473,Mat_Hang!$A$1:$E$11,5,FALSE)</f>
        <v>10</v>
      </c>
      <c r="G473" s="2">
        <f t="shared" si="36"/>
        <v>13080</v>
      </c>
      <c r="H473" s="2">
        <f t="shared" si="37"/>
        <v>14388</v>
      </c>
      <c r="I473" s="2">
        <f>VLOOKUP(B473,Mat_Hang!$A$1:$F$11,6,FALSE)</f>
        <v>108</v>
      </c>
      <c r="J473" s="2">
        <f t="shared" si="38"/>
        <v>1296</v>
      </c>
      <c r="K473" s="2">
        <f t="shared" si="39"/>
        <v>12</v>
      </c>
    </row>
    <row r="474" spans="1:11" x14ac:dyDescent="0.3">
      <c r="A474" s="6" t="s">
        <v>539</v>
      </c>
      <c r="B474" s="6" t="s">
        <v>10</v>
      </c>
      <c r="C474" s="25">
        <v>45</v>
      </c>
      <c r="D474" s="2">
        <f>VLOOKUP(B474,Mat_Hang!$A$1:$D$11,4,FALSE)</f>
        <v>227</v>
      </c>
      <c r="E474" s="2">
        <f t="shared" si="35"/>
        <v>10215</v>
      </c>
      <c r="F474" s="2">
        <f>VLOOKUP(B474,Mat_Hang!$A$1:$E$11,5,FALSE)</f>
        <v>5</v>
      </c>
      <c r="G474" s="2">
        <f t="shared" si="36"/>
        <v>51075</v>
      </c>
      <c r="H474" s="2">
        <f t="shared" si="37"/>
        <v>61290</v>
      </c>
      <c r="I474" s="2">
        <f>VLOOKUP(B474,Mat_Hang!$A$1:$F$11,6,FALSE)</f>
        <v>225</v>
      </c>
      <c r="J474" s="2">
        <f t="shared" si="38"/>
        <v>10125</v>
      </c>
      <c r="K474" s="2">
        <f t="shared" si="39"/>
        <v>90</v>
      </c>
    </row>
    <row r="475" spans="1:11" x14ac:dyDescent="0.3">
      <c r="A475" s="6" t="s">
        <v>540</v>
      </c>
      <c r="B475" s="6" t="s">
        <v>38</v>
      </c>
      <c r="C475" s="25">
        <v>40</v>
      </c>
      <c r="D475" s="2">
        <f>VLOOKUP(B475,Mat_Hang!$A$1:$D$11,4,FALSE)</f>
        <v>102</v>
      </c>
      <c r="E475" s="2">
        <f t="shared" si="35"/>
        <v>4080</v>
      </c>
      <c r="F475" s="2">
        <f>VLOOKUP(B475,Mat_Hang!$A$1:$E$11,5,FALSE)</f>
        <v>5</v>
      </c>
      <c r="G475" s="2">
        <f t="shared" si="36"/>
        <v>20400</v>
      </c>
      <c r="H475" s="2">
        <f t="shared" si="37"/>
        <v>24480</v>
      </c>
      <c r="I475" s="2">
        <f>VLOOKUP(B475,Mat_Hang!$A$1:$F$11,6,FALSE)</f>
        <v>84</v>
      </c>
      <c r="J475" s="2">
        <f t="shared" si="38"/>
        <v>3360</v>
      </c>
      <c r="K475" s="2">
        <f t="shared" si="39"/>
        <v>720</v>
      </c>
    </row>
    <row r="476" spans="1:11" x14ac:dyDescent="0.3">
      <c r="A476" s="6" t="s">
        <v>541</v>
      </c>
      <c r="B476" s="6" t="s">
        <v>5</v>
      </c>
      <c r="C476" s="25">
        <f>NS+7+STT</f>
        <v>34</v>
      </c>
      <c r="D476" s="2">
        <f>VLOOKUP(B476,Mat_Hang!$A$1:$D$11,4,FALSE)</f>
        <v>58</v>
      </c>
      <c r="E476" s="2">
        <f t="shared" si="35"/>
        <v>1972</v>
      </c>
      <c r="F476" s="2">
        <f>VLOOKUP(B476,Mat_Hang!$A$1:$E$11,5,FALSE)</f>
        <v>10</v>
      </c>
      <c r="G476" s="2">
        <f t="shared" si="36"/>
        <v>19720</v>
      </c>
      <c r="H476" s="2">
        <f t="shared" si="37"/>
        <v>21692</v>
      </c>
      <c r="I476" s="2">
        <f>VLOOKUP(B476,Mat_Hang!$A$1:$F$11,6,FALSE)</f>
        <v>55</v>
      </c>
      <c r="J476" s="2">
        <f t="shared" si="38"/>
        <v>1870</v>
      </c>
      <c r="K476" s="2">
        <f t="shared" si="39"/>
        <v>102</v>
      </c>
    </row>
    <row r="477" spans="1:11" x14ac:dyDescent="0.3">
      <c r="A477" s="6" t="s">
        <v>542</v>
      </c>
      <c r="B477" s="6" t="s">
        <v>26</v>
      </c>
      <c r="C477" s="25">
        <f>NS</f>
        <v>6</v>
      </c>
      <c r="D477" s="2">
        <f>VLOOKUP(B477,Mat_Hang!$A$1:$D$11,4,FALSE)</f>
        <v>212</v>
      </c>
      <c r="E477" s="2">
        <f t="shared" si="35"/>
        <v>1272</v>
      </c>
      <c r="F477" s="2">
        <f>VLOOKUP(B477,Mat_Hang!$A$1:$E$11,5,FALSE)</f>
        <v>8</v>
      </c>
      <c r="G477" s="2">
        <f t="shared" si="36"/>
        <v>10176</v>
      </c>
      <c r="H477" s="2">
        <f t="shared" si="37"/>
        <v>11448</v>
      </c>
      <c r="I477" s="2">
        <f>VLOOKUP(B477,Mat_Hang!$A$1:$F$11,6,FALSE)</f>
        <v>207</v>
      </c>
      <c r="J477" s="2">
        <f t="shared" si="38"/>
        <v>1242</v>
      </c>
      <c r="K477" s="2">
        <f t="shared" si="39"/>
        <v>30</v>
      </c>
    </row>
    <row r="478" spans="1:11" x14ac:dyDescent="0.3">
      <c r="A478" s="6" t="s">
        <v>543</v>
      </c>
      <c r="B478" s="6" t="s">
        <v>7</v>
      </c>
      <c r="C478" s="25">
        <f>TS+NS</f>
        <v>18</v>
      </c>
      <c r="D478" s="2">
        <f>VLOOKUP(B478,Mat_Hang!$A$1:$D$11,4,FALSE)</f>
        <v>88</v>
      </c>
      <c r="E478" s="2">
        <f t="shared" si="35"/>
        <v>1584</v>
      </c>
      <c r="F478" s="2">
        <f>VLOOKUP(B478,Mat_Hang!$A$1:$E$11,5,FALSE)</f>
        <v>10</v>
      </c>
      <c r="G478" s="2">
        <f t="shared" si="36"/>
        <v>15840</v>
      </c>
      <c r="H478" s="2">
        <f t="shared" si="37"/>
        <v>17424</v>
      </c>
      <c r="I478" s="2">
        <f>VLOOKUP(B478,Mat_Hang!$A$1:$F$11,6,FALSE)</f>
        <v>90</v>
      </c>
      <c r="J478" s="2">
        <f t="shared" si="38"/>
        <v>1620</v>
      </c>
      <c r="K478" s="2">
        <f t="shared" si="39"/>
        <v>-36</v>
      </c>
    </row>
    <row r="479" spans="1:11" x14ac:dyDescent="0.3">
      <c r="A479" s="6" t="s">
        <v>544</v>
      </c>
      <c r="B479" s="6" t="s">
        <v>28</v>
      </c>
      <c r="C479" s="25">
        <f>STT</f>
        <v>21</v>
      </c>
      <c r="D479" s="2">
        <f>VLOOKUP(B479,Mat_Hang!$A$1:$D$11,4,FALSE)</f>
        <v>109</v>
      </c>
      <c r="E479" s="2">
        <f t="shared" si="35"/>
        <v>2289</v>
      </c>
      <c r="F479" s="2">
        <f>VLOOKUP(B479,Mat_Hang!$A$1:$E$11,5,FALSE)</f>
        <v>10</v>
      </c>
      <c r="G479" s="2">
        <f t="shared" si="36"/>
        <v>22890</v>
      </c>
      <c r="H479" s="2">
        <f t="shared" si="37"/>
        <v>25179</v>
      </c>
      <c r="I479" s="2">
        <f>VLOOKUP(B479,Mat_Hang!$A$1:$F$11,6,FALSE)</f>
        <v>108</v>
      </c>
      <c r="J479" s="2">
        <f t="shared" si="38"/>
        <v>2268</v>
      </c>
      <c r="K479" s="2">
        <f t="shared" si="39"/>
        <v>21</v>
      </c>
    </row>
    <row r="480" spans="1:11" x14ac:dyDescent="0.3">
      <c r="A480" s="6" t="s">
        <v>545</v>
      </c>
      <c r="B480" s="6" t="s">
        <v>7</v>
      </c>
      <c r="C480" s="25">
        <f>STT*2</f>
        <v>42</v>
      </c>
      <c r="D480" s="2">
        <f>VLOOKUP(B480,Mat_Hang!$A$1:$D$11,4,FALSE)</f>
        <v>88</v>
      </c>
      <c r="E480" s="2">
        <f t="shared" si="35"/>
        <v>3696</v>
      </c>
      <c r="F480" s="2">
        <f>VLOOKUP(B480,Mat_Hang!$A$1:$E$11,5,FALSE)</f>
        <v>10</v>
      </c>
      <c r="G480" s="2">
        <f t="shared" si="36"/>
        <v>36960</v>
      </c>
      <c r="H480" s="2">
        <f t="shared" si="37"/>
        <v>40656</v>
      </c>
      <c r="I480" s="2">
        <f>VLOOKUP(B480,Mat_Hang!$A$1:$F$11,6,FALSE)</f>
        <v>90</v>
      </c>
      <c r="J480" s="2">
        <f t="shared" si="38"/>
        <v>3780</v>
      </c>
      <c r="K480" s="2">
        <f t="shared" si="39"/>
        <v>-84</v>
      </c>
    </row>
    <row r="481" spans="1:11" x14ac:dyDescent="0.3">
      <c r="A481" s="6" t="s">
        <v>546</v>
      </c>
      <c r="B481" s="6" t="s">
        <v>51</v>
      </c>
      <c r="C481" s="25">
        <v>51</v>
      </c>
      <c r="D481" s="2">
        <f>VLOOKUP(B481,Mat_Hang!$A$1:$D$11,4,FALSE)</f>
        <v>105</v>
      </c>
      <c r="E481" s="2">
        <f t="shared" si="35"/>
        <v>5355</v>
      </c>
      <c r="F481" s="2">
        <f>VLOOKUP(B481,Mat_Hang!$A$1:$E$11,5,FALSE)</f>
        <v>8</v>
      </c>
      <c r="G481" s="2">
        <f t="shared" si="36"/>
        <v>42840</v>
      </c>
      <c r="H481" s="2">
        <f t="shared" si="37"/>
        <v>48195</v>
      </c>
      <c r="I481" s="2">
        <f>VLOOKUP(B481,Mat_Hang!$A$1:$F$11,6,FALSE)</f>
        <v>104</v>
      </c>
      <c r="J481" s="2">
        <f t="shared" si="38"/>
        <v>5304</v>
      </c>
      <c r="K481" s="2">
        <f t="shared" si="39"/>
        <v>51</v>
      </c>
    </row>
    <row r="482" spans="1:11" x14ac:dyDescent="0.3">
      <c r="A482" s="6" t="s">
        <v>547</v>
      </c>
      <c r="B482" s="6" t="s">
        <v>4</v>
      </c>
      <c r="C482" s="25">
        <v>51</v>
      </c>
      <c r="D482" s="2">
        <f>VLOOKUP(B482,Mat_Hang!$A$1:$D$11,4,FALSE)</f>
        <v>222</v>
      </c>
      <c r="E482" s="2">
        <f t="shared" si="35"/>
        <v>11322</v>
      </c>
      <c r="F482" s="2">
        <f>VLOOKUP(B482,Mat_Hang!$A$1:$E$11,5,FALSE)</f>
        <v>10</v>
      </c>
      <c r="G482" s="2">
        <f t="shared" si="36"/>
        <v>113220</v>
      </c>
      <c r="H482" s="2">
        <f t="shared" si="37"/>
        <v>124542</v>
      </c>
      <c r="I482" s="2">
        <f>VLOOKUP(B482,Mat_Hang!$A$1:$F$11,6,FALSE)</f>
        <v>220</v>
      </c>
      <c r="J482" s="2">
        <f t="shared" si="38"/>
        <v>11220</v>
      </c>
      <c r="K482" s="2">
        <f t="shared" si="39"/>
        <v>102</v>
      </c>
    </row>
    <row r="483" spans="1:11" x14ac:dyDescent="0.3">
      <c r="A483" s="6" t="s">
        <v>548</v>
      </c>
      <c r="B483" s="6" t="s">
        <v>21</v>
      </c>
      <c r="C483" s="25">
        <f>NS+STT</f>
        <v>27</v>
      </c>
      <c r="D483" s="2">
        <f>VLOOKUP(B483,Mat_Hang!$A$1:$D$11,4,FALSE)</f>
        <v>120</v>
      </c>
      <c r="E483" s="2">
        <f t="shared" si="35"/>
        <v>3240</v>
      </c>
      <c r="F483" s="2">
        <f>VLOOKUP(B483,Mat_Hang!$A$1:$E$11,5,FALSE)</f>
        <v>8</v>
      </c>
      <c r="G483" s="2">
        <f t="shared" si="36"/>
        <v>25920</v>
      </c>
      <c r="H483" s="2">
        <f t="shared" si="37"/>
        <v>29160</v>
      </c>
      <c r="I483" s="2">
        <f>VLOOKUP(B483,Mat_Hang!$A$1:$F$11,6,FALSE)</f>
        <v>119</v>
      </c>
      <c r="J483" s="2">
        <f t="shared" si="38"/>
        <v>3213</v>
      </c>
      <c r="K483" s="2">
        <f t="shared" si="39"/>
        <v>27</v>
      </c>
    </row>
    <row r="484" spans="1:11" x14ac:dyDescent="0.3">
      <c r="A484" s="6" t="s">
        <v>549</v>
      </c>
      <c r="B484" s="6" t="s">
        <v>28</v>
      </c>
      <c r="C484" s="25">
        <v>62</v>
      </c>
      <c r="D484" s="2">
        <f>VLOOKUP(B484,Mat_Hang!$A$1:$D$11,4,FALSE)</f>
        <v>109</v>
      </c>
      <c r="E484" s="2">
        <f t="shared" si="35"/>
        <v>6758</v>
      </c>
      <c r="F484" s="2">
        <f>VLOOKUP(B484,Mat_Hang!$A$1:$E$11,5,FALSE)</f>
        <v>10</v>
      </c>
      <c r="G484" s="2">
        <f t="shared" si="36"/>
        <v>67580</v>
      </c>
      <c r="H484" s="2">
        <f t="shared" si="37"/>
        <v>74338</v>
      </c>
      <c r="I484" s="2">
        <f>VLOOKUP(B484,Mat_Hang!$A$1:$F$11,6,FALSE)</f>
        <v>108</v>
      </c>
      <c r="J484" s="2">
        <f t="shared" si="38"/>
        <v>6696</v>
      </c>
      <c r="K484" s="2">
        <f t="shared" si="39"/>
        <v>62</v>
      </c>
    </row>
    <row r="485" spans="1:11" x14ac:dyDescent="0.3">
      <c r="A485" s="6" t="s">
        <v>550</v>
      </c>
      <c r="B485" s="6" t="s">
        <v>10</v>
      </c>
      <c r="C485" s="25">
        <v>4</v>
      </c>
      <c r="D485" s="2">
        <f>VLOOKUP(B485,Mat_Hang!$A$1:$D$11,4,FALSE)</f>
        <v>227</v>
      </c>
      <c r="E485" s="2">
        <f t="shared" si="35"/>
        <v>908</v>
      </c>
      <c r="F485" s="2">
        <f>VLOOKUP(B485,Mat_Hang!$A$1:$E$11,5,FALSE)</f>
        <v>5</v>
      </c>
      <c r="G485" s="2">
        <f t="shared" si="36"/>
        <v>4540</v>
      </c>
      <c r="H485" s="2">
        <f t="shared" si="37"/>
        <v>5448</v>
      </c>
      <c r="I485" s="2">
        <f>VLOOKUP(B485,Mat_Hang!$A$1:$F$11,6,FALSE)</f>
        <v>225</v>
      </c>
      <c r="J485" s="2">
        <f t="shared" si="38"/>
        <v>900</v>
      </c>
      <c r="K485" s="2">
        <f t="shared" si="39"/>
        <v>8</v>
      </c>
    </row>
    <row r="486" spans="1:11" x14ac:dyDescent="0.3">
      <c r="A486" s="6" t="s">
        <v>551</v>
      </c>
      <c r="B486" s="6" t="s">
        <v>5</v>
      </c>
      <c r="C486" s="25">
        <v>61</v>
      </c>
      <c r="D486" s="2">
        <f>VLOOKUP(B486,Mat_Hang!$A$1:$D$11,4,FALSE)</f>
        <v>58</v>
      </c>
      <c r="E486" s="2">
        <f t="shared" si="35"/>
        <v>3538</v>
      </c>
      <c r="F486" s="2">
        <f>VLOOKUP(B486,Mat_Hang!$A$1:$E$11,5,FALSE)</f>
        <v>10</v>
      </c>
      <c r="G486" s="2">
        <f t="shared" si="36"/>
        <v>35380</v>
      </c>
      <c r="H486" s="2">
        <f t="shared" si="37"/>
        <v>38918</v>
      </c>
      <c r="I486" s="2">
        <f>VLOOKUP(B486,Mat_Hang!$A$1:$F$11,6,FALSE)</f>
        <v>55</v>
      </c>
      <c r="J486" s="2">
        <f t="shared" si="38"/>
        <v>3355</v>
      </c>
      <c r="K486" s="2">
        <f t="shared" si="39"/>
        <v>183</v>
      </c>
    </row>
    <row r="487" spans="1:11" x14ac:dyDescent="0.3">
      <c r="A487" s="6" t="s">
        <v>552</v>
      </c>
      <c r="B487" s="6" t="s">
        <v>26</v>
      </c>
      <c r="C487" s="25">
        <v>25</v>
      </c>
      <c r="D487" s="2">
        <f>VLOOKUP(B487,Mat_Hang!$A$1:$D$11,4,FALSE)</f>
        <v>212</v>
      </c>
      <c r="E487" s="2">
        <f t="shared" si="35"/>
        <v>5300</v>
      </c>
      <c r="F487" s="2">
        <f>VLOOKUP(B487,Mat_Hang!$A$1:$E$11,5,FALSE)</f>
        <v>8</v>
      </c>
      <c r="G487" s="2">
        <f t="shared" si="36"/>
        <v>42400</v>
      </c>
      <c r="H487" s="2">
        <f t="shared" si="37"/>
        <v>47700</v>
      </c>
      <c r="I487" s="2">
        <f>VLOOKUP(B487,Mat_Hang!$A$1:$F$11,6,FALSE)</f>
        <v>207</v>
      </c>
      <c r="J487" s="2">
        <f t="shared" si="38"/>
        <v>5175</v>
      </c>
      <c r="K487" s="2">
        <f t="shared" si="39"/>
        <v>125</v>
      </c>
    </row>
    <row r="488" spans="1:11" x14ac:dyDescent="0.3">
      <c r="A488" s="6" t="s">
        <v>553</v>
      </c>
      <c r="B488" s="6" t="s">
        <v>7</v>
      </c>
      <c r="C488" s="25">
        <f>NS+12-TS</f>
        <v>6</v>
      </c>
      <c r="D488" s="2">
        <f>VLOOKUP(B488,Mat_Hang!$A$1:$D$11,4,FALSE)</f>
        <v>88</v>
      </c>
      <c r="E488" s="2">
        <f t="shared" si="35"/>
        <v>528</v>
      </c>
      <c r="F488" s="2">
        <f>VLOOKUP(B488,Mat_Hang!$A$1:$E$11,5,FALSE)</f>
        <v>10</v>
      </c>
      <c r="G488" s="2">
        <f t="shared" si="36"/>
        <v>5280</v>
      </c>
      <c r="H488" s="2">
        <f t="shared" si="37"/>
        <v>5808</v>
      </c>
      <c r="I488" s="2">
        <f>VLOOKUP(B488,Mat_Hang!$A$1:$F$11,6,FALSE)</f>
        <v>90</v>
      </c>
      <c r="J488" s="2">
        <f t="shared" si="38"/>
        <v>540</v>
      </c>
      <c r="K488" s="2">
        <f t="shared" si="39"/>
        <v>-12</v>
      </c>
    </row>
    <row r="489" spans="1:11" x14ac:dyDescent="0.3">
      <c r="A489" s="6" t="s">
        <v>554</v>
      </c>
      <c r="B489" s="6" t="s">
        <v>28</v>
      </c>
      <c r="C489" s="25">
        <v>12</v>
      </c>
      <c r="D489" s="2">
        <f>VLOOKUP(B489,Mat_Hang!$A$1:$D$11,4,FALSE)</f>
        <v>109</v>
      </c>
      <c r="E489" s="2">
        <f t="shared" si="35"/>
        <v>1308</v>
      </c>
      <c r="F489" s="2">
        <f>VLOOKUP(B489,Mat_Hang!$A$1:$E$11,5,FALSE)</f>
        <v>10</v>
      </c>
      <c r="G489" s="2">
        <f t="shared" si="36"/>
        <v>13080</v>
      </c>
      <c r="H489" s="2">
        <f t="shared" si="37"/>
        <v>14388</v>
      </c>
      <c r="I489" s="2">
        <f>VLOOKUP(B489,Mat_Hang!$A$1:$F$11,6,FALSE)</f>
        <v>108</v>
      </c>
      <c r="J489" s="2">
        <f t="shared" si="38"/>
        <v>1296</v>
      </c>
      <c r="K489" s="2">
        <f t="shared" si="39"/>
        <v>12</v>
      </c>
    </row>
    <row r="490" spans="1:11" x14ac:dyDescent="0.3">
      <c r="A490" s="6" t="s">
        <v>554</v>
      </c>
      <c r="B490" s="6" t="s">
        <v>4</v>
      </c>
      <c r="C490" s="25">
        <v>9</v>
      </c>
      <c r="D490" s="2">
        <f>VLOOKUP(B490,Mat_Hang!$A$1:$D$11,4,FALSE)</f>
        <v>222</v>
      </c>
      <c r="E490" s="2">
        <f t="shared" si="35"/>
        <v>1998</v>
      </c>
      <c r="F490" s="2">
        <f>VLOOKUP(B490,Mat_Hang!$A$1:$E$11,5,FALSE)</f>
        <v>10</v>
      </c>
      <c r="G490" s="2">
        <f t="shared" si="36"/>
        <v>19980</v>
      </c>
      <c r="H490" s="2">
        <f t="shared" si="37"/>
        <v>21978</v>
      </c>
      <c r="I490" s="2">
        <f>VLOOKUP(B490,Mat_Hang!$A$1:$F$11,6,FALSE)</f>
        <v>220</v>
      </c>
      <c r="J490" s="2">
        <f t="shared" si="38"/>
        <v>1980</v>
      </c>
      <c r="K490" s="2">
        <f t="shared" si="39"/>
        <v>18</v>
      </c>
    </row>
    <row r="491" spans="1:11" x14ac:dyDescent="0.3">
      <c r="A491" s="6" t="s">
        <v>554</v>
      </c>
      <c r="B491" s="6" t="s">
        <v>38</v>
      </c>
      <c r="C491" s="25">
        <f>NS</f>
        <v>6</v>
      </c>
      <c r="D491" s="2">
        <f>VLOOKUP(B491,Mat_Hang!$A$1:$D$11,4,FALSE)</f>
        <v>102</v>
      </c>
      <c r="E491" s="2">
        <f t="shared" si="35"/>
        <v>612</v>
      </c>
      <c r="F491" s="2">
        <f>VLOOKUP(B491,Mat_Hang!$A$1:$E$11,5,FALSE)</f>
        <v>5</v>
      </c>
      <c r="G491" s="2">
        <f t="shared" si="36"/>
        <v>3060</v>
      </c>
      <c r="H491" s="2">
        <f t="shared" si="37"/>
        <v>3672</v>
      </c>
      <c r="I491" s="2">
        <f>VLOOKUP(B491,Mat_Hang!$A$1:$F$11,6,FALSE)</f>
        <v>84</v>
      </c>
      <c r="J491" s="2">
        <f t="shared" si="38"/>
        <v>504</v>
      </c>
      <c r="K491" s="2">
        <f t="shared" si="39"/>
        <v>108</v>
      </c>
    </row>
    <row r="492" spans="1:11" x14ac:dyDescent="0.3">
      <c r="A492" s="6" t="s">
        <v>555</v>
      </c>
      <c r="B492" s="6" t="s">
        <v>7</v>
      </c>
      <c r="C492" s="25">
        <v>7</v>
      </c>
      <c r="D492" s="2">
        <f>VLOOKUP(B492,Mat_Hang!$A$1:$D$11,4,FALSE)</f>
        <v>88</v>
      </c>
      <c r="E492" s="2">
        <f t="shared" si="35"/>
        <v>616</v>
      </c>
      <c r="F492" s="2">
        <f>VLOOKUP(B492,Mat_Hang!$A$1:$E$11,5,FALSE)</f>
        <v>10</v>
      </c>
      <c r="G492" s="2">
        <f t="shared" si="36"/>
        <v>6160</v>
      </c>
      <c r="H492" s="2">
        <f t="shared" si="37"/>
        <v>6776</v>
      </c>
      <c r="I492" s="2">
        <f>VLOOKUP(B492,Mat_Hang!$A$1:$F$11,6,FALSE)</f>
        <v>90</v>
      </c>
      <c r="J492" s="2">
        <f t="shared" si="38"/>
        <v>630</v>
      </c>
      <c r="K492" s="2">
        <f t="shared" si="39"/>
        <v>-14</v>
      </c>
    </row>
    <row r="493" spans="1:11" x14ac:dyDescent="0.3">
      <c r="A493" s="6" t="s">
        <v>556</v>
      </c>
      <c r="B493" s="6" t="s">
        <v>51</v>
      </c>
      <c r="C493" s="25">
        <v>27</v>
      </c>
      <c r="D493" s="2">
        <f>VLOOKUP(B493,Mat_Hang!$A$1:$D$11,4,FALSE)</f>
        <v>105</v>
      </c>
      <c r="E493" s="2">
        <f t="shared" si="35"/>
        <v>2835</v>
      </c>
      <c r="F493" s="2">
        <f>VLOOKUP(B493,Mat_Hang!$A$1:$E$11,5,FALSE)</f>
        <v>8</v>
      </c>
      <c r="G493" s="2">
        <f t="shared" si="36"/>
        <v>22680</v>
      </c>
      <c r="H493" s="2">
        <f t="shared" si="37"/>
        <v>25515</v>
      </c>
      <c r="I493" s="2">
        <f>VLOOKUP(B493,Mat_Hang!$A$1:$F$11,6,FALSE)</f>
        <v>104</v>
      </c>
      <c r="J493" s="2">
        <f t="shared" si="38"/>
        <v>2808</v>
      </c>
      <c r="K493" s="2">
        <f t="shared" si="39"/>
        <v>27</v>
      </c>
    </row>
    <row r="494" spans="1:11" x14ac:dyDescent="0.3">
      <c r="A494" s="6" t="s">
        <v>557</v>
      </c>
      <c r="B494" s="6" t="s">
        <v>4</v>
      </c>
      <c r="C494" s="25">
        <v>18</v>
      </c>
      <c r="D494" s="2">
        <f>VLOOKUP(B494,Mat_Hang!$A$1:$D$11,4,FALSE)</f>
        <v>222</v>
      </c>
      <c r="E494" s="2">
        <f t="shared" si="35"/>
        <v>3996</v>
      </c>
      <c r="F494" s="2">
        <f>VLOOKUP(B494,Mat_Hang!$A$1:$E$11,5,FALSE)</f>
        <v>10</v>
      </c>
      <c r="G494" s="2">
        <f t="shared" si="36"/>
        <v>39960</v>
      </c>
      <c r="H494" s="2">
        <f t="shared" si="37"/>
        <v>43956</v>
      </c>
      <c r="I494" s="2">
        <f>VLOOKUP(B494,Mat_Hang!$A$1:$F$11,6,FALSE)</f>
        <v>220</v>
      </c>
      <c r="J494" s="2">
        <f t="shared" si="38"/>
        <v>3960</v>
      </c>
      <c r="K494" s="2">
        <f t="shared" si="39"/>
        <v>36</v>
      </c>
    </row>
    <row r="495" spans="1:11" x14ac:dyDescent="0.3">
      <c r="A495" s="6" t="s">
        <v>558</v>
      </c>
      <c r="B495" s="6" t="s">
        <v>21</v>
      </c>
      <c r="C495" s="25">
        <f>STT*2</f>
        <v>42</v>
      </c>
      <c r="D495" s="2">
        <f>VLOOKUP(B495,Mat_Hang!$A$1:$D$11,4,FALSE)</f>
        <v>120</v>
      </c>
      <c r="E495" s="2">
        <f t="shared" si="35"/>
        <v>5040</v>
      </c>
      <c r="F495" s="2">
        <f>VLOOKUP(B495,Mat_Hang!$A$1:$E$11,5,FALSE)</f>
        <v>8</v>
      </c>
      <c r="G495" s="2">
        <f t="shared" si="36"/>
        <v>40320</v>
      </c>
      <c r="H495" s="2">
        <f t="shared" si="37"/>
        <v>45360</v>
      </c>
      <c r="I495" s="2">
        <f>VLOOKUP(B495,Mat_Hang!$A$1:$F$11,6,FALSE)</f>
        <v>119</v>
      </c>
      <c r="J495" s="2">
        <f t="shared" si="38"/>
        <v>4998</v>
      </c>
      <c r="K495" s="2">
        <f t="shared" si="39"/>
        <v>42</v>
      </c>
    </row>
    <row r="496" spans="1:11" x14ac:dyDescent="0.3">
      <c r="A496" s="6" t="s">
        <v>559</v>
      </c>
      <c r="B496" s="6" t="s">
        <v>21</v>
      </c>
      <c r="C496" s="25">
        <v>9</v>
      </c>
      <c r="D496" s="2">
        <f>VLOOKUP(B496,Mat_Hang!$A$1:$D$11,4,FALSE)</f>
        <v>120</v>
      </c>
      <c r="E496" s="2">
        <f t="shared" si="35"/>
        <v>1080</v>
      </c>
      <c r="F496" s="2">
        <f>VLOOKUP(B496,Mat_Hang!$A$1:$E$11,5,FALSE)</f>
        <v>8</v>
      </c>
      <c r="G496" s="2">
        <f t="shared" si="36"/>
        <v>8640</v>
      </c>
      <c r="H496" s="2">
        <f t="shared" si="37"/>
        <v>9720</v>
      </c>
      <c r="I496" s="2">
        <f>VLOOKUP(B496,Mat_Hang!$A$1:$F$11,6,FALSE)</f>
        <v>119</v>
      </c>
      <c r="J496" s="2">
        <f t="shared" si="38"/>
        <v>1071</v>
      </c>
      <c r="K496" s="2">
        <f t="shared" si="39"/>
        <v>9</v>
      </c>
    </row>
    <row r="497" spans="1:11" x14ac:dyDescent="0.3">
      <c r="A497" s="6" t="s">
        <v>560</v>
      </c>
      <c r="B497" s="6" t="s">
        <v>7</v>
      </c>
      <c r="C497" s="25">
        <v>51</v>
      </c>
      <c r="D497" s="2">
        <f>VLOOKUP(B497,Mat_Hang!$A$1:$D$11,4,FALSE)</f>
        <v>88</v>
      </c>
      <c r="E497" s="2">
        <f t="shared" si="35"/>
        <v>4488</v>
      </c>
      <c r="F497" s="2">
        <f>VLOOKUP(B497,Mat_Hang!$A$1:$E$11,5,FALSE)</f>
        <v>10</v>
      </c>
      <c r="G497" s="2">
        <f t="shared" si="36"/>
        <v>44880</v>
      </c>
      <c r="H497" s="2">
        <f t="shared" si="37"/>
        <v>49368</v>
      </c>
      <c r="I497" s="2">
        <f>VLOOKUP(B497,Mat_Hang!$A$1:$F$11,6,FALSE)</f>
        <v>90</v>
      </c>
      <c r="J497" s="2">
        <f t="shared" si="38"/>
        <v>4590</v>
      </c>
      <c r="K497" s="2">
        <f t="shared" si="39"/>
        <v>-102</v>
      </c>
    </row>
    <row r="498" spans="1:11" x14ac:dyDescent="0.3">
      <c r="A498" s="6" t="s">
        <v>561</v>
      </c>
      <c r="B498" s="6" t="s">
        <v>38</v>
      </c>
      <c r="C498" s="25">
        <f>NS+TS-2</f>
        <v>16</v>
      </c>
      <c r="D498" s="2">
        <f>VLOOKUP(B498,Mat_Hang!$A$1:$D$11,4,FALSE)</f>
        <v>102</v>
      </c>
      <c r="E498" s="2">
        <f t="shared" si="35"/>
        <v>1632</v>
      </c>
      <c r="F498" s="2">
        <f>VLOOKUP(B498,Mat_Hang!$A$1:$E$11,5,FALSE)</f>
        <v>5</v>
      </c>
      <c r="G498" s="2">
        <f t="shared" si="36"/>
        <v>8160</v>
      </c>
      <c r="H498" s="2">
        <f t="shared" si="37"/>
        <v>9792</v>
      </c>
      <c r="I498" s="2">
        <f>VLOOKUP(B498,Mat_Hang!$A$1:$F$11,6,FALSE)</f>
        <v>84</v>
      </c>
      <c r="J498" s="2">
        <f t="shared" si="38"/>
        <v>1344</v>
      </c>
      <c r="K498" s="2">
        <f t="shared" si="39"/>
        <v>288</v>
      </c>
    </row>
    <row r="499" spans="1:11" x14ac:dyDescent="0.3">
      <c r="A499" s="6" t="s">
        <v>562</v>
      </c>
      <c r="B499" s="6" t="s">
        <v>26</v>
      </c>
      <c r="C499" s="25">
        <v>41</v>
      </c>
      <c r="D499" s="2">
        <f>VLOOKUP(B499,Mat_Hang!$A$1:$D$11,4,FALSE)</f>
        <v>212</v>
      </c>
      <c r="E499" s="2">
        <f t="shared" si="35"/>
        <v>8692</v>
      </c>
      <c r="F499" s="2">
        <f>VLOOKUP(B499,Mat_Hang!$A$1:$E$11,5,FALSE)</f>
        <v>8</v>
      </c>
      <c r="G499" s="2">
        <f t="shared" si="36"/>
        <v>69536</v>
      </c>
      <c r="H499" s="2">
        <f t="shared" si="37"/>
        <v>78228</v>
      </c>
      <c r="I499" s="2">
        <f>VLOOKUP(B499,Mat_Hang!$A$1:$F$11,6,FALSE)</f>
        <v>207</v>
      </c>
      <c r="J499" s="2">
        <f t="shared" si="38"/>
        <v>8487</v>
      </c>
      <c r="K499" s="2">
        <f t="shared" si="39"/>
        <v>205</v>
      </c>
    </row>
    <row r="500" spans="1:11" x14ac:dyDescent="0.3">
      <c r="A500" s="6" t="s">
        <v>563</v>
      </c>
      <c r="B500" s="6" t="s">
        <v>21</v>
      </c>
      <c r="C500" s="25">
        <v>8</v>
      </c>
      <c r="D500" s="2">
        <f>VLOOKUP(B500,Mat_Hang!$A$1:$D$11,4,FALSE)</f>
        <v>120</v>
      </c>
      <c r="E500" s="2">
        <f t="shared" si="35"/>
        <v>960</v>
      </c>
      <c r="F500" s="2">
        <f>VLOOKUP(B500,Mat_Hang!$A$1:$E$11,5,FALSE)</f>
        <v>8</v>
      </c>
      <c r="G500" s="2">
        <f t="shared" si="36"/>
        <v>7680</v>
      </c>
      <c r="H500" s="2">
        <f t="shared" si="37"/>
        <v>8640</v>
      </c>
      <c r="I500" s="2">
        <f>VLOOKUP(B500,Mat_Hang!$A$1:$F$11,6,FALSE)</f>
        <v>119</v>
      </c>
      <c r="J500" s="2">
        <f t="shared" si="38"/>
        <v>952</v>
      </c>
      <c r="K500" s="2">
        <f t="shared" si="39"/>
        <v>8</v>
      </c>
    </row>
    <row r="501" spans="1:11" x14ac:dyDescent="0.3">
      <c r="A501" s="6" t="s">
        <v>564</v>
      </c>
      <c r="B501" s="6" t="s">
        <v>24</v>
      </c>
      <c r="C501" s="25">
        <f>TS</f>
        <v>12</v>
      </c>
      <c r="D501" s="2">
        <f>VLOOKUP(B501,Mat_Hang!$A$1:$D$11,4,FALSE)</f>
        <v>100</v>
      </c>
      <c r="E501" s="2">
        <f t="shared" si="35"/>
        <v>1200</v>
      </c>
      <c r="F501" s="2">
        <f>VLOOKUP(B501,Mat_Hang!$A$1:$E$11,5,FALSE)</f>
        <v>8</v>
      </c>
      <c r="G501" s="2">
        <f t="shared" si="36"/>
        <v>9600</v>
      </c>
      <c r="H501" s="2">
        <f t="shared" si="37"/>
        <v>10800</v>
      </c>
      <c r="I501" s="2">
        <f>VLOOKUP(B501,Mat_Hang!$A$1:$F$11,6,FALSE)</f>
        <v>95</v>
      </c>
      <c r="J501" s="2">
        <f t="shared" si="38"/>
        <v>1140</v>
      </c>
      <c r="K501" s="2">
        <f t="shared" si="39"/>
        <v>60</v>
      </c>
    </row>
    <row r="502" spans="1:11" x14ac:dyDescent="0.3">
      <c r="A502" s="6" t="s">
        <v>565</v>
      </c>
      <c r="B502" s="6" t="s">
        <v>10</v>
      </c>
      <c r="C502" s="25">
        <v>89</v>
      </c>
      <c r="D502" s="2">
        <f>VLOOKUP(B502,Mat_Hang!$A$1:$D$11,4,FALSE)</f>
        <v>227</v>
      </c>
      <c r="E502" s="2">
        <f t="shared" si="35"/>
        <v>20203</v>
      </c>
      <c r="F502" s="2">
        <f>VLOOKUP(B502,Mat_Hang!$A$1:$E$11,5,FALSE)</f>
        <v>5</v>
      </c>
      <c r="G502" s="2">
        <f t="shared" si="36"/>
        <v>101015</v>
      </c>
      <c r="H502" s="2">
        <f t="shared" si="37"/>
        <v>121218</v>
      </c>
      <c r="I502" s="2">
        <f>VLOOKUP(B502,Mat_Hang!$A$1:$F$11,6,FALSE)</f>
        <v>225</v>
      </c>
      <c r="J502" s="2">
        <f t="shared" si="38"/>
        <v>20025</v>
      </c>
      <c r="K502" s="2">
        <f t="shared" si="39"/>
        <v>178</v>
      </c>
    </row>
    <row r="503" spans="1:11" x14ac:dyDescent="0.3">
      <c r="A503" s="6" t="s">
        <v>566</v>
      </c>
      <c r="B503" s="6" t="s">
        <v>26</v>
      </c>
      <c r="C503" s="25">
        <v>2</v>
      </c>
      <c r="D503" s="2">
        <f>VLOOKUP(B503,Mat_Hang!$A$1:$D$11,4,FALSE)</f>
        <v>212</v>
      </c>
      <c r="E503" s="2">
        <f t="shared" si="35"/>
        <v>424</v>
      </c>
      <c r="F503" s="2">
        <f>VLOOKUP(B503,Mat_Hang!$A$1:$E$11,5,FALSE)</f>
        <v>8</v>
      </c>
      <c r="G503" s="2">
        <f t="shared" si="36"/>
        <v>3392</v>
      </c>
      <c r="H503" s="2">
        <f t="shared" si="37"/>
        <v>3816</v>
      </c>
      <c r="I503" s="2">
        <f>VLOOKUP(B503,Mat_Hang!$A$1:$F$11,6,FALSE)</f>
        <v>207</v>
      </c>
      <c r="J503" s="2">
        <f t="shared" si="38"/>
        <v>414</v>
      </c>
      <c r="K503" s="2">
        <f t="shared" si="39"/>
        <v>10</v>
      </c>
    </row>
    <row r="504" spans="1:11" x14ac:dyDescent="0.3">
      <c r="A504" s="6" t="s">
        <v>567</v>
      </c>
      <c r="B504" s="6" t="s">
        <v>38</v>
      </c>
      <c r="C504" s="25">
        <v>58</v>
      </c>
      <c r="D504" s="2">
        <f>VLOOKUP(B504,Mat_Hang!$A$1:$D$11,4,FALSE)</f>
        <v>102</v>
      </c>
      <c r="E504" s="2">
        <f t="shared" si="35"/>
        <v>5916</v>
      </c>
      <c r="F504" s="2">
        <f>VLOOKUP(B504,Mat_Hang!$A$1:$E$11,5,FALSE)</f>
        <v>5</v>
      </c>
      <c r="G504" s="2">
        <f t="shared" si="36"/>
        <v>29580</v>
      </c>
      <c r="H504" s="2">
        <f t="shared" si="37"/>
        <v>35496</v>
      </c>
      <c r="I504" s="2">
        <f>VLOOKUP(B504,Mat_Hang!$A$1:$F$11,6,FALSE)</f>
        <v>84</v>
      </c>
      <c r="J504" s="2">
        <f t="shared" si="38"/>
        <v>4872</v>
      </c>
      <c r="K504" s="2">
        <f t="shared" si="39"/>
        <v>1044</v>
      </c>
    </row>
    <row r="505" spans="1:11" x14ac:dyDescent="0.3">
      <c r="A505" s="6" t="s">
        <v>568</v>
      </c>
      <c r="B505" s="6" t="s">
        <v>26</v>
      </c>
      <c r="C505" s="25">
        <v>35</v>
      </c>
      <c r="D505" s="2">
        <f>VLOOKUP(B505,Mat_Hang!$A$1:$D$11,4,FALSE)</f>
        <v>212</v>
      </c>
      <c r="E505" s="2">
        <f t="shared" si="35"/>
        <v>7420</v>
      </c>
      <c r="F505" s="2">
        <f>VLOOKUP(B505,Mat_Hang!$A$1:$E$11,5,FALSE)</f>
        <v>8</v>
      </c>
      <c r="G505" s="2">
        <f t="shared" si="36"/>
        <v>59360</v>
      </c>
      <c r="H505" s="2">
        <f t="shared" si="37"/>
        <v>66780</v>
      </c>
      <c r="I505" s="2">
        <f>VLOOKUP(B505,Mat_Hang!$A$1:$F$11,6,FALSE)</f>
        <v>207</v>
      </c>
      <c r="J505" s="2">
        <f t="shared" si="38"/>
        <v>7245</v>
      </c>
      <c r="K505" s="2">
        <f t="shared" si="39"/>
        <v>175</v>
      </c>
    </row>
    <row r="506" spans="1:11" x14ac:dyDescent="0.3">
      <c r="A506" s="6" t="s">
        <v>569</v>
      </c>
      <c r="B506" s="6" t="s">
        <v>51</v>
      </c>
      <c r="C506" s="25">
        <v>44</v>
      </c>
      <c r="D506" s="2">
        <f>VLOOKUP(B506,Mat_Hang!$A$1:$D$11,4,FALSE)</f>
        <v>105</v>
      </c>
      <c r="E506" s="2">
        <f t="shared" si="35"/>
        <v>4620</v>
      </c>
      <c r="F506" s="2">
        <f>VLOOKUP(B506,Mat_Hang!$A$1:$E$11,5,FALSE)</f>
        <v>8</v>
      </c>
      <c r="G506" s="2">
        <f t="shared" si="36"/>
        <v>36960</v>
      </c>
      <c r="H506" s="2">
        <f t="shared" si="37"/>
        <v>41580</v>
      </c>
      <c r="I506" s="2">
        <f>VLOOKUP(B506,Mat_Hang!$A$1:$F$11,6,FALSE)</f>
        <v>104</v>
      </c>
      <c r="J506" s="2">
        <f t="shared" si="38"/>
        <v>4576</v>
      </c>
      <c r="K506" s="2">
        <f t="shared" si="39"/>
        <v>44</v>
      </c>
    </row>
    <row r="507" spans="1:11" x14ac:dyDescent="0.3">
      <c r="A507" s="6" t="s">
        <v>570</v>
      </c>
      <c r="B507" s="6" t="s">
        <v>24</v>
      </c>
      <c r="C507" s="25">
        <v>77</v>
      </c>
      <c r="D507" s="2">
        <f>VLOOKUP(B507,Mat_Hang!$A$1:$D$11,4,FALSE)</f>
        <v>100</v>
      </c>
      <c r="E507" s="2">
        <f t="shared" si="35"/>
        <v>7700</v>
      </c>
      <c r="F507" s="2">
        <f>VLOOKUP(B507,Mat_Hang!$A$1:$E$11,5,FALSE)</f>
        <v>8</v>
      </c>
      <c r="G507" s="2">
        <f t="shared" si="36"/>
        <v>61600</v>
      </c>
      <c r="H507" s="2">
        <f t="shared" si="37"/>
        <v>69300</v>
      </c>
      <c r="I507" s="2">
        <f>VLOOKUP(B507,Mat_Hang!$A$1:$F$11,6,FALSE)</f>
        <v>95</v>
      </c>
      <c r="J507" s="2">
        <f t="shared" si="38"/>
        <v>7315</v>
      </c>
      <c r="K507" s="2">
        <f t="shared" si="39"/>
        <v>385</v>
      </c>
    </row>
    <row r="508" spans="1:11" x14ac:dyDescent="0.3">
      <c r="A508" s="6" t="s">
        <v>571</v>
      </c>
      <c r="B508" s="6" t="s">
        <v>51</v>
      </c>
      <c r="C508" s="25">
        <v>5</v>
      </c>
      <c r="D508" s="2">
        <f>VLOOKUP(B508,Mat_Hang!$A$1:$D$11,4,FALSE)</f>
        <v>105</v>
      </c>
      <c r="E508" s="2">
        <f t="shared" si="35"/>
        <v>525</v>
      </c>
      <c r="F508" s="2">
        <f>VLOOKUP(B508,Mat_Hang!$A$1:$E$11,5,FALSE)</f>
        <v>8</v>
      </c>
      <c r="G508" s="2">
        <f t="shared" si="36"/>
        <v>4200</v>
      </c>
      <c r="H508" s="2">
        <f t="shared" si="37"/>
        <v>4725</v>
      </c>
      <c r="I508" s="2">
        <f>VLOOKUP(B508,Mat_Hang!$A$1:$F$11,6,FALSE)</f>
        <v>104</v>
      </c>
      <c r="J508" s="2">
        <f t="shared" si="38"/>
        <v>520</v>
      </c>
      <c r="K508" s="2">
        <f t="shared" si="39"/>
        <v>5</v>
      </c>
    </row>
    <row r="509" spans="1:11" x14ac:dyDescent="0.3">
      <c r="A509" s="6" t="s">
        <v>572</v>
      </c>
      <c r="B509" s="6" t="s">
        <v>26</v>
      </c>
      <c r="C509" s="25">
        <v>13</v>
      </c>
      <c r="D509" s="2">
        <f>VLOOKUP(B509,Mat_Hang!$A$1:$D$11,4,FALSE)</f>
        <v>212</v>
      </c>
      <c r="E509" s="2">
        <f t="shared" si="35"/>
        <v>2756</v>
      </c>
      <c r="F509" s="2">
        <f>VLOOKUP(B509,Mat_Hang!$A$1:$E$11,5,FALSE)</f>
        <v>8</v>
      </c>
      <c r="G509" s="2">
        <f t="shared" si="36"/>
        <v>22048</v>
      </c>
      <c r="H509" s="2">
        <f t="shared" si="37"/>
        <v>24804</v>
      </c>
      <c r="I509" s="2">
        <f>VLOOKUP(B509,Mat_Hang!$A$1:$F$11,6,FALSE)</f>
        <v>207</v>
      </c>
      <c r="J509" s="2">
        <f t="shared" si="38"/>
        <v>2691</v>
      </c>
      <c r="K509" s="2">
        <f t="shared" si="39"/>
        <v>65</v>
      </c>
    </row>
    <row r="510" spans="1:11" x14ac:dyDescent="0.3">
      <c r="A510" s="6" t="s">
        <v>573</v>
      </c>
      <c r="B510" s="6" t="s">
        <v>28</v>
      </c>
      <c r="C510" s="25">
        <f>TS</f>
        <v>12</v>
      </c>
      <c r="D510" s="2">
        <f>VLOOKUP(B510,Mat_Hang!$A$1:$D$11,4,FALSE)</f>
        <v>109</v>
      </c>
      <c r="E510" s="2">
        <f t="shared" si="35"/>
        <v>1308</v>
      </c>
      <c r="F510" s="2">
        <f>VLOOKUP(B510,Mat_Hang!$A$1:$E$11,5,FALSE)</f>
        <v>10</v>
      </c>
      <c r="G510" s="2">
        <f t="shared" si="36"/>
        <v>13080</v>
      </c>
      <c r="H510" s="2">
        <f t="shared" si="37"/>
        <v>14388</v>
      </c>
      <c r="I510" s="2">
        <f>VLOOKUP(B510,Mat_Hang!$A$1:$F$11,6,FALSE)</f>
        <v>108</v>
      </c>
      <c r="J510" s="2">
        <f t="shared" si="38"/>
        <v>1296</v>
      </c>
      <c r="K510" s="2">
        <f t="shared" si="39"/>
        <v>12</v>
      </c>
    </row>
    <row r="511" spans="1:11" x14ac:dyDescent="0.3">
      <c r="A511" s="6" t="s">
        <v>574</v>
      </c>
      <c r="B511" s="6" t="s">
        <v>4</v>
      </c>
      <c r="C511" s="25">
        <v>5</v>
      </c>
      <c r="D511" s="2">
        <f>VLOOKUP(B511,Mat_Hang!$A$1:$D$11,4,FALSE)</f>
        <v>222</v>
      </c>
      <c r="E511" s="2">
        <f t="shared" si="35"/>
        <v>1110</v>
      </c>
      <c r="F511" s="2">
        <f>VLOOKUP(B511,Mat_Hang!$A$1:$E$11,5,FALSE)</f>
        <v>10</v>
      </c>
      <c r="G511" s="2">
        <f t="shared" si="36"/>
        <v>11100</v>
      </c>
      <c r="H511" s="2">
        <f t="shared" si="37"/>
        <v>12210</v>
      </c>
      <c r="I511" s="2">
        <f>VLOOKUP(B511,Mat_Hang!$A$1:$F$11,6,FALSE)</f>
        <v>220</v>
      </c>
      <c r="J511" s="2">
        <f t="shared" si="38"/>
        <v>1100</v>
      </c>
      <c r="K511" s="2">
        <f t="shared" si="39"/>
        <v>10</v>
      </c>
    </row>
    <row r="512" spans="1:11" x14ac:dyDescent="0.3">
      <c r="A512" s="6" t="s">
        <v>575</v>
      </c>
      <c r="B512" s="6" t="s">
        <v>21</v>
      </c>
      <c r="C512" s="25">
        <v>10</v>
      </c>
      <c r="D512" s="2">
        <f>VLOOKUP(B512,Mat_Hang!$A$1:$D$11,4,FALSE)</f>
        <v>120</v>
      </c>
      <c r="E512" s="2">
        <f t="shared" si="35"/>
        <v>1200</v>
      </c>
      <c r="F512" s="2">
        <f>VLOOKUP(B512,Mat_Hang!$A$1:$E$11,5,FALSE)</f>
        <v>8</v>
      </c>
      <c r="G512" s="2">
        <f t="shared" si="36"/>
        <v>9600</v>
      </c>
      <c r="H512" s="2">
        <f t="shared" si="37"/>
        <v>10800</v>
      </c>
      <c r="I512" s="2">
        <f>VLOOKUP(B512,Mat_Hang!$A$1:$F$11,6,FALSE)</f>
        <v>119</v>
      </c>
      <c r="J512" s="2">
        <f t="shared" si="38"/>
        <v>1190</v>
      </c>
      <c r="K512" s="2">
        <f t="shared" si="39"/>
        <v>10</v>
      </c>
    </row>
    <row r="513" spans="1:11" x14ac:dyDescent="0.3">
      <c r="A513" s="6" t="s">
        <v>576</v>
      </c>
      <c r="B513" s="6" t="s">
        <v>4</v>
      </c>
      <c r="C513" s="25">
        <f>NS+7+STT</f>
        <v>34</v>
      </c>
      <c r="D513" s="2">
        <f>VLOOKUP(B513,Mat_Hang!$A$1:$D$11,4,FALSE)</f>
        <v>222</v>
      </c>
      <c r="E513" s="2">
        <f t="shared" si="35"/>
        <v>7548</v>
      </c>
      <c r="F513" s="2">
        <f>VLOOKUP(B513,Mat_Hang!$A$1:$E$11,5,FALSE)</f>
        <v>10</v>
      </c>
      <c r="G513" s="2">
        <f t="shared" si="36"/>
        <v>75480</v>
      </c>
      <c r="H513" s="2">
        <f t="shared" si="37"/>
        <v>83028</v>
      </c>
      <c r="I513" s="2">
        <f>VLOOKUP(B513,Mat_Hang!$A$1:$F$11,6,FALSE)</f>
        <v>220</v>
      </c>
      <c r="J513" s="2">
        <f t="shared" si="38"/>
        <v>7480</v>
      </c>
      <c r="K513" s="2">
        <f t="shared" si="39"/>
        <v>68</v>
      </c>
    </row>
    <row r="514" spans="1:11" x14ac:dyDescent="0.3">
      <c r="A514" s="6" t="s">
        <v>577</v>
      </c>
      <c r="B514" s="6" t="s">
        <v>38</v>
      </c>
      <c r="C514" s="25">
        <f>NS</f>
        <v>6</v>
      </c>
      <c r="D514" s="2">
        <f>VLOOKUP(B514,Mat_Hang!$A$1:$D$11,4,FALSE)</f>
        <v>102</v>
      </c>
      <c r="E514" s="2">
        <f t="shared" si="35"/>
        <v>612</v>
      </c>
      <c r="F514" s="2">
        <f>VLOOKUP(B514,Mat_Hang!$A$1:$E$11,5,FALSE)</f>
        <v>5</v>
      </c>
      <c r="G514" s="2">
        <f t="shared" si="36"/>
        <v>3060</v>
      </c>
      <c r="H514" s="2">
        <f t="shared" si="37"/>
        <v>3672</v>
      </c>
      <c r="I514" s="2">
        <f>VLOOKUP(B514,Mat_Hang!$A$1:$F$11,6,FALSE)</f>
        <v>84</v>
      </c>
      <c r="J514" s="2">
        <f t="shared" si="38"/>
        <v>504</v>
      </c>
      <c r="K514" s="2">
        <f t="shared" si="39"/>
        <v>108</v>
      </c>
    </row>
    <row r="515" spans="1:11" x14ac:dyDescent="0.3">
      <c r="A515" s="6" t="s">
        <v>578</v>
      </c>
      <c r="B515" s="6" t="s">
        <v>10</v>
      </c>
      <c r="C515" s="25">
        <v>45</v>
      </c>
      <c r="D515" s="2">
        <f>VLOOKUP(B515,Mat_Hang!$A$1:$D$11,4,FALSE)</f>
        <v>227</v>
      </c>
      <c r="E515" s="2">
        <f t="shared" ref="E515:E551" si="40">C515*D515</f>
        <v>10215</v>
      </c>
      <c r="F515" s="2">
        <f>VLOOKUP(B515,Mat_Hang!$A$1:$E$11,5,FALSE)</f>
        <v>5</v>
      </c>
      <c r="G515" s="2">
        <f t="shared" ref="G515:G551" si="41">E515*F515</f>
        <v>51075</v>
      </c>
      <c r="H515" s="2">
        <f t="shared" ref="H515:H551" si="42">E515+G515</f>
        <v>61290</v>
      </c>
      <c r="I515" s="2">
        <f>VLOOKUP(B515,Mat_Hang!$A$1:$F$11,6,FALSE)</f>
        <v>225</v>
      </c>
      <c r="J515" s="2">
        <f t="shared" ref="J515:J551" si="43">C515*I515</f>
        <v>10125</v>
      </c>
      <c r="K515" s="2">
        <f t="shared" ref="K515:K551" si="44">E515-J515</f>
        <v>90</v>
      </c>
    </row>
    <row r="516" spans="1:11" x14ac:dyDescent="0.3">
      <c r="A516" s="6" t="s">
        <v>579</v>
      </c>
      <c r="B516" s="6" t="s">
        <v>7</v>
      </c>
      <c r="C516" s="25">
        <v>65</v>
      </c>
      <c r="D516" s="2">
        <f>VLOOKUP(B516,Mat_Hang!$A$1:$D$11,4,FALSE)</f>
        <v>88</v>
      </c>
      <c r="E516" s="2">
        <f t="shared" si="40"/>
        <v>5720</v>
      </c>
      <c r="F516" s="2">
        <f>VLOOKUP(B516,Mat_Hang!$A$1:$E$11,5,FALSE)</f>
        <v>10</v>
      </c>
      <c r="G516" s="2">
        <f t="shared" si="41"/>
        <v>57200</v>
      </c>
      <c r="H516" s="2">
        <f t="shared" si="42"/>
        <v>62920</v>
      </c>
      <c r="I516" s="2">
        <f>VLOOKUP(B516,Mat_Hang!$A$1:$F$11,6,FALSE)</f>
        <v>90</v>
      </c>
      <c r="J516" s="2">
        <f t="shared" si="43"/>
        <v>5850</v>
      </c>
      <c r="K516" s="2">
        <f t="shared" si="44"/>
        <v>-130</v>
      </c>
    </row>
    <row r="517" spans="1:11" x14ac:dyDescent="0.3">
      <c r="A517" s="6" t="s">
        <v>580</v>
      </c>
      <c r="B517" s="6" t="s">
        <v>38</v>
      </c>
      <c r="C517" s="25">
        <f>NS+2</f>
        <v>8</v>
      </c>
      <c r="D517" s="2">
        <f>VLOOKUP(B517,Mat_Hang!$A$1:$D$11,4,FALSE)</f>
        <v>102</v>
      </c>
      <c r="E517" s="2">
        <f t="shared" si="40"/>
        <v>816</v>
      </c>
      <c r="F517" s="2">
        <f>VLOOKUP(B517,Mat_Hang!$A$1:$E$11,5,FALSE)</f>
        <v>5</v>
      </c>
      <c r="G517" s="2">
        <f t="shared" si="41"/>
        <v>4080</v>
      </c>
      <c r="H517" s="2">
        <f t="shared" si="42"/>
        <v>4896</v>
      </c>
      <c r="I517" s="2">
        <f>VLOOKUP(B517,Mat_Hang!$A$1:$F$11,6,FALSE)</f>
        <v>84</v>
      </c>
      <c r="J517" s="2">
        <f t="shared" si="43"/>
        <v>672</v>
      </c>
      <c r="K517" s="2">
        <f t="shared" si="44"/>
        <v>144</v>
      </c>
    </row>
    <row r="518" spans="1:11" x14ac:dyDescent="0.3">
      <c r="A518" s="6" t="s">
        <v>581</v>
      </c>
      <c r="B518" s="6" t="s">
        <v>21</v>
      </c>
      <c r="C518" s="25">
        <v>47</v>
      </c>
      <c r="D518" s="2">
        <f>VLOOKUP(B518,Mat_Hang!$A$1:$D$11,4,FALSE)</f>
        <v>120</v>
      </c>
      <c r="E518" s="2">
        <f t="shared" si="40"/>
        <v>5640</v>
      </c>
      <c r="F518" s="2">
        <f>VLOOKUP(B518,Mat_Hang!$A$1:$E$11,5,FALSE)</f>
        <v>8</v>
      </c>
      <c r="G518" s="2">
        <f t="shared" si="41"/>
        <v>45120</v>
      </c>
      <c r="H518" s="2">
        <f t="shared" si="42"/>
        <v>50760</v>
      </c>
      <c r="I518" s="2">
        <f>VLOOKUP(B518,Mat_Hang!$A$1:$F$11,6,FALSE)</f>
        <v>119</v>
      </c>
      <c r="J518" s="2">
        <f t="shared" si="43"/>
        <v>5593</v>
      </c>
      <c r="K518" s="2">
        <f t="shared" si="44"/>
        <v>47</v>
      </c>
    </row>
    <row r="519" spans="1:11" x14ac:dyDescent="0.3">
      <c r="A519" s="6" t="s">
        <v>582</v>
      </c>
      <c r="B519" s="6" t="s">
        <v>24</v>
      </c>
      <c r="C519" s="25">
        <v>16</v>
      </c>
      <c r="D519" s="2">
        <f>VLOOKUP(B519,Mat_Hang!$A$1:$D$11,4,FALSE)</f>
        <v>100</v>
      </c>
      <c r="E519" s="2">
        <f t="shared" si="40"/>
        <v>1600</v>
      </c>
      <c r="F519" s="2">
        <f>VLOOKUP(B519,Mat_Hang!$A$1:$E$11,5,FALSE)</f>
        <v>8</v>
      </c>
      <c r="G519" s="2">
        <f t="shared" si="41"/>
        <v>12800</v>
      </c>
      <c r="H519" s="2">
        <f t="shared" si="42"/>
        <v>14400</v>
      </c>
      <c r="I519" s="2">
        <f>VLOOKUP(B519,Mat_Hang!$A$1:$F$11,6,FALSE)</f>
        <v>95</v>
      </c>
      <c r="J519" s="2">
        <f t="shared" si="43"/>
        <v>1520</v>
      </c>
      <c r="K519" s="2">
        <f t="shared" si="44"/>
        <v>80</v>
      </c>
    </row>
    <row r="520" spans="1:11" x14ac:dyDescent="0.3">
      <c r="A520" s="6" t="s">
        <v>583</v>
      </c>
      <c r="B520" s="6" t="s">
        <v>10</v>
      </c>
      <c r="C520" s="25">
        <f>STT</f>
        <v>21</v>
      </c>
      <c r="D520" s="2">
        <f>VLOOKUP(B520,Mat_Hang!$A$1:$D$11,4,FALSE)</f>
        <v>227</v>
      </c>
      <c r="E520" s="2">
        <f t="shared" si="40"/>
        <v>4767</v>
      </c>
      <c r="F520" s="2">
        <f>VLOOKUP(B520,Mat_Hang!$A$1:$E$11,5,FALSE)</f>
        <v>5</v>
      </c>
      <c r="G520" s="2">
        <f t="shared" si="41"/>
        <v>23835</v>
      </c>
      <c r="H520" s="2">
        <f t="shared" si="42"/>
        <v>28602</v>
      </c>
      <c r="I520" s="2">
        <f>VLOOKUP(B520,Mat_Hang!$A$1:$F$11,6,FALSE)</f>
        <v>225</v>
      </c>
      <c r="J520" s="2">
        <f t="shared" si="43"/>
        <v>4725</v>
      </c>
      <c r="K520" s="2">
        <f t="shared" si="44"/>
        <v>42</v>
      </c>
    </row>
    <row r="521" spans="1:11" x14ac:dyDescent="0.3">
      <c r="A521" s="6" t="s">
        <v>584</v>
      </c>
      <c r="B521" s="6" t="s">
        <v>5</v>
      </c>
      <c r="C521" s="25">
        <v>8</v>
      </c>
      <c r="D521" s="2">
        <f>VLOOKUP(B521,Mat_Hang!$A$1:$D$11,4,FALSE)</f>
        <v>58</v>
      </c>
      <c r="E521" s="2">
        <f t="shared" si="40"/>
        <v>464</v>
      </c>
      <c r="F521" s="2">
        <f>VLOOKUP(B521,Mat_Hang!$A$1:$E$11,5,FALSE)</f>
        <v>10</v>
      </c>
      <c r="G521" s="2">
        <f t="shared" si="41"/>
        <v>4640</v>
      </c>
      <c r="H521" s="2">
        <f t="shared" si="42"/>
        <v>5104</v>
      </c>
      <c r="I521" s="2">
        <f>VLOOKUP(B521,Mat_Hang!$A$1:$F$11,6,FALSE)</f>
        <v>55</v>
      </c>
      <c r="J521" s="2">
        <f t="shared" si="43"/>
        <v>440</v>
      </c>
      <c r="K521" s="2">
        <f t="shared" si="44"/>
        <v>24</v>
      </c>
    </row>
    <row r="522" spans="1:11" x14ac:dyDescent="0.3">
      <c r="A522" s="6" t="s">
        <v>585</v>
      </c>
      <c r="B522" s="6" t="s">
        <v>51</v>
      </c>
      <c r="C522" s="25">
        <v>6</v>
      </c>
      <c r="D522" s="2">
        <f>VLOOKUP(B522,Mat_Hang!$A$1:$D$11,4,FALSE)</f>
        <v>105</v>
      </c>
      <c r="E522" s="2">
        <f t="shared" si="40"/>
        <v>630</v>
      </c>
      <c r="F522" s="2">
        <f>VLOOKUP(B522,Mat_Hang!$A$1:$E$11,5,FALSE)</f>
        <v>8</v>
      </c>
      <c r="G522" s="2">
        <f t="shared" si="41"/>
        <v>5040</v>
      </c>
      <c r="H522" s="2">
        <f t="shared" si="42"/>
        <v>5670</v>
      </c>
      <c r="I522" s="2">
        <f>VLOOKUP(B522,Mat_Hang!$A$1:$F$11,6,FALSE)</f>
        <v>104</v>
      </c>
      <c r="J522" s="2">
        <f t="shared" si="43"/>
        <v>624</v>
      </c>
      <c r="K522" s="2">
        <f t="shared" si="44"/>
        <v>6</v>
      </c>
    </row>
    <row r="523" spans="1:11" x14ac:dyDescent="0.3">
      <c r="A523" s="6" t="s">
        <v>586</v>
      </c>
      <c r="B523" s="6" t="s">
        <v>38</v>
      </c>
      <c r="C523" s="25">
        <f>TS</f>
        <v>12</v>
      </c>
      <c r="D523" s="2">
        <f>VLOOKUP(B523,Mat_Hang!$A$1:$D$11,4,FALSE)</f>
        <v>102</v>
      </c>
      <c r="E523" s="2">
        <f t="shared" si="40"/>
        <v>1224</v>
      </c>
      <c r="F523" s="2">
        <f>VLOOKUP(B523,Mat_Hang!$A$1:$E$11,5,FALSE)</f>
        <v>5</v>
      </c>
      <c r="G523" s="2">
        <f t="shared" si="41"/>
        <v>6120</v>
      </c>
      <c r="H523" s="2">
        <f t="shared" si="42"/>
        <v>7344</v>
      </c>
      <c r="I523" s="2">
        <f>VLOOKUP(B523,Mat_Hang!$A$1:$F$11,6,FALSE)</f>
        <v>84</v>
      </c>
      <c r="J523" s="2">
        <f t="shared" si="43"/>
        <v>1008</v>
      </c>
      <c r="K523" s="2">
        <f t="shared" si="44"/>
        <v>216</v>
      </c>
    </row>
    <row r="524" spans="1:11" x14ac:dyDescent="0.3">
      <c r="A524" s="6" t="s">
        <v>587</v>
      </c>
      <c r="B524" s="6" t="s">
        <v>10</v>
      </c>
      <c r="C524" s="25">
        <v>32</v>
      </c>
      <c r="D524" s="2">
        <f>VLOOKUP(B524,Mat_Hang!$A$1:$D$11,4,FALSE)</f>
        <v>227</v>
      </c>
      <c r="E524" s="2">
        <f t="shared" si="40"/>
        <v>7264</v>
      </c>
      <c r="F524" s="2">
        <f>VLOOKUP(B524,Mat_Hang!$A$1:$E$11,5,FALSE)</f>
        <v>5</v>
      </c>
      <c r="G524" s="2">
        <f t="shared" si="41"/>
        <v>36320</v>
      </c>
      <c r="H524" s="2">
        <f t="shared" si="42"/>
        <v>43584</v>
      </c>
      <c r="I524" s="2">
        <f>VLOOKUP(B524,Mat_Hang!$A$1:$F$11,6,FALSE)</f>
        <v>225</v>
      </c>
      <c r="J524" s="2">
        <f t="shared" si="43"/>
        <v>7200</v>
      </c>
      <c r="K524" s="2">
        <f t="shared" si="44"/>
        <v>64</v>
      </c>
    </row>
    <row r="525" spans="1:11" x14ac:dyDescent="0.3">
      <c r="A525" s="6" t="s">
        <v>588</v>
      </c>
      <c r="B525" s="6" t="s">
        <v>26</v>
      </c>
      <c r="C525" s="25">
        <v>41</v>
      </c>
      <c r="D525" s="2">
        <f>VLOOKUP(B525,Mat_Hang!$A$1:$D$11,4,FALSE)</f>
        <v>212</v>
      </c>
      <c r="E525" s="2">
        <f t="shared" si="40"/>
        <v>8692</v>
      </c>
      <c r="F525" s="2">
        <f>VLOOKUP(B525,Mat_Hang!$A$1:$E$11,5,FALSE)</f>
        <v>8</v>
      </c>
      <c r="G525" s="2">
        <f t="shared" si="41"/>
        <v>69536</v>
      </c>
      <c r="H525" s="2">
        <f t="shared" si="42"/>
        <v>78228</v>
      </c>
      <c r="I525" s="2">
        <f>VLOOKUP(B525,Mat_Hang!$A$1:$F$11,6,FALSE)</f>
        <v>207</v>
      </c>
      <c r="J525" s="2">
        <f t="shared" si="43"/>
        <v>8487</v>
      </c>
      <c r="K525" s="2">
        <f t="shared" si="44"/>
        <v>205</v>
      </c>
    </row>
    <row r="526" spans="1:11" x14ac:dyDescent="0.3">
      <c r="A526" s="6" t="s">
        <v>589</v>
      </c>
      <c r="B526" s="6" t="s">
        <v>26</v>
      </c>
      <c r="C526" s="25">
        <v>20</v>
      </c>
      <c r="D526" s="2">
        <f>VLOOKUP(B526,Mat_Hang!$A$1:$D$11,4,FALSE)</f>
        <v>212</v>
      </c>
      <c r="E526" s="2">
        <f t="shared" si="40"/>
        <v>4240</v>
      </c>
      <c r="F526" s="2">
        <f>VLOOKUP(B526,Mat_Hang!$A$1:$E$11,5,FALSE)</f>
        <v>8</v>
      </c>
      <c r="G526" s="2">
        <f t="shared" si="41"/>
        <v>33920</v>
      </c>
      <c r="H526" s="2">
        <f t="shared" si="42"/>
        <v>38160</v>
      </c>
      <c r="I526" s="2">
        <f>VLOOKUP(B526,Mat_Hang!$A$1:$F$11,6,FALSE)</f>
        <v>207</v>
      </c>
      <c r="J526" s="2">
        <f t="shared" si="43"/>
        <v>4140</v>
      </c>
      <c r="K526" s="2">
        <f t="shared" si="44"/>
        <v>100</v>
      </c>
    </row>
    <row r="527" spans="1:11" x14ac:dyDescent="0.3">
      <c r="A527" s="6" t="s">
        <v>590</v>
      </c>
      <c r="B527" s="6" t="s">
        <v>10</v>
      </c>
      <c r="C527" s="25">
        <v>19</v>
      </c>
      <c r="D527" s="2">
        <f>VLOOKUP(B527,Mat_Hang!$A$1:$D$11,4,FALSE)</f>
        <v>227</v>
      </c>
      <c r="E527" s="2">
        <f t="shared" si="40"/>
        <v>4313</v>
      </c>
      <c r="F527" s="2">
        <f>VLOOKUP(B527,Mat_Hang!$A$1:$E$11,5,FALSE)</f>
        <v>5</v>
      </c>
      <c r="G527" s="2">
        <f t="shared" si="41"/>
        <v>21565</v>
      </c>
      <c r="H527" s="2">
        <f t="shared" si="42"/>
        <v>25878</v>
      </c>
      <c r="I527" s="2">
        <f>VLOOKUP(B527,Mat_Hang!$A$1:$F$11,6,FALSE)</f>
        <v>225</v>
      </c>
      <c r="J527" s="2">
        <f t="shared" si="43"/>
        <v>4275</v>
      </c>
      <c r="K527" s="2">
        <f t="shared" si="44"/>
        <v>38</v>
      </c>
    </row>
    <row r="528" spans="1:11" x14ac:dyDescent="0.3">
      <c r="A528" s="6" t="s">
        <v>591</v>
      </c>
      <c r="B528" s="6" t="s">
        <v>4</v>
      </c>
      <c r="C528" s="25">
        <f>TS</f>
        <v>12</v>
      </c>
      <c r="D528" s="2">
        <f>VLOOKUP(B528,Mat_Hang!$A$1:$D$11,4,FALSE)</f>
        <v>222</v>
      </c>
      <c r="E528" s="2">
        <f t="shared" si="40"/>
        <v>2664</v>
      </c>
      <c r="F528" s="2">
        <f>VLOOKUP(B528,Mat_Hang!$A$1:$E$11,5,FALSE)</f>
        <v>10</v>
      </c>
      <c r="G528" s="2">
        <f t="shared" si="41"/>
        <v>26640</v>
      </c>
      <c r="H528" s="2">
        <f t="shared" si="42"/>
        <v>29304</v>
      </c>
      <c r="I528" s="2">
        <f>VLOOKUP(B528,Mat_Hang!$A$1:$F$11,6,FALSE)</f>
        <v>220</v>
      </c>
      <c r="J528" s="2">
        <f t="shared" si="43"/>
        <v>2640</v>
      </c>
      <c r="K528" s="2">
        <f t="shared" si="44"/>
        <v>24</v>
      </c>
    </row>
    <row r="529" spans="1:11" x14ac:dyDescent="0.3">
      <c r="A529" s="6" t="s">
        <v>592</v>
      </c>
      <c r="B529" s="6" t="s">
        <v>7</v>
      </c>
      <c r="C529" s="25">
        <v>15</v>
      </c>
      <c r="D529" s="2">
        <f>VLOOKUP(B529,Mat_Hang!$A$1:$D$11,4,FALSE)</f>
        <v>88</v>
      </c>
      <c r="E529" s="2">
        <f t="shared" si="40"/>
        <v>1320</v>
      </c>
      <c r="F529" s="2">
        <f>VLOOKUP(B529,Mat_Hang!$A$1:$E$11,5,FALSE)</f>
        <v>10</v>
      </c>
      <c r="G529" s="2">
        <f t="shared" si="41"/>
        <v>13200</v>
      </c>
      <c r="H529" s="2">
        <f t="shared" si="42"/>
        <v>14520</v>
      </c>
      <c r="I529" s="2">
        <f>VLOOKUP(B529,Mat_Hang!$A$1:$F$11,6,FALSE)</f>
        <v>90</v>
      </c>
      <c r="J529" s="2">
        <f t="shared" si="43"/>
        <v>1350</v>
      </c>
      <c r="K529" s="2">
        <f t="shared" si="44"/>
        <v>-30</v>
      </c>
    </row>
    <row r="530" spans="1:11" x14ac:dyDescent="0.3">
      <c r="A530" s="6" t="s">
        <v>593</v>
      </c>
      <c r="B530" s="6" t="s">
        <v>21</v>
      </c>
      <c r="C530" s="25">
        <v>6</v>
      </c>
      <c r="D530" s="2">
        <f>VLOOKUP(B530,Mat_Hang!$A$1:$D$11,4,FALSE)</f>
        <v>120</v>
      </c>
      <c r="E530" s="2">
        <f t="shared" si="40"/>
        <v>720</v>
      </c>
      <c r="F530" s="2">
        <f>VLOOKUP(B530,Mat_Hang!$A$1:$E$11,5,FALSE)</f>
        <v>8</v>
      </c>
      <c r="G530" s="2">
        <f t="shared" si="41"/>
        <v>5760</v>
      </c>
      <c r="H530" s="2">
        <f t="shared" si="42"/>
        <v>6480</v>
      </c>
      <c r="I530" s="2">
        <f>VLOOKUP(B530,Mat_Hang!$A$1:$F$11,6,FALSE)</f>
        <v>119</v>
      </c>
      <c r="J530" s="2">
        <f t="shared" si="43"/>
        <v>714</v>
      </c>
      <c r="K530" s="2">
        <f t="shared" si="44"/>
        <v>6</v>
      </c>
    </row>
    <row r="531" spans="1:11" x14ac:dyDescent="0.3">
      <c r="A531" s="6" t="s">
        <v>594</v>
      </c>
      <c r="B531" s="6" t="s">
        <v>7</v>
      </c>
      <c r="C531" s="25">
        <f>NS+7+STT</f>
        <v>34</v>
      </c>
      <c r="D531" s="2">
        <f>VLOOKUP(B531,Mat_Hang!$A$1:$D$11,4,FALSE)</f>
        <v>88</v>
      </c>
      <c r="E531" s="2">
        <f t="shared" si="40"/>
        <v>2992</v>
      </c>
      <c r="F531" s="2">
        <f>VLOOKUP(B531,Mat_Hang!$A$1:$E$11,5,FALSE)</f>
        <v>10</v>
      </c>
      <c r="G531" s="2">
        <f t="shared" si="41"/>
        <v>29920</v>
      </c>
      <c r="H531" s="2">
        <f t="shared" si="42"/>
        <v>32912</v>
      </c>
      <c r="I531" s="2">
        <f>VLOOKUP(B531,Mat_Hang!$A$1:$F$11,6,FALSE)</f>
        <v>90</v>
      </c>
      <c r="J531" s="2">
        <f t="shared" si="43"/>
        <v>3060</v>
      </c>
      <c r="K531" s="2">
        <f t="shared" si="44"/>
        <v>-68</v>
      </c>
    </row>
    <row r="532" spans="1:11" x14ac:dyDescent="0.3">
      <c r="A532" s="6" t="s">
        <v>595</v>
      </c>
      <c r="B532" s="6" t="s">
        <v>28</v>
      </c>
      <c r="C532" s="25">
        <v>11</v>
      </c>
      <c r="D532" s="2">
        <f>VLOOKUP(B532,Mat_Hang!$A$1:$D$11,4,FALSE)</f>
        <v>109</v>
      </c>
      <c r="E532" s="2">
        <f t="shared" si="40"/>
        <v>1199</v>
      </c>
      <c r="F532" s="2">
        <f>VLOOKUP(B532,Mat_Hang!$A$1:$E$11,5,FALSE)</f>
        <v>10</v>
      </c>
      <c r="G532" s="2">
        <f t="shared" si="41"/>
        <v>11990</v>
      </c>
      <c r="H532" s="2">
        <f t="shared" si="42"/>
        <v>13189</v>
      </c>
      <c r="I532" s="2">
        <f>VLOOKUP(B532,Mat_Hang!$A$1:$F$11,6,FALSE)</f>
        <v>108</v>
      </c>
      <c r="J532" s="2">
        <f t="shared" si="43"/>
        <v>1188</v>
      </c>
      <c r="K532" s="2">
        <f t="shared" si="44"/>
        <v>11</v>
      </c>
    </row>
    <row r="533" spans="1:11" x14ac:dyDescent="0.3">
      <c r="A533" s="6" t="s">
        <v>596</v>
      </c>
      <c r="B533" s="6" t="s">
        <v>24</v>
      </c>
      <c r="C533" s="25">
        <v>56</v>
      </c>
      <c r="D533" s="2">
        <f>VLOOKUP(B533,Mat_Hang!$A$1:$D$11,4,FALSE)</f>
        <v>100</v>
      </c>
      <c r="E533" s="2">
        <f t="shared" si="40"/>
        <v>5600</v>
      </c>
      <c r="F533" s="2">
        <f>VLOOKUP(B533,Mat_Hang!$A$1:$E$11,5,FALSE)</f>
        <v>8</v>
      </c>
      <c r="G533" s="2">
        <f t="shared" si="41"/>
        <v>44800</v>
      </c>
      <c r="H533" s="2">
        <f t="shared" si="42"/>
        <v>50400</v>
      </c>
      <c r="I533" s="2">
        <f>VLOOKUP(B533,Mat_Hang!$A$1:$F$11,6,FALSE)</f>
        <v>95</v>
      </c>
      <c r="J533" s="2">
        <f t="shared" si="43"/>
        <v>5320</v>
      </c>
      <c r="K533" s="2">
        <f t="shared" si="44"/>
        <v>280</v>
      </c>
    </row>
    <row r="534" spans="1:11" x14ac:dyDescent="0.3">
      <c r="A534" s="6" t="s">
        <v>597</v>
      </c>
      <c r="B534" s="6" t="s">
        <v>4</v>
      </c>
      <c r="C534" s="25">
        <v>15</v>
      </c>
      <c r="D534" s="2">
        <f>VLOOKUP(B534,Mat_Hang!$A$1:$D$11,4,FALSE)</f>
        <v>222</v>
      </c>
      <c r="E534" s="2">
        <f t="shared" si="40"/>
        <v>3330</v>
      </c>
      <c r="F534" s="2">
        <f>VLOOKUP(B534,Mat_Hang!$A$1:$E$11,5,FALSE)</f>
        <v>10</v>
      </c>
      <c r="G534" s="2">
        <f t="shared" si="41"/>
        <v>33300</v>
      </c>
      <c r="H534" s="2">
        <f t="shared" si="42"/>
        <v>36630</v>
      </c>
      <c r="I534" s="2">
        <f>VLOOKUP(B534,Mat_Hang!$A$1:$F$11,6,FALSE)</f>
        <v>220</v>
      </c>
      <c r="J534" s="2">
        <f t="shared" si="43"/>
        <v>3300</v>
      </c>
      <c r="K534" s="2">
        <f t="shared" si="44"/>
        <v>30</v>
      </c>
    </row>
    <row r="535" spans="1:11" x14ac:dyDescent="0.3">
      <c r="A535" s="6" t="s">
        <v>598</v>
      </c>
      <c r="B535" s="6" t="s">
        <v>51</v>
      </c>
      <c r="C535" s="25">
        <f>STT*2</f>
        <v>42</v>
      </c>
      <c r="D535" s="2">
        <f>VLOOKUP(B535,Mat_Hang!$A$1:$D$11,4,FALSE)</f>
        <v>105</v>
      </c>
      <c r="E535" s="2">
        <f t="shared" si="40"/>
        <v>4410</v>
      </c>
      <c r="F535" s="2">
        <f>VLOOKUP(B535,Mat_Hang!$A$1:$E$11,5,FALSE)</f>
        <v>8</v>
      </c>
      <c r="G535" s="2">
        <f t="shared" si="41"/>
        <v>35280</v>
      </c>
      <c r="H535" s="2">
        <f t="shared" si="42"/>
        <v>39690</v>
      </c>
      <c r="I535" s="2">
        <f>VLOOKUP(B535,Mat_Hang!$A$1:$F$11,6,FALSE)</f>
        <v>104</v>
      </c>
      <c r="J535" s="2">
        <f t="shared" si="43"/>
        <v>4368</v>
      </c>
      <c r="K535" s="2">
        <f t="shared" si="44"/>
        <v>42</v>
      </c>
    </row>
    <row r="536" spans="1:11" x14ac:dyDescent="0.3">
      <c r="A536" s="6" t="s">
        <v>599</v>
      </c>
      <c r="B536" s="6" t="s">
        <v>38</v>
      </c>
      <c r="C536" s="25">
        <v>95</v>
      </c>
      <c r="D536" s="2">
        <f>VLOOKUP(B536,Mat_Hang!$A$1:$D$11,4,FALSE)</f>
        <v>102</v>
      </c>
      <c r="E536" s="2">
        <f t="shared" si="40"/>
        <v>9690</v>
      </c>
      <c r="F536" s="2">
        <f>VLOOKUP(B536,Mat_Hang!$A$1:$E$11,5,FALSE)</f>
        <v>5</v>
      </c>
      <c r="G536" s="2">
        <f t="shared" si="41"/>
        <v>48450</v>
      </c>
      <c r="H536" s="2">
        <f t="shared" si="42"/>
        <v>58140</v>
      </c>
      <c r="I536" s="2">
        <f>VLOOKUP(B536,Mat_Hang!$A$1:$F$11,6,FALSE)</f>
        <v>84</v>
      </c>
      <c r="J536" s="2">
        <f t="shared" si="43"/>
        <v>7980</v>
      </c>
      <c r="K536" s="2">
        <f t="shared" si="44"/>
        <v>1710</v>
      </c>
    </row>
    <row r="537" spans="1:11" x14ac:dyDescent="0.3">
      <c r="A537" s="6" t="s">
        <v>600</v>
      </c>
      <c r="B537" s="6" t="s">
        <v>51</v>
      </c>
      <c r="C537" s="25">
        <v>51</v>
      </c>
      <c r="D537" s="2">
        <f>VLOOKUP(B537,Mat_Hang!$A$1:$D$11,4,FALSE)</f>
        <v>105</v>
      </c>
      <c r="E537" s="2">
        <f t="shared" si="40"/>
        <v>5355</v>
      </c>
      <c r="F537" s="2">
        <f>VLOOKUP(B537,Mat_Hang!$A$1:$E$11,5,FALSE)</f>
        <v>8</v>
      </c>
      <c r="G537" s="2">
        <f t="shared" si="41"/>
        <v>42840</v>
      </c>
      <c r="H537" s="2">
        <f t="shared" si="42"/>
        <v>48195</v>
      </c>
      <c r="I537" s="2">
        <f>VLOOKUP(B537,Mat_Hang!$A$1:$F$11,6,FALSE)</f>
        <v>104</v>
      </c>
      <c r="J537" s="2">
        <f t="shared" si="43"/>
        <v>5304</v>
      </c>
      <c r="K537" s="2">
        <f t="shared" si="44"/>
        <v>51</v>
      </c>
    </row>
    <row r="538" spans="1:11" x14ac:dyDescent="0.3">
      <c r="A538" s="6" t="s">
        <v>601</v>
      </c>
      <c r="B538" s="6" t="s">
        <v>21</v>
      </c>
      <c r="C538" s="25">
        <f>NS+TS-2</f>
        <v>16</v>
      </c>
      <c r="D538" s="2">
        <f>VLOOKUP(B538,Mat_Hang!$A$1:$D$11,4,FALSE)</f>
        <v>120</v>
      </c>
      <c r="E538" s="2">
        <f t="shared" si="40"/>
        <v>1920</v>
      </c>
      <c r="F538" s="2">
        <f>VLOOKUP(B538,Mat_Hang!$A$1:$E$11,5,FALSE)</f>
        <v>8</v>
      </c>
      <c r="G538" s="2">
        <f t="shared" si="41"/>
        <v>15360</v>
      </c>
      <c r="H538" s="2">
        <f t="shared" si="42"/>
        <v>17280</v>
      </c>
      <c r="I538" s="2">
        <f>VLOOKUP(B538,Mat_Hang!$A$1:$F$11,6,FALSE)</f>
        <v>119</v>
      </c>
      <c r="J538" s="2">
        <f t="shared" si="43"/>
        <v>1904</v>
      </c>
      <c r="K538" s="2">
        <f t="shared" si="44"/>
        <v>16</v>
      </c>
    </row>
    <row r="539" spans="1:11" x14ac:dyDescent="0.3">
      <c r="A539" s="6" t="s">
        <v>602</v>
      </c>
      <c r="B539" s="6" t="s">
        <v>28</v>
      </c>
      <c r="C539" s="25">
        <v>40</v>
      </c>
      <c r="D539" s="2">
        <f>VLOOKUP(B539,Mat_Hang!$A$1:$D$11,4,FALSE)</f>
        <v>109</v>
      </c>
      <c r="E539" s="2">
        <f t="shared" si="40"/>
        <v>4360</v>
      </c>
      <c r="F539" s="2">
        <f>VLOOKUP(B539,Mat_Hang!$A$1:$E$11,5,FALSE)</f>
        <v>10</v>
      </c>
      <c r="G539" s="2">
        <f t="shared" si="41"/>
        <v>43600</v>
      </c>
      <c r="H539" s="2">
        <f t="shared" si="42"/>
        <v>47960</v>
      </c>
      <c r="I539" s="2">
        <f>VLOOKUP(B539,Mat_Hang!$A$1:$F$11,6,FALSE)</f>
        <v>108</v>
      </c>
      <c r="J539" s="2">
        <f t="shared" si="43"/>
        <v>4320</v>
      </c>
      <c r="K539" s="2">
        <f t="shared" si="44"/>
        <v>40</v>
      </c>
    </row>
    <row r="540" spans="1:11" x14ac:dyDescent="0.3">
      <c r="A540" s="6" t="s">
        <v>603</v>
      </c>
      <c r="B540" s="6" t="s">
        <v>38</v>
      </c>
      <c r="C540" s="25">
        <v>8</v>
      </c>
      <c r="D540" s="2">
        <f>VLOOKUP(B540,Mat_Hang!$A$1:$D$11,4,FALSE)</f>
        <v>102</v>
      </c>
      <c r="E540" s="2">
        <f t="shared" si="40"/>
        <v>816</v>
      </c>
      <c r="F540" s="2">
        <f>VLOOKUP(B540,Mat_Hang!$A$1:$E$11,5,FALSE)</f>
        <v>5</v>
      </c>
      <c r="G540" s="2">
        <f t="shared" si="41"/>
        <v>4080</v>
      </c>
      <c r="H540" s="2">
        <f t="shared" si="42"/>
        <v>4896</v>
      </c>
      <c r="I540" s="2">
        <f>VLOOKUP(B540,Mat_Hang!$A$1:$F$11,6,FALSE)</f>
        <v>84</v>
      </c>
      <c r="J540" s="2">
        <f t="shared" si="43"/>
        <v>672</v>
      </c>
      <c r="K540" s="2">
        <f t="shared" si="44"/>
        <v>144</v>
      </c>
    </row>
    <row r="541" spans="1:11" x14ac:dyDescent="0.3">
      <c r="A541" s="6" t="s">
        <v>604</v>
      </c>
      <c r="B541" s="6" t="s">
        <v>4</v>
      </c>
      <c r="C541" s="25">
        <f>TS</f>
        <v>12</v>
      </c>
      <c r="D541" s="2">
        <f>VLOOKUP(B541,Mat_Hang!$A$1:$D$11,4,FALSE)</f>
        <v>222</v>
      </c>
      <c r="E541" s="2">
        <f t="shared" si="40"/>
        <v>2664</v>
      </c>
      <c r="F541" s="2">
        <f>VLOOKUP(B541,Mat_Hang!$A$1:$E$11,5,FALSE)</f>
        <v>10</v>
      </c>
      <c r="G541" s="2">
        <f t="shared" si="41"/>
        <v>26640</v>
      </c>
      <c r="H541" s="2">
        <f t="shared" si="42"/>
        <v>29304</v>
      </c>
      <c r="I541" s="2">
        <f>VLOOKUP(B541,Mat_Hang!$A$1:$F$11,6,FALSE)</f>
        <v>220</v>
      </c>
      <c r="J541" s="2">
        <f t="shared" si="43"/>
        <v>2640</v>
      </c>
      <c r="K541" s="2">
        <f t="shared" si="44"/>
        <v>24</v>
      </c>
    </row>
    <row r="542" spans="1:11" x14ac:dyDescent="0.3">
      <c r="A542" s="6" t="s">
        <v>605</v>
      </c>
      <c r="B542" s="6" t="s">
        <v>4</v>
      </c>
      <c r="C542" s="25">
        <v>89</v>
      </c>
      <c r="D542" s="2">
        <f>VLOOKUP(B542,Mat_Hang!$A$1:$D$11,4,FALSE)</f>
        <v>222</v>
      </c>
      <c r="E542" s="2">
        <f t="shared" si="40"/>
        <v>19758</v>
      </c>
      <c r="F542" s="2">
        <f>VLOOKUP(B542,Mat_Hang!$A$1:$E$11,5,FALSE)</f>
        <v>10</v>
      </c>
      <c r="G542" s="2">
        <f t="shared" si="41"/>
        <v>197580</v>
      </c>
      <c r="H542" s="2">
        <f t="shared" si="42"/>
        <v>217338</v>
      </c>
      <c r="I542" s="2">
        <f>VLOOKUP(B542,Mat_Hang!$A$1:$F$11,6,FALSE)</f>
        <v>220</v>
      </c>
      <c r="J542" s="2">
        <f t="shared" si="43"/>
        <v>19580</v>
      </c>
      <c r="K542" s="2">
        <f t="shared" si="44"/>
        <v>178</v>
      </c>
    </row>
    <row r="543" spans="1:11" x14ac:dyDescent="0.3">
      <c r="A543" s="6" t="s">
        <v>606</v>
      </c>
      <c r="B543" s="6" t="s">
        <v>51</v>
      </c>
      <c r="C543" s="25">
        <v>2</v>
      </c>
      <c r="D543" s="2">
        <f>VLOOKUP(B543,Mat_Hang!$A$1:$D$11,4,FALSE)</f>
        <v>105</v>
      </c>
      <c r="E543" s="2">
        <f t="shared" si="40"/>
        <v>210</v>
      </c>
      <c r="F543" s="2">
        <f>VLOOKUP(B543,Mat_Hang!$A$1:$E$11,5,FALSE)</f>
        <v>8</v>
      </c>
      <c r="G543" s="2">
        <f t="shared" si="41"/>
        <v>1680</v>
      </c>
      <c r="H543" s="2">
        <f t="shared" si="42"/>
        <v>1890</v>
      </c>
      <c r="I543" s="2">
        <f>VLOOKUP(B543,Mat_Hang!$A$1:$F$11,6,FALSE)</f>
        <v>104</v>
      </c>
      <c r="J543" s="2">
        <f t="shared" si="43"/>
        <v>208</v>
      </c>
      <c r="K543" s="2">
        <f t="shared" si="44"/>
        <v>2</v>
      </c>
    </row>
    <row r="544" spans="1:11" x14ac:dyDescent="0.3">
      <c r="A544" s="6" t="s">
        <v>607</v>
      </c>
      <c r="B544" s="6" t="s">
        <v>10</v>
      </c>
      <c r="C544" s="25">
        <v>58</v>
      </c>
      <c r="D544" s="2">
        <f>VLOOKUP(B544,Mat_Hang!$A$1:$D$11,4,FALSE)</f>
        <v>227</v>
      </c>
      <c r="E544" s="2">
        <f t="shared" si="40"/>
        <v>13166</v>
      </c>
      <c r="F544" s="2">
        <f>VLOOKUP(B544,Mat_Hang!$A$1:$E$11,5,FALSE)</f>
        <v>5</v>
      </c>
      <c r="G544" s="2">
        <f t="shared" si="41"/>
        <v>65830</v>
      </c>
      <c r="H544" s="2">
        <f t="shared" si="42"/>
        <v>78996</v>
      </c>
      <c r="I544" s="2">
        <f>VLOOKUP(B544,Mat_Hang!$A$1:$F$11,6,FALSE)</f>
        <v>225</v>
      </c>
      <c r="J544" s="2">
        <f t="shared" si="43"/>
        <v>13050</v>
      </c>
      <c r="K544" s="2">
        <f t="shared" si="44"/>
        <v>116</v>
      </c>
    </row>
    <row r="545" spans="1:11" x14ac:dyDescent="0.3">
      <c r="A545" s="6" t="s">
        <v>608</v>
      </c>
      <c r="B545" s="6" t="s">
        <v>38</v>
      </c>
      <c r="C545" s="25">
        <v>50</v>
      </c>
      <c r="D545" s="2">
        <f>VLOOKUP(B545,Mat_Hang!$A$1:$D$11,4,FALSE)</f>
        <v>102</v>
      </c>
      <c r="E545" s="2">
        <f t="shared" si="40"/>
        <v>5100</v>
      </c>
      <c r="F545" s="2">
        <f>VLOOKUP(B545,Mat_Hang!$A$1:$E$11,5,FALSE)</f>
        <v>5</v>
      </c>
      <c r="G545" s="2">
        <f t="shared" si="41"/>
        <v>25500</v>
      </c>
      <c r="H545" s="2">
        <f t="shared" si="42"/>
        <v>30600</v>
      </c>
      <c r="I545" s="2">
        <f>VLOOKUP(B545,Mat_Hang!$A$1:$F$11,6,FALSE)</f>
        <v>84</v>
      </c>
      <c r="J545" s="2">
        <f t="shared" si="43"/>
        <v>4200</v>
      </c>
      <c r="K545" s="2">
        <f t="shared" si="44"/>
        <v>900</v>
      </c>
    </row>
    <row r="546" spans="1:11" x14ac:dyDescent="0.3">
      <c r="A546" s="6" t="s">
        <v>609</v>
      </c>
      <c r="B546" s="6" t="s">
        <v>7</v>
      </c>
      <c r="C546" s="25">
        <v>44</v>
      </c>
      <c r="D546" s="2">
        <f>VLOOKUP(B546,Mat_Hang!$A$1:$D$11,4,FALSE)</f>
        <v>88</v>
      </c>
      <c r="E546" s="2">
        <f t="shared" si="40"/>
        <v>3872</v>
      </c>
      <c r="F546" s="2">
        <f>VLOOKUP(B546,Mat_Hang!$A$1:$E$11,5,FALSE)</f>
        <v>10</v>
      </c>
      <c r="G546" s="2">
        <f t="shared" si="41"/>
        <v>38720</v>
      </c>
      <c r="H546" s="2">
        <f t="shared" si="42"/>
        <v>42592</v>
      </c>
      <c r="I546" s="2">
        <f>VLOOKUP(B546,Mat_Hang!$A$1:$F$11,6,FALSE)</f>
        <v>90</v>
      </c>
      <c r="J546" s="2">
        <f t="shared" si="43"/>
        <v>3960</v>
      </c>
      <c r="K546" s="2">
        <f t="shared" si="44"/>
        <v>-88</v>
      </c>
    </row>
    <row r="547" spans="1:11" x14ac:dyDescent="0.3">
      <c r="A547" s="6" t="s">
        <v>610</v>
      </c>
      <c r="B547" s="6" t="s">
        <v>5</v>
      </c>
      <c r="C547" s="25">
        <v>22</v>
      </c>
      <c r="D547" s="2">
        <f>VLOOKUP(B547,Mat_Hang!$A$1:$D$11,4,FALSE)</f>
        <v>58</v>
      </c>
      <c r="E547" s="2">
        <f t="shared" si="40"/>
        <v>1276</v>
      </c>
      <c r="F547" s="2">
        <f>VLOOKUP(B547,Mat_Hang!$A$1:$E$11,5,FALSE)</f>
        <v>10</v>
      </c>
      <c r="G547" s="2">
        <f t="shared" si="41"/>
        <v>12760</v>
      </c>
      <c r="H547" s="2">
        <f t="shared" si="42"/>
        <v>14036</v>
      </c>
      <c r="I547" s="2">
        <f>VLOOKUP(B547,Mat_Hang!$A$1:$F$11,6,FALSE)</f>
        <v>55</v>
      </c>
      <c r="J547" s="2">
        <f t="shared" si="43"/>
        <v>1210</v>
      </c>
      <c r="K547" s="2">
        <f t="shared" si="44"/>
        <v>66</v>
      </c>
    </row>
    <row r="548" spans="1:11" x14ac:dyDescent="0.3">
      <c r="A548" s="6" t="s">
        <v>611</v>
      </c>
      <c r="B548" s="6" t="s">
        <v>10</v>
      </c>
      <c r="C548" s="25">
        <f>NS*3</f>
        <v>18</v>
      </c>
      <c r="D548" s="2">
        <f>VLOOKUP(B548,Mat_Hang!$A$1:$D$11,4,FALSE)</f>
        <v>227</v>
      </c>
      <c r="E548" s="2">
        <f t="shared" si="40"/>
        <v>4086</v>
      </c>
      <c r="F548" s="2">
        <f>VLOOKUP(B548,Mat_Hang!$A$1:$E$11,5,FALSE)</f>
        <v>5</v>
      </c>
      <c r="G548" s="2">
        <f t="shared" si="41"/>
        <v>20430</v>
      </c>
      <c r="H548" s="2">
        <f t="shared" si="42"/>
        <v>24516</v>
      </c>
      <c r="I548" s="2">
        <f>VLOOKUP(B548,Mat_Hang!$A$1:$F$11,6,FALSE)</f>
        <v>225</v>
      </c>
      <c r="J548" s="2">
        <f t="shared" si="43"/>
        <v>4050</v>
      </c>
      <c r="K548" s="2">
        <f t="shared" si="44"/>
        <v>36</v>
      </c>
    </row>
    <row r="549" spans="1:11" x14ac:dyDescent="0.3">
      <c r="A549" s="6" t="s">
        <v>612</v>
      </c>
      <c r="B549" s="6" t="s">
        <v>7</v>
      </c>
      <c r="C549" s="25">
        <f>NS+TS</f>
        <v>18</v>
      </c>
      <c r="D549" s="2">
        <f>VLOOKUP(B549,Mat_Hang!$A$1:$D$11,4,FALSE)</f>
        <v>88</v>
      </c>
      <c r="E549" s="2">
        <f t="shared" si="40"/>
        <v>1584</v>
      </c>
      <c r="F549" s="2">
        <f>VLOOKUP(B549,Mat_Hang!$A$1:$E$11,5,FALSE)</f>
        <v>10</v>
      </c>
      <c r="G549" s="2">
        <f t="shared" si="41"/>
        <v>15840</v>
      </c>
      <c r="H549" s="2">
        <f t="shared" si="42"/>
        <v>17424</v>
      </c>
      <c r="I549" s="2">
        <f>VLOOKUP(B549,Mat_Hang!$A$1:$F$11,6,FALSE)</f>
        <v>90</v>
      </c>
      <c r="J549" s="2">
        <f t="shared" si="43"/>
        <v>1620</v>
      </c>
      <c r="K549" s="2">
        <f t="shared" si="44"/>
        <v>-36</v>
      </c>
    </row>
    <row r="550" spans="1:11" x14ac:dyDescent="0.3">
      <c r="A550" s="6" t="s">
        <v>613</v>
      </c>
      <c r="B550" s="6" t="s">
        <v>7</v>
      </c>
      <c r="C550" s="25">
        <v>89</v>
      </c>
      <c r="D550" s="2">
        <f>VLOOKUP(B550,Mat_Hang!$A$1:$D$11,4,FALSE)</f>
        <v>88</v>
      </c>
      <c r="E550" s="2">
        <f t="shared" si="40"/>
        <v>7832</v>
      </c>
      <c r="F550" s="2">
        <f>VLOOKUP(B550,Mat_Hang!$A$1:$E$11,5,FALSE)</f>
        <v>10</v>
      </c>
      <c r="G550" s="2">
        <f t="shared" si="41"/>
        <v>78320</v>
      </c>
      <c r="H550" s="2">
        <f t="shared" si="42"/>
        <v>86152</v>
      </c>
      <c r="I550" s="2">
        <f>VLOOKUP(B550,Mat_Hang!$A$1:$F$11,6,FALSE)</f>
        <v>90</v>
      </c>
      <c r="J550" s="2">
        <f t="shared" si="43"/>
        <v>8010</v>
      </c>
      <c r="K550" s="2">
        <f t="shared" si="44"/>
        <v>-178</v>
      </c>
    </row>
    <row r="551" spans="1:11" x14ac:dyDescent="0.3">
      <c r="A551" s="6" t="s">
        <v>614</v>
      </c>
      <c r="B551" s="6" t="s">
        <v>10</v>
      </c>
      <c r="C551" s="25">
        <f>NS+TS+13</f>
        <v>31</v>
      </c>
      <c r="D551" s="2">
        <f>VLOOKUP(B551,Mat_Hang!$A$1:$D$11,4,FALSE)</f>
        <v>227</v>
      </c>
      <c r="E551" s="2">
        <f t="shared" si="40"/>
        <v>7037</v>
      </c>
      <c r="F551" s="2">
        <f>VLOOKUP(B551,Mat_Hang!$A$1:$E$11,5,FALSE)</f>
        <v>5</v>
      </c>
      <c r="G551" s="2">
        <f t="shared" si="41"/>
        <v>35185</v>
      </c>
      <c r="H551" s="2">
        <f t="shared" si="42"/>
        <v>42222</v>
      </c>
      <c r="I551" s="2">
        <f>VLOOKUP(B551,Mat_Hang!$A$1:$F$11,6,FALSE)</f>
        <v>225</v>
      </c>
      <c r="J551" s="2">
        <f t="shared" si="43"/>
        <v>6975</v>
      </c>
      <c r="K551" s="2">
        <f t="shared" si="44"/>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topLeftCell="A4" zoomScale="130" zoomScaleNormal="130" workbookViewId="0">
      <selection activeCell="A11" sqref="A11"/>
    </sheetView>
  </sheetViews>
  <sheetFormatPr defaultColWidth="9.21875" defaultRowHeight="16.8" x14ac:dyDescent="0.3"/>
  <cols>
    <col min="1" max="1" width="9.44140625" style="2" bestFit="1" customWidth="1"/>
    <col min="2" max="2" width="29.5546875" style="2" bestFit="1" customWidth="1"/>
    <col min="3" max="3" width="13.21875" style="2" bestFit="1" customWidth="1"/>
    <col min="4" max="4" width="10.44140625" style="2" bestFit="1" customWidth="1"/>
    <col min="5" max="5" width="4.77734375" style="2" bestFit="1" customWidth="1"/>
    <col min="6" max="6" width="21.5546875" style="2" bestFit="1" customWidth="1"/>
    <col min="7" max="7" width="15.5546875" style="2" bestFit="1" customWidth="1"/>
    <col min="8" max="16384" width="9.21875" style="2"/>
  </cols>
  <sheetData>
    <row r="1" spans="1:7" x14ac:dyDescent="0.3">
      <c r="A1" s="1" t="s">
        <v>228</v>
      </c>
      <c r="B1" s="1" t="s">
        <v>229</v>
      </c>
      <c r="C1" s="1" t="s">
        <v>230</v>
      </c>
      <c r="D1" s="1" t="s">
        <v>313</v>
      </c>
      <c r="E1" s="1" t="s">
        <v>231</v>
      </c>
      <c r="F1" s="1" t="s">
        <v>232</v>
      </c>
      <c r="G1" s="1" t="s">
        <v>233</v>
      </c>
    </row>
    <row r="2" spans="1:7" ht="18" customHeight="1" x14ac:dyDescent="0.3">
      <c r="A2" s="8" t="s">
        <v>234</v>
      </c>
      <c r="B2" s="9" t="s">
        <v>235</v>
      </c>
      <c r="C2" s="9" t="s">
        <v>236</v>
      </c>
      <c r="D2" s="10" t="s">
        <v>237</v>
      </c>
      <c r="E2" s="10"/>
      <c r="F2" s="10"/>
      <c r="G2" s="10"/>
    </row>
    <row r="3" spans="1:7" ht="18" customHeight="1" x14ac:dyDescent="0.3">
      <c r="A3" s="7" t="s">
        <v>238</v>
      </c>
      <c r="B3" s="11" t="s">
        <v>239</v>
      </c>
      <c r="C3" s="9" t="s">
        <v>236</v>
      </c>
      <c r="D3" s="6" t="s">
        <v>237</v>
      </c>
      <c r="E3" s="6"/>
      <c r="F3" s="6"/>
      <c r="G3" s="6"/>
    </row>
    <row r="4" spans="1:7" ht="18" customHeight="1" x14ac:dyDescent="0.3">
      <c r="A4" s="7" t="s">
        <v>240</v>
      </c>
      <c r="B4" s="11" t="s">
        <v>241</v>
      </c>
      <c r="C4" s="9" t="s">
        <v>236</v>
      </c>
      <c r="D4" s="6" t="s">
        <v>242</v>
      </c>
      <c r="E4" s="6"/>
      <c r="F4" s="6"/>
      <c r="G4" s="6"/>
    </row>
    <row r="5" spans="1:7" ht="18" customHeight="1" x14ac:dyDescent="0.3">
      <c r="A5" s="7" t="s">
        <v>243</v>
      </c>
      <c r="B5" s="11" t="s">
        <v>244</v>
      </c>
      <c r="C5" s="11" t="s">
        <v>245</v>
      </c>
      <c r="D5" s="6" t="s">
        <v>237</v>
      </c>
      <c r="E5" s="6"/>
      <c r="F5" s="6"/>
      <c r="G5" s="6"/>
    </row>
    <row r="6" spans="1:7" ht="18" customHeight="1" x14ac:dyDescent="0.3">
      <c r="A6" s="7" t="s">
        <v>246</v>
      </c>
      <c r="B6" s="11" t="s">
        <v>247</v>
      </c>
      <c r="C6" s="11" t="s">
        <v>248</v>
      </c>
      <c r="D6" s="6" t="s">
        <v>237</v>
      </c>
      <c r="E6" s="12"/>
      <c r="F6" s="12"/>
      <c r="G6" s="12"/>
    </row>
    <row r="7" spans="1:7" ht="18" customHeight="1" x14ac:dyDescent="0.3">
      <c r="A7" s="7" t="s">
        <v>249</v>
      </c>
      <c r="B7" s="11" t="s">
        <v>250</v>
      </c>
      <c r="C7" s="9" t="s">
        <v>236</v>
      </c>
      <c r="D7" s="6" t="s">
        <v>237</v>
      </c>
      <c r="E7" s="12"/>
      <c r="F7" s="12"/>
      <c r="G7" s="12"/>
    </row>
    <row r="8" spans="1:7" ht="18" customHeight="1" x14ac:dyDescent="0.3">
      <c r="A8" s="7" t="s">
        <v>251</v>
      </c>
      <c r="B8" s="11" t="s">
        <v>252</v>
      </c>
      <c r="C8" s="11" t="s">
        <v>245</v>
      </c>
      <c r="D8" s="6" t="s">
        <v>237</v>
      </c>
      <c r="E8" s="12"/>
      <c r="F8" s="12"/>
      <c r="G8" s="12"/>
    </row>
    <row r="9" spans="1:7" ht="18" customHeight="1" x14ac:dyDescent="0.3">
      <c r="A9" s="7" t="s">
        <v>253</v>
      </c>
      <c r="B9" s="11" t="s">
        <v>254</v>
      </c>
      <c r="C9" s="11" t="s">
        <v>248</v>
      </c>
      <c r="D9" s="6" t="s">
        <v>242</v>
      </c>
      <c r="E9" s="12"/>
      <c r="F9" s="12"/>
      <c r="G9" s="12"/>
    </row>
    <row r="10" spans="1:7" ht="18" customHeight="1" x14ac:dyDescent="0.3">
      <c r="A10" s="7" t="s">
        <v>255</v>
      </c>
      <c r="B10" s="11" t="s">
        <v>256</v>
      </c>
      <c r="C10" s="9" t="s">
        <v>236</v>
      </c>
      <c r="D10" s="6" t="s">
        <v>237</v>
      </c>
      <c r="E10" s="12"/>
      <c r="F10" s="12"/>
      <c r="G10" s="12"/>
    </row>
    <row r="11" spans="1:7" ht="18" customHeight="1" x14ac:dyDescent="0.3">
      <c r="A11" s="7" t="s">
        <v>257</v>
      </c>
      <c r="B11" s="11" t="s">
        <v>258</v>
      </c>
      <c r="C11" s="11" t="s">
        <v>245</v>
      </c>
      <c r="D11" s="6" t="s">
        <v>237</v>
      </c>
      <c r="E11" s="12"/>
      <c r="F11" s="12"/>
      <c r="G11" s="12"/>
    </row>
    <row r="12" spans="1:7" ht="18" customHeight="1" x14ac:dyDescent="0.3">
      <c r="A12" s="7" t="s">
        <v>259</v>
      </c>
      <c r="B12" s="11" t="s">
        <v>260</v>
      </c>
      <c r="C12" s="11" t="s">
        <v>245</v>
      </c>
      <c r="D12" s="6" t="s">
        <v>242</v>
      </c>
      <c r="E12" s="12"/>
      <c r="F12" s="12"/>
      <c r="G12" s="12"/>
    </row>
    <row r="13" spans="1:7" ht="18" customHeight="1" x14ac:dyDescent="0.3">
      <c r="A13" s="7" t="s">
        <v>261</v>
      </c>
      <c r="B13" s="11" t="s">
        <v>262</v>
      </c>
      <c r="C13" s="9" t="s">
        <v>236</v>
      </c>
      <c r="D13" s="6" t="s">
        <v>237</v>
      </c>
      <c r="E13" s="12"/>
      <c r="F13" s="12"/>
      <c r="G13" s="12"/>
    </row>
    <row r="14" spans="1:7" ht="18" customHeight="1" x14ac:dyDescent="0.3">
      <c r="A14" s="7" t="s">
        <v>263</v>
      </c>
      <c r="B14" s="11" t="s">
        <v>264</v>
      </c>
      <c r="C14" s="9" t="s">
        <v>236</v>
      </c>
      <c r="D14" s="6" t="s">
        <v>242</v>
      </c>
      <c r="E14" s="12"/>
      <c r="F14" s="12"/>
      <c r="G14" s="12"/>
    </row>
    <row r="15" spans="1:7" ht="18" customHeight="1" x14ac:dyDescent="0.3">
      <c r="A15" s="6" t="s">
        <v>265</v>
      </c>
      <c r="B15" s="11" t="s">
        <v>266</v>
      </c>
      <c r="C15" s="11" t="s">
        <v>267</v>
      </c>
      <c r="D15" s="6" t="s">
        <v>237</v>
      </c>
      <c r="E15" s="12"/>
      <c r="F15" s="12"/>
      <c r="G15" s="12"/>
    </row>
    <row r="16" spans="1:7" ht="18" customHeight="1" x14ac:dyDescent="0.3">
      <c r="A16" s="6" t="s">
        <v>268</v>
      </c>
      <c r="B16" s="11" t="s">
        <v>269</v>
      </c>
      <c r="C16" s="11" t="s">
        <v>270</v>
      </c>
      <c r="D16" s="6" t="s">
        <v>237</v>
      </c>
      <c r="E16" s="12"/>
      <c r="F16" s="12"/>
      <c r="G16" s="12"/>
    </row>
    <row r="17" spans="1:7" ht="18" customHeight="1" x14ac:dyDescent="0.3">
      <c r="A17" s="6" t="s">
        <v>271</v>
      </c>
      <c r="B17" s="11" t="s">
        <v>643</v>
      </c>
      <c r="C17" s="11" t="s">
        <v>270</v>
      </c>
      <c r="D17" s="6" t="s">
        <v>237</v>
      </c>
      <c r="E17" s="12"/>
      <c r="F17" s="12"/>
      <c r="G17" s="12"/>
    </row>
  </sheetData>
  <sortState xmlns:xlrd2="http://schemas.microsoft.com/office/spreadsheetml/2017/richdata2" ref="A2:B185">
    <sortCondition ref="A2:A18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
  <sheetViews>
    <sheetView zoomScale="160" zoomScaleNormal="160" workbookViewId="0">
      <selection activeCell="D6" sqref="D6"/>
    </sheetView>
  </sheetViews>
  <sheetFormatPr defaultColWidth="9.21875" defaultRowHeight="16.8" x14ac:dyDescent="0.3"/>
  <cols>
    <col min="1" max="1" width="7.44140625" style="2" bestFit="1" customWidth="1"/>
    <col min="2" max="2" width="15.44140625" style="2" customWidth="1"/>
    <col min="3" max="3" width="19.21875" style="2" customWidth="1"/>
    <col min="4" max="16384" width="9.21875" style="2"/>
  </cols>
  <sheetData>
    <row r="1" spans="1:3" x14ac:dyDescent="0.3">
      <c r="A1" s="1" t="s">
        <v>272</v>
      </c>
      <c r="B1" s="1" t="s">
        <v>230</v>
      </c>
      <c r="C1" s="1" t="s">
        <v>273</v>
      </c>
    </row>
    <row r="2" spans="1:3" ht="21" customHeight="1" x14ac:dyDescent="0.3">
      <c r="A2" s="8" t="s">
        <v>274</v>
      </c>
      <c r="B2" s="9" t="s">
        <v>236</v>
      </c>
      <c r="C2" s="9" t="s">
        <v>275</v>
      </c>
    </row>
    <row r="3" spans="1:3" ht="21" customHeight="1" x14ac:dyDescent="0.3">
      <c r="A3" s="7" t="s">
        <v>276</v>
      </c>
      <c r="B3" s="11" t="s">
        <v>267</v>
      </c>
      <c r="C3" s="9" t="s">
        <v>277</v>
      </c>
    </row>
    <row r="4" spans="1:3" ht="21" customHeight="1" x14ac:dyDescent="0.3">
      <c r="A4" s="8" t="s">
        <v>278</v>
      </c>
      <c r="B4" s="9" t="s">
        <v>270</v>
      </c>
      <c r="C4" s="9" t="s">
        <v>279</v>
      </c>
    </row>
    <row r="5" spans="1:3" ht="21" customHeight="1" x14ac:dyDescent="0.3">
      <c r="A5" s="7" t="s">
        <v>280</v>
      </c>
      <c r="B5" s="9" t="s">
        <v>248</v>
      </c>
      <c r="C5" s="9" t="s">
        <v>275</v>
      </c>
    </row>
    <row r="6" spans="1:3" ht="21" customHeight="1" x14ac:dyDescent="0.3">
      <c r="A6" s="8" t="s">
        <v>281</v>
      </c>
      <c r="B6" s="9" t="s">
        <v>245</v>
      </c>
      <c r="C6" s="9" t="s">
        <v>275</v>
      </c>
    </row>
  </sheetData>
  <sortState xmlns:xlrd2="http://schemas.microsoft.com/office/spreadsheetml/2017/richdata2" ref="B2:C17">
    <sortCondition ref="B2:B1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1"/>
  <sheetViews>
    <sheetView topLeftCell="A25" zoomScale="130" zoomScaleNormal="130" workbookViewId="0">
      <selection activeCell="D2" sqref="D2"/>
    </sheetView>
  </sheetViews>
  <sheetFormatPr defaultColWidth="9.21875" defaultRowHeight="16.8" x14ac:dyDescent="0.3"/>
  <cols>
    <col min="1" max="1" width="10.44140625" style="2" customWidth="1"/>
    <col min="2" max="2" width="11.88671875" style="2" bestFit="1" customWidth="1"/>
    <col min="3" max="3" width="7.5546875" style="2" hidden="1" customWidth="1"/>
    <col min="4" max="4" width="11.21875" style="2" bestFit="1" customWidth="1"/>
    <col min="5" max="16384" width="9.21875" style="2"/>
  </cols>
  <sheetData>
    <row r="1" spans="1:4" x14ac:dyDescent="0.3">
      <c r="A1" s="1" t="s">
        <v>282</v>
      </c>
      <c r="B1" s="1" t="s">
        <v>649</v>
      </c>
      <c r="C1" s="1" t="s">
        <v>648</v>
      </c>
      <c r="D1" s="1" t="s">
        <v>642</v>
      </c>
    </row>
    <row r="2" spans="1:4" ht="18" customHeight="1" x14ac:dyDescent="0.3">
      <c r="A2" s="4" t="s">
        <v>283</v>
      </c>
      <c r="B2" s="13" t="s">
        <v>283</v>
      </c>
      <c r="C2" s="2">
        <v>-11</v>
      </c>
      <c r="D2" s="32">
        <f t="shared" ref="D2:D31" si="0">1980+IF(TS&lt;6,5,-6)+IF(NS&lt;15,-2,4)+C2+IF(ISODD(NS),-3,2)+IF(ISODD(STT),2,-4)</f>
        <v>1965</v>
      </c>
    </row>
    <row r="3" spans="1:4" ht="18" customHeight="1" x14ac:dyDescent="0.3">
      <c r="A3" s="6" t="s">
        <v>284</v>
      </c>
      <c r="B3" s="11" t="s">
        <v>284</v>
      </c>
      <c r="C3" s="2">
        <v>7</v>
      </c>
      <c r="D3" s="32">
        <f t="shared" si="0"/>
        <v>1983</v>
      </c>
    </row>
    <row r="4" spans="1:4" ht="18" customHeight="1" x14ac:dyDescent="0.3">
      <c r="A4" s="6" t="s">
        <v>285</v>
      </c>
      <c r="B4" s="11" t="s">
        <v>285</v>
      </c>
      <c r="C4" s="2">
        <v>-14</v>
      </c>
      <c r="D4" s="32">
        <f t="shared" si="0"/>
        <v>1962</v>
      </c>
    </row>
    <row r="5" spans="1:4" ht="18" customHeight="1" x14ac:dyDescent="0.3">
      <c r="A5" s="6" t="s">
        <v>286</v>
      </c>
      <c r="B5" s="11" t="s">
        <v>286</v>
      </c>
      <c r="C5" s="2">
        <v>4</v>
      </c>
      <c r="D5" s="32">
        <f t="shared" si="0"/>
        <v>1980</v>
      </c>
    </row>
    <row r="6" spans="1:4" ht="18" customHeight="1" x14ac:dyDescent="0.3">
      <c r="A6" s="6" t="s">
        <v>287</v>
      </c>
      <c r="B6" s="11" t="s">
        <v>287</v>
      </c>
      <c r="C6" s="2">
        <v>-11</v>
      </c>
      <c r="D6" s="32">
        <f t="shared" si="0"/>
        <v>1965</v>
      </c>
    </row>
    <row r="7" spans="1:4" ht="18" customHeight="1" x14ac:dyDescent="0.3">
      <c r="A7" s="6" t="s">
        <v>617</v>
      </c>
      <c r="B7" s="11" t="s">
        <v>617</v>
      </c>
      <c r="C7" s="2">
        <v>6</v>
      </c>
      <c r="D7" s="32">
        <f t="shared" si="0"/>
        <v>1982</v>
      </c>
    </row>
    <row r="8" spans="1:4" ht="18" customHeight="1" x14ac:dyDescent="0.3">
      <c r="A8" s="6" t="s">
        <v>618</v>
      </c>
      <c r="B8" s="11" t="s">
        <v>618</v>
      </c>
      <c r="C8" s="2">
        <v>7</v>
      </c>
      <c r="D8" s="32">
        <f t="shared" si="0"/>
        <v>1983</v>
      </c>
    </row>
    <row r="9" spans="1:4" ht="18" customHeight="1" x14ac:dyDescent="0.3">
      <c r="A9" s="6" t="s">
        <v>619</v>
      </c>
      <c r="B9" s="11" t="s">
        <v>619</v>
      </c>
      <c r="C9" s="2">
        <v>-9</v>
      </c>
      <c r="D9" s="32">
        <f t="shared" si="0"/>
        <v>1967</v>
      </c>
    </row>
    <row r="10" spans="1:4" ht="18" customHeight="1" x14ac:dyDescent="0.3">
      <c r="A10" s="6" t="s">
        <v>620</v>
      </c>
      <c r="B10" s="11" t="s">
        <v>620</v>
      </c>
      <c r="C10" s="2">
        <v>-1</v>
      </c>
      <c r="D10" s="32">
        <f t="shared" si="0"/>
        <v>1975</v>
      </c>
    </row>
    <row r="11" spans="1:4" ht="18" customHeight="1" x14ac:dyDescent="0.3">
      <c r="A11" s="6" t="s">
        <v>621</v>
      </c>
      <c r="B11" s="11" t="s">
        <v>621</v>
      </c>
      <c r="C11" s="2">
        <v>8</v>
      </c>
      <c r="D11" s="32">
        <f t="shared" si="0"/>
        <v>1984</v>
      </c>
    </row>
    <row r="12" spans="1:4" ht="18" customHeight="1" x14ac:dyDescent="0.3">
      <c r="A12" s="6" t="s">
        <v>622</v>
      </c>
      <c r="B12" s="11" t="s">
        <v>622</v>
      </c>
      <c r="C12" s="2">
        <v>-5</v>
      </c>
      <c r="D12" s="32">
        <f t="shared" si="0"/>
        <v>1971</v>
      </c>
    </row>
    <row r="13" spans="1:4" ht="18" customHeight="1" x14ac:dyDescent="0.3">
      <c r="A13" s="6" t="s">
        <v>623</v>
      </c>
      <c r="B13" s="11" t="s">
        <v>623</v>
      </c>
      <c r="C13" s="2">
        <v>7</v>
      </c>
      <c r="D13" s="32">
        <f t="shared" si="0"/>
        <v>1983</v>
      </c>
    </row>
    <row r="14" spans="1:4" ht="18" customHeight="1" x14ac:dyDescent="0.3">
      <c r="A14" s="6" t="s">
        <v>624</v>
      </c>
      <c r="B14" s="11" t="s">
        <v>624</v>
      </c>
      <c r="C14" s="2">
        <v>-12</v>
      </c>
      <c r="D14" s="32">
        <f t="shared" si="0"/>
        <v>1964</v>
      </c>
    </row>
    <row r="15" spans="1:4" ht="18" customHeight="1" x14ac:dyDescent="0.3">
      <c r="A15" s="6" t="s">
        <v>625</v>
      </c>
      <c r="B15" s="11" t="s">
        <v>625</v>
      </c>
      <c r="C15" s="2">
        <v>6</v>
      </c>
      <c r="D15" s="32">
        <f t="shared" si="0"/>
        <v>1982</v>
      </c>
    </row>
    <row r="16" spans="1:4" ht="18" customHeight="1" x14ac:dyDescent="0.3">
      <c r="A16" s="6" t="s">
        <v>626</v>
      </c>
      <c r="B16" s="11" t="s">
        <v>626</v>
      </c>
      <c r="C16" s="2">
        <v>-12</v>
      </c>
      <c r="D16" s="32">
        <f t="shared" si="0"/>
        <v>1964</v>
      </c>
    </row>
    <row r="17" spans="1:4" ht="18" customHeight="1" x14ac:dyDescent="0.3">
      <c r="A17" s="6" t="s">
        <v>627</v>
      </c>
      <c r="B17" s="11" t="s">
        <v>627</v>
      </c>
      <c r="C17" s="2">
        <v>1</v>
      </c>
      <c r="D17" s="32">
        <f t="shared" si="0"/>
        <v>1977</v>
      </c>
    </row>
    <row r="18" spans="1:4" ht="18" customHeight="1" x14ac:dyDescent="0.3">
      <c r="A18" s="6" t="s">
        <v>628</v>
      </c>
      <c r="B18" s="11" t="s">
        <v>628</v>
      </c>
      <c r="C18" s="2">
        <v>-12</v>
      </c>
      <c r="D18" s="32">
        <f t="shared" si="0"/>
        <v>1964</v>
      </c>
    </row>
    <row r="19" spans="1:4" ht="18" customHeight="1" x14ac:dyDescent="0.3">
      <c r="A19" s="6" t="s">
        <v>629</v>
      </c>
      <c r="B19" s="11" t="s">
        <v>629</v>
      </c>
      <c r="C19" s="2">
        <v>-9</v>
      </c>
      <c r="D19" s="32">
        <f t="shared" si="0"/>
        <v>1967</v>
      </c>
    </row>
    <row r="20" spans="1:4" ht="18" customHeight="1" x14ac:dyDescent="0.3">
      <c r="A20" s="6" t="s">
        <v>630</v>
      </c>
      <c r="B20" s="11" t="s">
        <v>630</v>
      </c>
      <c r="C20" s="2">
        <v>8</v>
      </c>
      <c r="D20" s="32">
        <f t="shared" si="0"/>
        <v>1984</v>
      </c>
    </row>
    <row r="21" spans="1:4" ht="18" customHeight="1" x14ac:dyDescent="0.3">
      <c r="A21" s="6" t="s">
        <v>631</v>
      </c>
      <c r="B21" s="11" t="s">
        <v>631</v>
      </c>
      <c r="C21" s="2">
        <v>-5</v>
      </c>
      <c r="D21" s="32">
        <f t="shared" si="0"/>
        <v>1971</v>
      </c>
    </row>
    <row r="22" spans="1:4" ht="18" customHeight="1" x14ac:dyDescent="0.3">
      <c r="A22" s="6" t="s">
        <v>632</v>
      </c>
      <c r="B22" s="11" t="s">
        <v>632</v>
      </c>
      <c r="C22" s="2">
        <v>-15</v>
      </c>
      <c r="D22" s="32">
        <f t="shared" si="0"/>
        <v>1961</v>
      </c>
    </row>
    <row r="23" spans="1:4" ht="18" customHeight="1" x14ac:dyDescent="0.3">
      <c r="A23" s="6" t="s">
        <v>633</v>
      </c>
      <c r="B23" s="11" t="s">
        <v>633</v>
      </c>
      <c r="C23" s="2">
        <v>-13</v>
      </c>
      <c r="D23" s="32">
        <f t="shared" si="0"/>
        <v>1963</v>
      </c>
    </row>
    <row r="24" spans="1:4" ht="18" customHeight="1" x14ac:dyDescent="0.3">
      <c r="A24" s="6" t="s">
        <v>634</v>
      </c>
      <c r="B24" s="11" t="s">
        <v>634</v>
      </c>
      <c r="C24" s="2">
        <v>-13</v>
      </c>
      <c r="D24" s="32">
        <f t="shared" si="0"/>
        <v>1963</v>
      </c>
    </row>
    <row r="25" spans="1:4" ht="18" customHeight="1" x14ac:dyDescent="0.3">
      <c r="A25" s="6" t="s">
        <v>635</v>
      </c>
      <c r="B25" s="11" t="s">
        <v>635</v>
      </c>
      <c r="C25" s="2">
        <v>1</v>
      </c>
      <c r="D25" s="32">
        <f t="shared" si="0"/>
        <v>1977</v>
      </c>
    </row>
    <row r="26" spans="1:4" ht="18" customHeight="1" x14ac:dyDescent="0.3">
      <c r="A26" s="6" t="s">
        <v>636</v>
      </c>
      <c r="B26" s="11" t="s">
        <v>636</v>
      </c>
      <c r="C26" s="2">
        <v>-13</v>
      </c>
      <c r="D26" s="32">
        <f t="shared" si="0"/>
        <v>1963</v>
      </c>
    </row>
    <row r="27" spans="1:4" ht="18" customHeight="1" x14ac:dyDescent="0.3">
      <c r="A27" s="6" t="s">
        <v>637</v>
      </c>
      <c r="B27" s="11" t="s">
        <v>637</v>
      </c>
      <c r="C27" s="2">
        <v>-1</v>
      </c>
      <c r="D27" s="32">
        <f t="shared" si="0"/>
        <v>1975</v>
      </c>
    </row>
    <row r="28" spans="1:4" ht="18" customHeight="1" x14ac:dyDescent="0.3">
      <c r="A28" s="6" t="s">
        <v>638</v>
      </c>
      <c r="B28" s="11" t="s">
        <v>638</v>
      </c>
      <c r="C28" s="2">
        <v>-6</v>
      </c>
      <c r="D28" s="32">
        <f t="shared" si="0"/>
        <v>1970</v>
      </c>
    </row>
    <row r="29" spans="1:4" ht="18" customHeight="1" x14ac:dyDescent="0.3">
      <c r="A29" s="6" t="s">
        <v>639</v>
      </c>
      <c r="B29" s="11" t="s">
        <v>639</v>
      </c>
      <c r="C29" s="2">
        <v>-11</v>
      </c>
      <c r="D29" s="32">
        <f t="shared" si="0"/>
        <v>1965</v>
      </c>
    </row>
    <row r="30" spans="1:4" ht="18" customHeight="1" x14ac:dyDescent="0.3">
      <c r="A30" s="6" t="s">
        <v>640</v>
      </c>
      <c r="B30" s="11" t="s">
        <v>640</v>
      </c>
      <c r="C30" s="2">
        <v>-8</v>
      </c>
      <c r="D30" s="32">
        <f t="shared" si="0"/>
        <v>1968</v>
      </c>
    </row>
    <row r="31" spans="1:4" ht="18" customHeight="1" x14ac:dyDescent="0.3">
      <c r="A31" s="6" t="s">
        <v>641</v>
      </c>
      <c r="B31" s="11" t="s">
        <v>641</v>
      </c>
      <c r="C31" s="2">
        <v>-8</v>
      </c>
      <c r="D31" s="32">
        <f t="shared" si="0"/>
        <v>1968</v>
      </c>
    </row>
  </sheetData>
  <sortState xmlns:xlrd2="http://schemas.microsoft.com/office/spreadsheetml/2017/richdata2" ref="B2:B185">
    <sortCondition ref="B2:B18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
  <sheetViews>
    <sheetView zoomScale="145" zoomScaleNormal="145" workbookViewId="0">
      <selection activeCell="E6" sqref="E6"/>
    </sheetView>
  </sheetViews>
  <sheetFormatPr defaultColWidth="9.21875" defaultRowHeight="16.8" x14ac:dyDescent="0.3"/>
  <cols>
    <col min="1" max="1" width="7.77734375" style="2" bestFit="1" customWidth="1"/>
    <col min="2" max="2" width="15.33203125" style="2" bestFit="1" customWidth="1"/>
    <col min="3" max="3" width="7.88671875" style="2" bestFit="1" customWidth="1"/>
    <col min="4" max="4" width="13.6640625" style="2" bestFit="1" customWidth="1"/>
    <col min="5" max="5" width="11.21875" style="2" bestFit="1" customWidth="1"/>
    <col min="6" max="6" width="13.5546875" style="2" bestFit="1" customWidth="1"/>
    <col min="7" max="7" width="32.77734375" style="3" hidden="1" customWidth="1"/>
    <col min="8" max="8" width="29" style="3" hidden="1" customWidth="1"/>
    <col min="9" max="16384" width="9.21875" style="2"/>
  </cols>
  <sheetData>
    <row r="1" spans="1:8" ht="50.4" x14ac:dyDescent="0.3">
      <c r="A1" s="33" t="s">
        <v>282</v>
      </c>
      <c r="B1" s="33" t="s">
        <v>288</v>
      </c>
      <c r="C1" s="34" t="s">
        <v>647</v>
      </c>
      <c r="D1" s="34" t="s">
        <v>644</v>
      </c>
      <c r="E1" s="34" t="s">
        <v>645</v>
      </c>
      <c r="F1" s="34" t="s">
        <v>646</v>
      </c>
      <c r="G1" s="3" t="s">
        <v>289</v>
      </c>
      <c r="H1" s="14" t="s">
        <v>290</v>
      </c>
    </row>
    <row r="2" spans="1:8" ht="19.5" customHeight="1" x14ac:dyDescent="0.3">
      <c r="A2" s="10" t="s">
        <v>28</v>
      </c>
      <c r="B2" s="9" t="s">
        <v>291</v>
      </c>
      <c r="C2" s="9" t="s">
        <v>292</v>
      </c>
      <c r="D2" s="15">
        <f>ROUND(F2*IF(DCG_NS,1+PhanTram_DCG,1-PhanTram_DCG),0)</f>
        <v>109</v>
      </c>
      <c r="E2" s="15">
        <v>10</v>
      </c>
      <c r="F2" s="15">
        <v>108</v>
      </c>
      <c r="G2" s="3">
        <f ca="1">50 + RANDBETWEEN(10,200)</f>
        <v>172</v>
      </c>
      <c r="H2" s="3">
        <f ca="1">D2 - 10 - RANDBETWEEN(1,20)</f>
        <v>89</v>
      </c>
    </row>
    <row r="3" spans="1:8" ht="19.5" customHeight="1" x14ac:dyDescent="0.3">
      <c r="A3" s="6" t="s">
        <v>51</v>
      </c>
      <c r="B3" s="11" t="s">
        <v>293</v>
      </c>
      <c r="C3" s="11" t="s">
        <v>294</v>
      </c>
      <c r="D3" s="15">
        <f>ROUND(F3*IF(DCG_TS,1+PhanTram_DCG,1-PhanTram_DCG),0)</f>
        <v>105</v>
      </c>
      <c r="E3" s="12">
        <v>8</v>
      </c>
      <c r="F3" s="12">
        <v>104</v>
      </c>
      <c r="G3" s="3">
        <f t="shared" ref="G3:G11" ca="1" si="0">50 + RANDBETWEEN(10,200)</f>
        <v>221</v>
      </c>
      <c r="H3" s="3">
        <f t="shared" ref="H3:H11" ca="1" si="1">D3 - 10 - RANDBETWEEN(1,20)</f>
        <v>84</v>
      </c>
    </row>
    <row r="4" spans="1:8" ht="19.5" customHeight="1" x14ac:dyDescent="0.3">
      <c r="A4" s="6" t="s">
        <v>38</v>
      </c>
      <c r="B4" s="11" t="s">
        <v>295</v>
      </c>
      <c r="C4" s="11" t="s">
        <v>615</v>
      </c>
      <c r="D4" s="12">
        <v>102</v>
      </c>
      <c r="E4" s="12">
        <v>5</v>
      </c>
      <c r="F4" s="12">
        <v>84</v>
      </c>
      <c r="G4" s="3">
        <f t="shared" ca="1" si="0"/>
        <v>90</v>
      </c>
      <c r="H4" s="3">
        <f t="shared" ca="1" si="1"/>
        <v>87</v>
      </c>
    </row>
    <row r="5" spans="1:8" ht="19.5" customHeight="1" x14ac:dyDescent="0.3">
      <c r="A5" s="6" t="s">
        <v>5</v>
      </c>
      <c r="B5" s="11" t="s">
        <v>296</v>
      </c>
      <c r="C5" s="11" t="s">
        <v>292</v>
      </c>
      <c r="D5" s="12">
        <v>58</v>
      </c>
      <c r="E5" s="12">
        <v>10</v>
      </c>
      <c r="F5" s="12">
        <v>55</v>
      </c>
      <c r="G5" s="3">
        <f t="shared" ca="1" si="0"/>
        <v>198</v>
      </c>
      <c r="H5" s="3">
        <f t="shared" ca="1" si="1"/>
        <v>44</v>
      </c>
    </row>
    <row r="6" spans="1:8" ht="19.5" customHeight="1" x14ac:dyDescent="0.3">
      <c r="A6" s="6" t="s">
        <v>21</v>
      </c>
      <c r="B6" s="11" t="s">
        <v>297</v>
      </c>
      <c r="C6" s="11" t="s">
        <v>294</v>
      </c>
      <c r="D6" s="15">
        <f>ROUND(F6*IF(DCG_NS,1+PhanTram_DCG,1-PhanTram_DCG),0)</f>
        <v>120</v>
      </c>
      <c r="E6" s="12">
        <v>8</v>
      </c>
      <c r="F6" s="12">
        <v>119</v>
      </c>
      <c r="G6" s="3">
        <f t="shared" ca="1" si="0"/>
        <v>218</v>
      </c>
      <c r="H6" s="3">
        <f t="shared" ca="1" si="1"/>
        <v>106</v>
      </c>
    </row>
    <row r="7" spans="1:8" ht="19.5" customHeight="1" x14ac:dyDescent="0.3">
      <c r="A7" s="6" t="s">
        <v>26</v>
      </c>
      <c r="B7" s="11" t="s">
        <v>298</v>
      </c>
      <c r="C7" s="11" t="s">
        <v>299</v>
      </c>
      <c r="D7" s="12">
        <v>212</v>
      </c>
      <c r="E7" s="12">
        <v>8</v>
      </c>
      <c r="F7" s="12">
        <v>207</v>
      </c>
      <c r="G7" s="3">
        <f t="shared" ca="1" si="0"/>
        <v>224</v>
      </c>
      <c r="H7" s="3">
        <f t="shared" ca="1" si="1"/>
        <v>187</v>
      </c>
    </row>
    <row r="8" spans="1:8" ht="19.5" customHeight="1" x14ac:dyDescent="0.3">
      <c r="A8" s="6" t="s">
        <v>7</v>
      </c>
      <c r="B8" s="11" t="s">
        <v>300</v>
      </c>
      <c r="C8" s="11" t="s">
        <v>301</v>
      </c>
      <c r="D8" s="15">
        <v>88</v>
      </c>
      <c r="E8" s="12">
        <v>10</v>
      </c>
      <c r="F8" s="12">
        <v>90</v>
      </c>
      <c r="G8" s="3">
        <f t="shared" ca="1" si="0"/>
        <v>67</v>
      </c>
      <c r="H8" s="3">
        <f t="shared" ca="1" si="1"/>
        <v>77</v>
      </c>
    </row>
    <row r="9" spans="1:8" ht="19.5" customHeight="1" x14ac:dyDescent="0.3">
      <c r="A9" s="6" t="s">
        <v>24</v>
      </c>
      <c r="B9" s="11" t="s">
        <v>302</v>
      </c>
      <c r="C9" s="11" t="s">
        <v>292</v>
      </c>
      <c r="D9" s="12">
        <v>100</v>
      </c>
      <c r="E9" s="12">
        <v>8</v>
      </c>
      <c r="F9" s="12">
        <v>95</v>
      </c>
      <c r="G9" s="3">
        <f t="shared" ca="1" si="0"/>
        <v>115</v>
      </c>
      <c r="H9" s="3">
        <f t="shared" ca="1" si="1"/>
        <v>74</v>
      </c>
    </row>
    <row r="10" spans="1:8" ht="19.5" customHeight="1" x14ac:dyDescent="0.3">
      <c r="A10" s="6" t="s">
        <v>10</v>
      </c>
      <c r="B10" s="11" t="s">
        <v>303</v>
      </c>
      <c r="C10" s="11" t="s">
        <v>615</v>
      </c>
      <c r="D10" s="15">
        <f>ROUND(F10*IF(DCG_NS,1+PhanTram_DCG,1-PhanTram_DCG),0)</f>
        <v>227</v>
      </c>
      <c r="E10" s="12">
        <v>5</v>
      </c>
      <c r="F10" s="12">
        <v>225</v>
      </c>
      <c r="G10" s="3">
        <f t="shared" ca="1" si="0"/>
        <v>124</v>
      </c>
      <c r="H10" s="3">
        <f t="shared" ca="1" si="1"/>
        <v>208</v>
      </c>
    </row>
    <row r="11" spans="1:8" ht="19.5" customHeight="1" x14ac:dyDescent="0.3">
      <c r="A11" s="6" t="s">
        <v>4</v>
      </c>
      <c r="B11" s="11" t="s">
        <v>304</v>
      </c>
      <c r="C11" s="11" t="s">
        <v>292</v>
      </c>
      <c r="D11" s="15">
        <f>ROUND(F11*IF(DCG_TS,1+PhanTram_DCG,1-PhanTram_DCG),0)</f>
        <v>222</v>
      </c>
      <c r="E11" s="12">
        <v>10</v>
      </c>
      <c r="F11" s="12">
        <v>220</v>
      </c>
      <c r="G11" s="3">
        <f t="shared" ca="1" si="0"/>
        <v>130</v>
      </c>
      <c r="H11" s="3">
        <f t="shared" ca="1" si="1"/>
        <v>205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9CB1B-7B72-415C-8019-F4E20D2ECF4D}">
  <dimension ref="A1:C77"/>
  <sheetViews>
    <sheetView workbookViewId="0">
      <selection activeCell="C12" sqref="C12"/>
    </sheetView>
  </sheetViews>
  <sheetFormatPr defaultColWidth="9.21875" defaultRowHeight="16.8" x14ac:dyDescent="0.3"/>
  <cols>
    <col min="1" max="2" width="9.21875" style="2"/>
    <col min="3" max="3" width="27.21875" style="2" bestFit="1" customWidth="1"/>
    <col min="4" max="16384" width="9.21875" style="2"/>
  </cols>
  <sheetData>
    <row r="1" spans="1:3" x14ac:dyDescent="0.3">
      <c r="A1" s="35" t="s">
        <v>650</v>
      </c>
    </row>
    <row r="3" spans="1:3" ht="17.399999999999999" x14ac:dyDescent="0.3">
      <c r="A3" s="36" t="s">
        <v>651</v>
      </c>
      <c r="B3" s="36" t="s">
        <v>652</v>
      </c>
      <c r="C3" s="36" t="s">
        <v>653</v>
      </c>
    </row>
    <row r="4" spans="1:3" ht="18" x14ac:dyDescent="0.35">
      <c r="A4" s="37">
        <v>2021</v>
      </c>
      <c r="B4" s="38">
        <v>1</v>
      </c>
      <c r="C4" s="39">
        <v>12000</v>
      </c>
    </row>
    <row r="5" spans="1:3" ht="18" x14ac:dyDescent="0.35">
      <c r="A5" s="40"/>
      <c r="B5" s="38">
        <v>2</v>
      </c>
      <c r="C5" s="39">
        <v>9800</v>
      </c>
    </row>
    <row r="6" spans="1:3" ht="18" x14ac:dyDescent="0.35">
      <c r="A6" s="40"/>
      <c r="B6" s="38">
        <v>3</v>
      </c>
      <c r="C6" s="39">
        <v>14450</v>
      </c>
    </row>
    <row r="7" spans="1:3" ht="18" x14ac:dyDescent="0.35">
      <c r="A7" s="40"/>
      <c r="B7" s="38">
        <v>4</v>
      </c>
      <c r="C7" s="39">
        <v>11490</v>
      </c>
    </row>
    <row r="8" spans="1:3" ht="18" x14ac:dyDescent="0.35">
      <c r="A8" s="40"/>
      <c r="B8" s="38">
        <v>5</v>
      </c>
      <c r="C8" s="39">
        <v>10500</v>
      </c>
    </row>
    <row r="9" spans="1:3" ht="18" x14ac:dyDescent="0.35">
      <c r="A9" s="40"/>
      <c r="B9" s="38">
        <v>6</v>
      </c>
      <c r="C9" s="39">
        <v>9900</v>
      </c>
    </row>
    <row r="10" spans="1:3" ht="18" x14ac:dyDescent="0.35">
      <c r="A10" s="40"/>
      <c r="B10" s="38">
        <v>7</v>
      </c>
      <c r="C10" s="39">
        <v>10760</v>
      </c>
    </row>
    <row r="11" spans="1:3" ht="18" x14ac:dyDescent="0.35">
      <c r="A11" s="40"/>
      <c r="B11" s="38">
        <v>8</v>
      </c>
      <c r="C11" s="39">
        <v>13045</v>
      </c>
    </row>
    <row r="12" spans="1:3" ht="18" x14ac:dyDescent="0.35">
      <c r="A12" s="40"/>
      <c r="B12" s="38">
        <v>9</v>
      </c>
      <c r="C12" s="39">
        <v>12450</v>
      </c>
    </row>
    <row r="13" spans="1:3" ht="18" x14ac:dyDescent="0.35">
      <c r="A13" s="40"/>
      <c r="B13" s="38">
        <v>10</v>
      </c>
      <c r="C13" s="39">
        <v>81450</v>
      </c>
    </row>
    <row r="14" spans="1:3" ht="18" x14ac:dyDescent="0.35">
      <c r="A14" s="40"/>
      <c r="B14" s="38">
        <v>11</v>
      </c>
      <c r="C14" s="39">
        <v>89900</v>
      </c>
    </row>
    <row r="15" spans="1:3" ht="18" x14ac:dyDescent="0.35">
      <c r="A15" s="41"/>
      <c r="B15" s="38">
        <v>12</v>
      </c>
      <c r="C15" s="39">
        <v>11000</v>
      </c>
    </row>
    <row r="16" spans="1:3" ht="18" x14ac:dyDescent="0.35">
      <c r="A16" s="37">
        <v>2022</v>
      </c>
      <c r="B16" s="38">
        <v>1</v>
      </c>
      <c r="C16" s="39">
        <v>10500</v>
      </c>
    </row>
    <row r="17" spans="1:3" ht="18" x14ac:dyDescent="0.35">
      <c r="A17" s="40"/>
      <c r="B17" s="38">
        <v>2</v>
      </c>
      <c r="C17" s="39">
        <v>10000</v>
      </c>
    </row>
    <row r="18" spans="1:3" ht="18" x14ac:dyDescent="0.35">
      <c r="A18" s="40"/>
      <c r="B18" s="38">
        <v>3</v>
      </c>
      <c r="C18" s="39">
        <v>12550</v>
      </c>
    </row>
    <row r="19" spans="1:3" ht="18" x14ac:dyDescent="0.35">
      <c r="A19" s="40"/>
      <c r="B19" s="38">
        <v>4</v>
      </c>
      <c r="C19" s="39">
        <v>12000</v>
      </c>
    </row>
    <row r="20" spans="1:3" ht="18" x14ac:dyDescent="0.35">
      <c r="A20" s="40"/>
      <c r="B20" s="38">
        <v>5</v>
      </c>
      <c r="C20" s="39">
        <v>13300</v>
      </c>
    </row>
    <row r="21" spans="1:3" ht="18" x14ac:dyDescent="0.35">
      <c r="A21" s="40"/>
      <c r="B21" s="38">
        <v>6</v>
      </c>
      <c r="C21" s="39">
        <v>11100</v>
      </c>
    </row>
    <row r="22" spans="1:3" ht="18" x14ac:dyDescent="0.35">
      <c r="A22" s="40"/>
      <c r="B22" s="38">
        <v>7</v>
      </c>
      <c r="C22" s="39">
        <v>10430</v>
      </c>
    </row>
    <row r="23" spans="1:3" ht="18" x14ac:dyDescent="0.35">
      <c r="A23" s="40"/>
      <c r="B23" s="38">
        <v>8</v>
      </c>
      <c r="C23" s="39">
        <v>10030</v>
      </c>
    </row>
    <row r="24" spans="1:3" ht="18" x14ac:dyDescent="0.35">
      <c r="A24" s="40"/>
      <c r="B24" s="38">
        <v>9</v>
      </c>
      <c r="C24" s="39">
        <v>10090</v>
      </c>
    </row>
    <row r="25" spans="1:3" ht="18" x14ac:dyDescent="0.35">
      <c r="A25" s="40"/>
      <c r="B25" s="38">
        <v>10</v>
      </c>
      <c r="C25" s="39">
        <v>11020</v>
      </c>
    </row>
    <row r="26" spans="1:3" ht="18" x14ac:dyDescent="0.35">
      <c r="A26" s="40"/>
      <c r="B26" s="38">
        <v>11</v>
      </c>
      <c r="C26" s="39">
        <v>12010</v>
      </c>
    </row>
    <row r="27" spans="1:3" ht="18" x14ac:dyDescent="0.35">
      <c r="A27" s="41"/>
      <c r="B27" s="38">
        <v>12</v>
      </c>
      <c r="C27" s="39">
        <v>11000</v>
      </c>
    </row>
    <row r="28" spans="1:3" ht="18" x14ac:dyDescent="0.35">
      <c r="A28" s="37">
        <v>2023</v>
      </c>
      <c r="B28" s="38">
        <v>1</v>
      </c>
      <c r="C28" s="39">
        <v>10200</v>
      </c>
    </row>
    <row r="29" spans="1:3" ht="18" x14ac:dyDescent="0.35">
      <c r="A29" s="40"/>
      <c r="B29" s="38">
        <v>2</v>
      </c>
      <c r="C29" s="39">
        <v>10000</v>
      </c>
    </row>
    <row r="30" spans="1:3" ht="18" x14ac:dyDescent="0.35">
      <c r="A30" s="40"/>
      <c r="B30" s="38">
        <v>3</v>
      </c>
      <c r="C30" s="39">
        <v>11050</v>
      </c>
    </row>
    <row r="31" spans="1:3" ht="18" x14ac:dyDescent="0.35">
      <c r="A31" s="40"/>
      <c r="B31" s="38">
        <v>4</v>
      </c>
      <c r="C31" s="39">
        <v>10000</v>
      </c>
    </row>
    <row r="32" spans="1:3" ht="18" x14ac:dyDescent="0.35">
      <c r="A32" s="40"/>
      <c r="B32" s="38">
        <v>5</v>
      </c>
      <c r="C32" s="39">
        <v>13000</v>
      </c>
    </row>
    <row r="33" spans="1:3" ht="18" x14ac:dyDescent="0.35">
      <c r="A33" s="40"/>
      <c r="B33" s="38">
        <v>6</v>
      </c>
      <c r="C33" s="39">
        <v>13010</v>
      </c>
    </row>
    <row r="34" spans="1:3" ht="18" x14ac:dyDescent="0.35">
      <c r="A34" s="40"/>
      <c r="B34" s="38">
        <v>7</v>
      </c>
      <c r="C34" s="39">
        <v>13100</v>
      </c>
    </row>
    <row r="35" spans="1:3" ht="18" x14ac:dyDescent="0.35">
      <c r="A35" s="40"/>
      <c r="B35" s="38">
        <v>8</v>
      </c>
      <c r="C35" s="39">
        <v>11000</v>
      </c>
    </row>
    <row r="36" spans="1:3" ht="18" x14ac:dyDescent="0.35">
      <c r="A36" s="40"/>
      <c r="B36" s="38">
        <v>9</v>
      </c>
      <c r="C36" s="39">
        <v>10870</v>
      </c>
    </row>
    <row r="37" spans="1:3" ht="18" x14ac:dyDescent="0.35">
      <c r="A37" s="40"/>
      <c r="B37" s="38">
        <v>10</v>
      </c>
      <c r="C37" s="39">
        <v>10023</v>
      </c>
    </row>
    <row r="38" spans="1:3" ht="18" x14ac:dyDescent="0.35">
      <c r="A38" s="40"/>
      <c r="B38" s="38">
        <v>11</v>
      </c>
      <c r="C38" s="39">
        <v>11010</v>
      </c>
    </row>
    <row r="39" spans="1:3" ht="18" x14ac:dyDescent="0.35">
      <c r="A39" s="41"/>
      <c r="B39" s="38">
        <v>12</v>
      </c>
      <c r="C39" s="39">
        <v>12063</v>
      </c>
    </row>
    <row r="42" spans="1:3" x14ac:dyDescent="0.3">
      <c r="A42"/>
      <c r="B42"/>
    </row>
    <row r="43" spans="1:3" x14ac:dyDescent="0.3">
      <c r="A43"/>
      <c r="B43"/>
    </row>
    <row r="44" spans="1:3" x14ac:dyDescent="0.3">
      <c r="A44"/>
      <c r="B44"/>
    </row>
    <row r="45" spans="1:3" x14ac:dyDescent="0.3">
      <c r="A45"/>
      <c r="B45"/>
    </row>
    <row r="46" spans="1:3" x14ac:dyDescent="0.3">
      <c r="A46"/>
      <c r="B46"/>
    </row>
    <row r="47" spans="1:3" x14ac:dyDescent="0.3">
      <c r="A47"/>
      <c r="B47"/>
    </row>
    <row r="48" spans="1:3"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row r="59" spans="1:2" x14ac:dyDescent="0.3">
      <c r="A59"/>
      <c r="B59"/>
    </row>
    <row r="60" spans="1:2" x14ac:dyDescent="0.3">
      <c r="A60"/>
      <c r="B60"/>
    </row>
    <row r="61" spans="1:2" x14ac:dyDescent="0.3">
      <c r="A61"/>
      <c r="B61"/>
    </row>
    <row r="62" spans="1:2" x14ac:dyDescent="0.3">
      <c r="A62"/>
      <c r="B62"/>
    </row>
    <row r="63" spans="1:2" x14ac:dyDescent="0.3">
      <c r="A63"/>
      <c r="B63"/>
    </row>
    <row r="64" spans="1:2" x14ac:dyDescent="0.3">
      <c r="A64"/>
      <c r="B64"/>
    </row>
    <row r="65" spans="1:2" x14ac:dyDescent="0.3">
      <c r="A65"/>
      <c r="B65"/>
    </row>
    <row r="66" spans="1:2" x14ac:dyDescent="0.3">
      <c r="A66"/>
      <c r="B66"/>
    </row>
    <row r="67" spans="1:2" x14ac:dyDescent="0.3">
      <c r="A67"/>
      <c r="B67"/>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4" spans="1:2" x14ac:dyDescent="0.3">
      <c r="A74"/>
      <c r="B74"/>
    </row>
    <row r="75" spans="1:2" x14ac:dyDescent="0.3">
      <c r="A75"/>
      <c r="B75"/>
    </row>
    <row r="76" spans="1:2" x14ac:dyDescent="0.3">
      <c r="A76"/>
      <c r="B76"/>
    </row>
    <row r="77" spans="1:2" x14ac:dyDescent="0.3">
      <c r="A77"/>
      <c r="B7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8918-D99A-4CC9-86F4-C9ABE52FAB9D}">
  <dimension ref="A1:H551"/>
  <sheetViews>
    <sheetView workbookViewId="0">
      <selection activeCell="O21" sqref="O21"/>
    </sheetView>
  </sheetViews>
  <sheetFormatPr defaultRowHeight="14.4" x14ac:dyDescent="0.3"/>
  <cols>
    <col min="2" max="2" width="15.21875" customWidth="1"/>
    <col min="3" max="3" width="10.21875" customWidth="1"/>
    <col min="7" max="7" width="12.5546875" bestFit="1" customWidth="1"/>
    <col min="8" max="8" width="21.77734375" bestFit="1" customWidth="1"/>
    <col min="9" max="9" width="4" bestFit="1" customWidth="1"/>
    <col min="10" max="63" width="5" bestFit="1" customWidth="1"/>
    <col min="64" max="305" width="6" bestFit="1" customWidth="1"/>
    <col min="306" max="332" width="7" bestFit="1" customWidth="1"/>
    <col min="333" max="333" width="10.77734375" bestFit="1" customWidth="1"/>
  </cols>
  <sheetData>
    <row r="1" spans="1:8" ht="16.8" x14ac:dyDescent="0.3">
      <c r="A1" s="1" t="s">
        <v>0</v>
      </c>
      <c r="B1" s="1" t="s">
        <v>305</v>
      </c>
      <c r="C1" s="35" t="s">
        <v>660</v>
      </c>
    </row>
    <row r="2" spans="1:8" ht="16.8" x14ac:dyDescent="0.3">
      <c r="A2" s="23" t="s">
        <v>3</v>
      </c>
      <c r="B2" s="16">
        <f>VLOOKUP(A2,'Hoa Don'!$A$1:$B$517,2,FALSE)</f>
        <v>44206</v>
      </c>
      <c r="C2" s="2">
        <f>'ChiTiet Hoa Don'!E2+'ChiTiet Hoa Don'!G2</f>
        <v>14652</v>
      </c>
    </row>
    <row r="3" spans="1:8" ht="16.8" x14ac:dyDescent="0.3">
      <c r="A3" s="24" t="s">
        <v>3</v>
      </c>
      <c r="B3" s="16">
        <f>VLOOKUP(A3,'Hoa Don'!$A$1:$B$517,2,FALSE)</f>
        <v>44206</v>
      </c>
      <c r="C3" s="2">
        <f>'ChiTiet Hoa Don'!E3+'ChiTiet Hoa Don'!G3</f>
        <v>3190</v>
      </c>
    </row>
    <row r="4" spans="1:8" ht="16.8" x14ac:dyDescent="0.3">
      <c r="A4" s="24" t="s">
        <v>3</v>
      </c>
      <c r="B4" s="16">
        <f>VLOOKUP(A4,'Hoa Don'!$A$1:$B$517,2,FALSE)</f>
        <v>44206</v>
      </c>
      <c r="C4" s="2">
        <f>'ChiTiet Hoa Don'!E4+'ChiTiet Hoa Don'!G4</f>
        <v>4086</v>
      </c>
    </row>
    <row r="5" spans="1:8" ht="16.8" x14ac:dyDescent="0.3">
      <c r="A5" s="10" t="s">
        <v>6</v>
      </c>
      <c r="B5" s="16">
        <f>VLOOKUP(A5,'Hoa Don'!$A$1:$B$517,2,FALSE)</f>
        <v>44208</v>
      </c>
      <c r="C5" s="2">
        <f>'ChiTiet Hoa Don'!E5+'ChiTiet Hoa Don'!G5</f>
        <v>11616</v>
      </c>
    </row>
    <row r="6" spans="1:8" ht="16.8" x14ac:dyDescent="0.3">
      <c r="A6" s="6" t="s">
        <v>8</v>
      </c>
      <c r="B6" s="16">
        <f>VLOOKUP(A6,'Hoa Don'!$A$1:$B$517,2,FALSE)</f>
        <v>44209</v>
      </c>
      <c r="C6" s="2">
        <f>'ChiTiet Hoa Don'!E6+'ChiTiet Hoa Don'!G6</f>
        <v>92928</v>
      </c>
    </row>
    <row r="7" spans="1:8" ht="16.8" x14ac:dyDescent="0.3">
      <c r="A7" s="10" t="s">
        <v>9</v>
      </c>
      <c r="B7" s="16">
        <f>VLOOKUP(A7,'Hoa Don'!$A$1:$B$517,2,FALSE)</f>
        <v>44210</v>
      </c>
      <c r="C7" s="2">
        <f>'ChiTiet Hoa Don'!E7+'ChiTiet Hoa Don'!G7</f>
        <v>70824</v>
      </c>
    </row>
    <row r="8" spans="1:8" ht="16.8" x14ac:dyDescent="0.3">
      <c r="A8" s="6" t="s">
        <v>11</v>
      </c>
      <c r="B8" s="16">
        <f>VLOOKUP(A8,'Hoa Don'!$A$1:$B$517,2,FALSE)</f>
        <v>44210</v>
      </c>
      <c r="C8" s="2">
        <f>'ChiTiet Hoa Don'!E8+'ChiTiet Hoa Don'!G8</f>
        <v>11484</v>
      </c>
      <c r="G8" s="42" t="s">
        <v>665</v>
      </c>
      <c r="H8" t="s">
        <v>666</v>
      </c>
    </row>
    <row r="9" spans="1:8" ht="16.8" x14ac:dyDescent="0.3">
      <c r="A9" s="10" t="s">
        <v>12</v>
      </c>
      <c r="B9" s="16">
        <f>VLOOKUP(A9,'Hoa Don'!$A$1:$B$517,2,FALSE)</f>
        <v>44212</v>
      </c>
      <c r="C9" s="2">
        <f>'ChiTiet Hoa Don'!E9+'ChiTiet Hoa Don'!G9</f>
        <v>43560</v>
      </c>
      <c r="G9" s="43">
        <v>44206</v>
      </c>
      <c r="H9" s="44">
        <v>21928</v>
      </c>
    </row>
    <row r="10" spans="1:8" ht="16.8" x14ac:dyDescent="0.3">
      <c r="A10" s="24" t="s">
        <v>13</v>
      </c>
      <c r="B10" s="16">
        <f>VLOOKUP(A10,'Hoa Don'!$A$1:$B$517,2,FALSE)</f>
        <v>44214</v>
      </c>
      <c r="C10" s="2">
        <f>'ChiTiet Hoa Don'!E10+'ChiTiet Hoa Don'!G10</f>
        <v>62920</v>
      </c>
      <c r="G10" s="43">
        <v>44208</v>
      </c>
      <c r="H10" s="44">
        <v>11616</v>
      </c>
    </row>
    <row r="11" spans="1:8" ht="16.8" x14ac:dyDescent="0.3">
      <c r="A11" s="24" t="s">
        <v>13</v>
      </c>
      <c r="B11" s="16">
        <f>VLOOKUP(A11,'Hoa Don'!$A$1:$B$517,2,FALSE)</f>
        <v>44214</v>
      </c>
      <c r="C11" s="2">
        <f>'ChiTiet Hoa Don'!E11+'ChiTiet Hoa Don'!G11</f>
        <v>10896</v>
      </c>
      <c r="G11" s="43">
        <v>44209</v>
      </c>
      <c r="H11" s="44">
        <v>92928</v>
      </c>
    </row>
    <row r="12" spans="1:8" ht="16.8" x14ac:dyDescent="0.3">
      <c r="A12" s="6" t="s">
        <v>14</v>
      </c>
      <c r="B12" s="16">
        <f>VLOOKUP(A12,'Hoa Don'!$A$1:$B$517,2,FALSE)</f>
        <v>44216</v>
      </c>
      <c r="C12" s="2">
        <f>'ChiTiet Hoa Don'!E12+'ChiTiet Hoa Don'!G12</f>
        <v>64014</v>
      </c>
      <c r="G12" s="43">
        <v>44210</v>
      </c>
      <c r="H12" s="44">
        <v>82308</v>
      </c>
    </row>
    <row r="13" spans="1:8" ht="16.8" x14ac:dyDescent="0.3">
      <c r="A13" s="6" t="s">
        <v>15</v>
      </c>
      <c r="B13" s="16">
        <f>VLOOKUP(A13,'Hoa Don'!$A$1:$B$517,2,FALSE)</f>
        <v>44217</v>
      </c>
      <c r="C13" s="2">
        <f>'ChiTiet Hoa Don'!E13+'ChiTiet Hoa Don'!G13</f>
        <v>39072</v>
      </c>
      <c r="G13" s="43">
        <v>44212</v>
      </c>
      <c r="H13" s="44">
        <v>43560</v>
      </c>
    </row>
    <row r="14" spans="1:8" ht="16.8" x14ac:dyDescent="0.3">
      <c r="A14" s="6" t="s">
        <v>16</v>
      </c>
      <c r="B14" s="16">
        <f>VLOOKUP(A14,'Hoa Don'!$A$1:$B$517,2,FALSE)</f>
        <v>44219</v>
      </c>
      <c r="C14" s="2">
        <f>'ChiTiet Hoa Don'!E14+'ChiTiet Hoa Don'!G14</f>
        <v>51282</v>
      </c>
      <c r="G14" s="43">
        <v>44214</v>
      </c>
      <c r="H14" s="44">
        <v>73816</v>
      </c>
    </row>
    <row r="15" spans="1:8" ht="16.8" x14ac:dyDescent="0.3">
      <c r="A15" s="6" t="s">
        <v>17</v>
      </c>
      <c r="B15" s="16">
        <f>VLOOKUP(A15,'Hoa Don'!$A$1:$B$517,2,FALSE)</f>
        <v>44220</v>
      </c>
      <c r="C15" s="2">
        <f>'ChiTiet Hoa Don'!E15+'ChiTiet Hoa Don'!G15</f>
        <v>54230</v>
      </c>
      <c r="G15" s="43">
        <v>44216</v>
      </c>
      <c r="H15" s="44">
        <v>64014</v>
      </c>
    </row>
    <row r="16" spans="1:8" ht="16.8" x14ac:dyDescent="0.3">
      <c r="A16" s="6" t="s">
        <v>18</v>
      </c>
      <c r="B16" s="16">
        <f>VLOOKUP(A16,'Hoa Don'!$A$1:$B$517,2,FALSE)</f>
        <v>44220</v>
      </c>
      <c r="C16" s="2">
        <f>'ChiTiet Hoa Don'!E16+'ChiTiet Hoa Don'!G16</f>
        <v>42108</v>
      </c>
      <c r="G16" s="43">
        <v>44217</v>
      </c>
      <c r="H16" s="44">
        <v>39072</v>
      </c>
    </row>
    <row r="17" spans="1:8" ht="16.8" x14ac:dyDescent="0.3">
      <c r="A17" s="6" t="s">
        <v>19</v>
      </c>
      <c r="B17" s="16">
        <f>VLOOKUP(A17,'Hoa Don'!$A$1:$B$517,2,FALSE)</f>
        <v>44222</v>
      </c>
      <c r="C17" s="2">
        <f>'ChiTiet Hoa Don'!E17+'ChiTiet Hoa Don'!G17</f>
        <v>16344</v>
      </c>
      <c r="G17" s="43">
        <v>44219</v>
      </c>
      <c r="H17" s="44">
        <v>51282</v>
      </c>
    </row>
    <row r="18" spans="1:8" ht="16.8" x14ac:dyDescent="0.3">
      <c r="A18" s="6" t="s">
        <v>19</v>
      </c>
      <c r="B18" s="16">
        <f>VLOOKUP(A18,'Hoa Don'!$A$1:$B$517,2,FALSE)</f>
        <v>44222</v>
      </c>
      <c r="C18" s="2">
        <f>'ChiTiet Hoa Don'!E18+'ChiTiet Hoa Don'!G18</f>
        <v>4796</v>
      </c>
      <c r="G18" s="43">
        <v>44220</v>
      </c>
      <c r="H18" s="44">
        <v>96338</v>
      </c>
    </row>
    <row r="19" spans="1:8" ht="16.8" x14ac:dyDescent="0.3">
      <c r="A19" s="6" t="s">
        <v>20</v>
      </c>
      <c r="B19" s="16">
        <f>VLOOKUP(A19,'Hoa Don'!$A$1:$B$517,2,FALSE)</f>
        <v>44224</v>
      </c>
      <c r="C19" s="2">
        <f>'ChiTiet Hoa Don'!E19+'ChiTiet Hoa Don'!G19</f>
        <v>39960</v>
      </c>
      <c r="G19" s="43">
        <v>44222</v>
      </c>
      <c r="H19" s="44">
        <v>21140</v>
      </c>
    </row>
    <row r="20" spans="1:8" ht="16.8" x14ac:dyDescent="0.3">
      <c r="A20" s="6" t="s">
        <v>22</v>
      </c>
      <c r="B20" s="16">
        <f>VLOOKUP(A20,'Hoa Don'!$A$1:$B$517,2,FALSE)</f>
        <v>44226</v>
      </c>
      <c r="C20" s="2">
        <f>'ChiTiet Hoa Don'!E20+'ChiTiet Hoa Don'!G20</f>
        <v>26158</v>
      </c>
      <c r="G20" s="43">
        <v>44224</v>
      </c>
      <c r="H20" s="44">
        <v>39960</v>
      </c>
    </row>
    <row r="21" spans="1:8" ht="16.8" x14ac:dyDescent="0.3">
      <c r="A21" s="6" t="s">
        <v>23</v>
      </c>
      <c r="B21" s="16">
        <f>VLOOKUP(A21,'Hoa Don'!$A$1:$B$517,2,FALSE)</f>
        <v>44228</v>
      </c>
      <c r="C21" s="2">
        <f>'ChiTiet Hoa Don'!E21+'ChiTiet Hoa Don'!G21</f>
        <v>9000</v>
      </c>
      <c r="G21" s="43">
        <v>44226</v>
      </c>
      <c r="H21" s="44">
        <v>26158</v>
      </c>
    </row>
    <row r="22" spans="1:8" ht="16.8" x14ac:dyDescent="0.3">
      <c r="A22" s="6" t="s">
        <v>25</v>
      </c>
      <c r="B22" s="16">
        <f>VLOOKUP(A22,'Hoa Don'!$A$1:$B$517,2,FALSE)</f>
        <v>44230</v>
      </c>
      <c r="C22" s="2">
        <f>'ChiTiet Hoa Don'!E22+'ChiTiet Hoa Don'!G22</f>
        <v>17172</v>
      </c>
      <c r="G22" s="43">
        <v>44228</v>
      </c>
      <c r="H22" s="44">
        <v>9000</v>
      </c>
    </row>
    <row r="23" spans="1:8" ht="16.8" x14ac:dyDescent="0.3">
      <c r="A23" s="6" t="s">
        <v>27</v>
      </c>
      <c r="B23" s="16">
        <f>VLOOKUP(A23,'Hoa Don'!$A$1:$B$517,2,FALSE)</f>
        <v>44232</v>
      </c>
      <c r="C23" s="2">
        <f>'ChiTiet Hoa Don'!E23+'ChiTiet Hoa Don'!G23</f>
        <v>28776</v>
      </c>
      <c r="G23" s="43">
        <v>44230</v>
      </c>
      <c r="H23" s="44">
        <v>17172</v>
      </c>
    </row>
    <row r="24" spans="1:8" ht="16.8" x14ac:dyDescent="0.3">
      <c r="A24" s="6" t="s">
        <v>29</v>
      </c>
      <c r="B24" s="16">
        <f>VLOOKUP(A24,'Hoa Don'!$A$1:$B$517,2,FALSE)</f>
        <v>44234</v>
      </c>
      <c r="C24" s="2">
        <f>'ChiTiet Hoa Don'!E24+'ChiTiet Hoa Don'!G24</f>
        <v>78996</v>
      </c>
      <c r="G24" s="43">
        <v>44232</v>
      </c>
      <c r="H24" s="44">
        <v>28776</v>
      </c>
    </row>
    <row r="25" spans="1:8" ht="16.8" x14ac:dyDescent="0.3">
      <c r="A25" s="6" t="s">
        <v>30</v>
      </c>
      <c r="B25" s="16">
        <f>VLOOKUP(A25,'Hoa Don'!$A$1:$B$517,2,FALSE)</f>
        <v>44236</v>
      </c>
      <c r="C25" s="2">
        <f>'ChiTiet Hoa Don'!E25+'ChiTiet Hoa Don'!G25</f>
        <v>6776</v>
      </c>
      <c r="G25" s="43">
        <v>44234</v>
      </c>
      <c r="H25" s="44">
        <v>78996</v>
      </c>
    </row>
    <row r="26" spans="1:8" ht="16.8" x14ac:dyDescent="0.3">
      <c r="A26" s="24" t="s">
        <v>31</v>
      </c>
      <c r="B26" s="16">
        <f>VLOOKUP(A26,'Hoa Don'!$A$1:$B$517,2,FALSE)</f>
        <v>44238</v>
      </c>
      <c r="C26" s="2">
        <f>'ChiTiet Hoa Don'!E26+'ChiTiet Hoa Don'!G26</f>
        <v>49126</v>
      </c>
      <c r="G26" s="43">
        <v>44236</v>
      </c>
      <c r="H26" s="44">
        <v>6776</v>
      </c>
    </row>
    <row r="27" spans="1:8" ht="16.8" x14ac:dyDescent="0.3">
      <c r="A27" s="24" t="s">
        <v>31</v>
      </c>
      <c r="B27" s="16">
        <f>VLOOKUP(A27,'Hoa Don'!$A$1:$B$517,2,FALSE)</f>
        <v>44238</v>
      </c>
      <c r="C27" s="2">
        <f>'ChiTiet Hoa Don'!E27+'ChiTiet Hoa Don'!G27</f>
        <v>5995</v>
      </c>
      <c r="G27" s="43">
        <v>44238</v>
      </c>
      <c r="H27" s="44">
        <v>55121</v>
      </c>
    </row>
    <row r="28" spans="1:8" ht="16.8" x14ac:dyDescent="0.3">
      <c r="A28" s="6" t="s">
        <v>32</v>
      </c>
      <c r="B28" s="16">
        <f>VLOOKUP(A28,'Hoa Don'!$A$1:$B$517,2,FALSE)</f>
        <v>44240</v>
      </c>
      <c r="C28" s="2">
        <f>'ChiTiet Hoa Don'!E28+'ChiTiet Hoa Don'!G28</f>
        <v>24804</v>
      </c>
      <c r="G28" s="43">
        <v>44240</v>
      </c>
      <c r="H28" s="44">
        <v>24804</v>
      </c>
    </row>
    <row r="29" spans="1:8" ht="16.8" x14ac:dyDescent="0.3">
      <c r="A29" s="6" t="s">
        <v>33</v>
      </c>
      <c r="B29" s="16">
        <f>VLOOKUP(A29,'Hoa Don'!$A$1:$B$517,2,FALSE)</f>
        <v>44242</v>
      </c>
      <c r="C29" s="2">
        <f>'ChiTiet Hoa Don'!E29+'ChiTiet Hoa Don'!G29</f>
        <v>10800</v>
      </c>
      <c r="G29" s="43">
        <v>44242</v>
      </c>
      <c r="H29" s="44">
        <v>10800</v>
      </c>
    </row>
    <row r="30" spans="1:8" ht="16.8" x14ac:dyDescent="0.3">
      <c r="A30" s="6" t="s">
        <v>34</v>
      </c>
      <c r="B30" s="16">
        <f>VLOOKUP(A30,'Hoa Don'!$A$1:$B$517,2,FALSE)</f>
        <v>44244</v>
      </c>
      <c r="C30" s="2">
        <f>'ChiTiet Hoa Don'!E30+'ChiTiet Hoa Don'!G30</f>
        <v>13500</v>
      </c>
      <c r="G30" s="43">
        <v>44244</v>
      </c>
      <c r="H30" s="44">
        <v>13500</v>
      </c>
    </row>
    <row r="31" spans="1:8" ht="16.8" x14ac:dyDescent="0.3">
      <c r="A31" s="6" t="s">
        <v>35</v>
      </c>
      <c r="B31" s="16">
        <f>VLOOKUP(A31,'Hoa Don'!$A$1:$B$517,2,FALSE)</f>
        <v>44246</v>
      </c>
      <c r="C31" s="2">
        <f>'ChiTiet Hoa Don'!E31+'ChiTiet Hoa Don'!G31</f>
        <v>5400</v>
      </c>
      <c r="G31" s="43">
        <v>44246</v>
      </c>
      <c r="H31" s="44">
        <v>5400</v>
      </c>
    </row>
    <row r="32" spans="1:8" ht="16.8" x14ac:dyDescent="0.3">
      <c r="A32" s="6" t="s">
        <v>36</v>
      </c>
      <c r="B32" s="16">
        <f>VLOOKUP(A32,'Hoa Don'!$A$1:$B$517,2,FALSE)</f>
        <v>44248</v>
      </c>
      <c r="C32" s="2">
        <f>'ChiTiet Hoa Don'!E32+'ChiTiet Hoa Don'!G32</f>
        <v>36720</v>
      </c>
      <c r="G32" s="43">
        <v>44248</v>
      </c>
      <c r="H32" s="44">
        <v>38656</v>
      </c>
    </row>
    <row r="33" spans="1:8" ht="16.8" x14ac:dyDescent="0.3">
      <c r="A33" s="6" t="s">
        <v>36</v>
      </c>
      <c r="B33" s="16">
        <f>VLOOKUP(A33,'Hoa Don'!$A$1:$B$517,2,FALSE)</f>
        <v>44248</v>
      </c>
      <c r="C33" s="2">
        <f>'ChiTiet Hoa Don'!E33+'ChiTiet Hoa Don'!G33</f>
        <v>1936</v>
      </c>
      <c r="G33" s="43">
        <v>44250</v>
      </c>
      <c r="H33" s="44">
        <v>6732</v>
      </c>
    </row>
    <row r="34" spans="1:8" ht="16.8" x14ac:dyDescent="0.3">
      <c r="A34" s="6" t="s">
        <v>37</v>
      </c>
      <c r="B34" s="16">
        <f>VLOOKUP(A34,'Hoa Don'!$A$1:$B$517,2,FALSE)</f>
        <v>44250</v>
      </c>
      <c r="C34" s="2">
        <f>'ChiTiet Hoa Don'!E34+'ChiTiet Hoa Don'!G34</f>
        <v>6732</v>
      </c>
      <c r="G34" s="43">
        <v>44252</v>
      </c>
      <c r="H34" s="44">
        <v>50400</v>
      </c>
    </row>
    <row r="35" spans="1:8" ht="16.8" x14ac:dyDescent="0.3">
      <c r="A35" s="6" t="s">
        <v>39</v>
      </c>
      <c r="B35" s="16">
        <f>VLOOKUP(A35,'Hoa Don'!$A$1:$B$517,2,FALSE)</f>
        <v>44252</v>
      </c>
      <c r="C35" s="2">
        <f>'ChiTiet Hoa Don'!E35+'ChiTiet Hoa Don'!G35</f>
        <v>50400</v>
      </c>
      <c r="G35" s="43">
        <v>44254</v>
      </c>
      <c r="H35" s="44">
        <v>17985</v>
      </c>
    </row>
    <row r="36" spans="1:8" ht="16.8" x14ac:dyDescent="0.3">
      <c r="A36" s="6" t="s">
        <v>40</v>
      </c>
      <c r="B36" s="16">
        <f>VLOOKUP(A36,'Hoa Don'!$A$1:$B$517,2,FALSE)</f>
        <v>44254</v>
      </c>
      <c r="C36" s="2">
        <f>'ChiTiet Hoa Don'!E36+'ChiTiet Hoa Don'!G36</f>
        <v>17985</v>
      </c>
      <c r="G36" s="43">
        <v>44256</v>
      </c>
      <c r="H36" s="44">
        <v>50358</v>
      </c>
    </row>
    <row r="37" spans="1:8" ht="16.8" x14ac:dyDescent="0.3">
      <c r="A37" s="6" t="s">
        <v>41</v>
      </c>
      <c r="B37" s="16">
        <f>VLOOKUP(A37,'Hoa Don'!$A$1:$B$517,2,FALSE)</f>
        <v>44256</v>
      </c>
      <c r="C37" s="2">
        <f>'ChiTiet Hoa Don'!E37+'ChiTiet Hoa Don'!G37</f>
        <v>50358</v>
      </c>
      <c r="G37" s="43">
        <v>44258</v>
      </c>
      <c r="H37" s="44">
        <v>129390</v>
      </c>
    </row>
    <row r="38" spans="1:8" ht="16.8" x14ac:dyDescent="0.3">
      <c r="A38" s="6" t="s">
        <v>42</v>
      </c>
      <c r="B38" s="16">
        <f>VLOOKUP(A38,'Hoa Don'!$A$1:$B$517,2,FALSE)</f>
        <v>44258</v>
      </c>
      <c r="C38" s="2">
        <f>'ChiTiet Hoa Don'!E38+'ChiTiet Hoa Don'!G38</f>
        <v>129390</v>
      </c>
      <c r="G38" s="43">
        <v>44260</v>
      </c>
      <c r="H38" s="44">
        <v>97308</v>
      </c>
    </row>
    <row r="39" spans="1:8" ht="16.8" x14ac:dyDescent="0.3">
      <c r="A39" s="6" t="s">
        <v>43</v>
      </c>
      <c r="B39" s="16">
        <f>VLOOKUP(A39,'Hoa Don'!$A$1:$B$517,2,FALSE)</f>
        <v>44260</v>
      </c>
      <c r="C39" s="2">
        <f>'ChiTiet Hoa Don'!E39+'ChiTiet Hoa Don'!G39</f>
        <v>97308</v>
      </c>
      <c r="G39" s="43">
        <v>44262</v>
      </c>
      <c r="H39" s="44">
        <v>10208</v>
      </c>
    </row>
    <row r="40" spans="1:8" ht="16.8" x14ac:dyDescent="0.3">
      <c r="A40" s="6" t="s">
        <v>44</v>
      </c>
      <c r="B40" s="16">
        <f>VLOOKUP(A40,'Hoa Don'!$A$1:$B$517,2,FALSE)</f>
        <v>44262</v>
      </c>
      <c r="C40" s="2">
        <f>'ChiTiet Hoa Don'!E40+'ChiTiet Hoa Don'!G40</f>
        <v>10208</v>
      </c>
      <c r="G40" s="43">
        <v>44264</v>
      </c>
      <c r="H40" s="44">
        <v>3872</v>
      </c>
    </row>
    <row r="41" spans="1:8" ht="16.8" x14ac:dyDescent="0.3">
      <c r="A41" s="6" t="s">
        <v>45</v>
      </c>
      <c r="B41" s="16">
        <f>VLOOKUP(A41,'Hoa Don'!$A$1:$B$517,2,FALSE)</f>
        <v>44264</v>
      </c>
      <c r="C41" s="2">
        <f>'ChiTiet Hoa Don'!E41+'ChiTiet Hoa Don'!G41</f>
        <v>3872</v>
      </c>
      <c r="G41" s="43">
        <v>44266</v>
      </c>
      <c r="H41" s="44">
        <v>7200</v>
      </c>
    </row>
    <row r="42" spans="1:8" ht="16.8" x14ac:dyDescent="0.3">
      <c r="A42" s="6" t="s">
        <v>46</v>
      </c>
      <c r="B42" s="16">
        <f>VLOOKUP(A42,'Hoa Don'!$A$1:$B$517,2,FALSE)</f>
        <v>44266</v>
      </c>
      <c r="C42" s="2">
        <f>'ChiTiet Hoa Don'!E42+'ChiTiet Hoa Don'!G42</f>
        <v>7200</v>
      </c>
      <c r="G42" s="43">
        <v>44268</v>
      </c>
      <c r="H42" s="44">
        <v>16344</v>
      </c>
    </row>
    <row r="43" spans="1:8" ht="16.8" x14ac:dyDescent="0.3">
      <c r="A43" s="6" t="s">
        <v>47</v>
      </c>
      <c r="B43" s="16">
        <f>VLOOKUP(A43,'Hoa Don'!$A$1:$B$517,2,FALSE)</f>
        <v>44268</v>
      </c>
      <c r="C43" s="2">
        <f>'ChiTiet Hoa Don'!E43+'ChiTiet Hoa Don'!G43</f>
        <v>16344</v>
      </c>
      <c r="G43" s="43">
        <v>44270</v>
      </c>
      <c r="H43" s="44">
        <v>106711</v>
      </c>
    </row>
    <row r="44" spans="1:8" ht="16.8" x14ac:dyDescent="0.3">
      <c r="A44" s="6" t="s">
        <v>48</v>
      </c>
      <c r="B44" s="16">
        <f>VLOOKUP(A44,'Hoa Don'!$A$1:$B$517,2,FALSE)</f>
        <v>44270</v>
      </c>
      <c r="C44" s="2">
        <f>'ChiTiet Hoa Don'!E44+'ChiTiet Hoa Don'!G44</f>
        <v>106711</v>
      </c>
      <c r="G44" s="43">
        <v>44272</v>
      </c>
      <c r="H44" s="44">
        <v>1800</v>
      </c>
    </row>
    <row r="45" spans="1:8" ht="16.8" x14ac:dyDescent="0.3">
      <c r="A45" s="6" t="s">
        <v>49</v>
      </c>
      <c r="B45" s="16">
        <f>VLOOKUP(A45,'Hoa Don'!$A$1:$B$517,2,FALSE)</f>
        <v>44272</v>
      </c>
      <c r="C45" s="2">
        <f>'ChiTiet Hoa Don'!E45+'ChiTiet Hoa Don'!G45</f>
        <v>1800</v>
      </c>
      <c r="G45" s="43">
        <v>44274</v>
      </c>
      <c r="H45" s="44">
        <v>54810</v>
      </c>
    </row>
    <row r="46" spans="1:8" ht="16.8" x14ac:dyDescent="0.3">
      <c r="A46" s="6" t="s">
        <v>50</v>
      </c>
      <c r="B46" s="16">
        <f>VLOOKUP(A46,'Hoa Don'!$A$1:$B$517,2,FALSE)</f>
        <v>44274</v>
      </c>
      <c r="C46" s="2">
        <f>'ChiTiet Hoa Don'!E46+'ChiTiet Hoa Don'!G46</f>
        <v>54810</v>
      </c>
      <c r="G46" s="43">
        <v>44276</v>
      </c>
      <c r="H46" s="44">
        <v>5995</v>
      </c>
    </row>
    <row r="47" spans="1:8" ht="16.8" x14ac:dyDescent="0.3">
      <c r="A47" s="6" t="s">
        <v>52</v>
      </c>
      <c r="B47" s="16">
        <f>VLOOKUP(A47,'Hoa Don'!$A$1:$B$517,2,FALSE)</f>
        <v>44276</v>
      </c>
      <c r="C47" s="2">
        <f>'ChiTiet Hoa Don'!E47+'ChiTiet Hoa Don'!G47</f>
        <v>5995</v>
      </c>
      <c r="G47" s="43">
        <v>44278</v>
      </c>
      <c r="H47" s="44">
        <v>42592</v>
      </c>
    </row>
    <row r="48" spans="1:8" ht="16.8" x14ac:dyDescent="0.3">
      <c r="A48" s="6" t="s">
        <v>53</v>
      </c>
      <c r="B48" s="16">
        <f>VLOOKUP(A48,'Hoa Don'!$A$1:$B$517,2,FALSE)</f>
        <v>44278</v>
      </c>
      <c r="C48" s="2">
        <f>'ChiTiet Hoa Don'!E48+'ChiTiet Hoa Don'!G48</f>
        <v>42592</v>
      </c>
      <c r="G48" s="43">
        <v>44280</v>
      </c>
      <c r="H48" s="44">
        <v>26378</v>
      </c>
    </row>
    <row r="49" spans="1:8" ht="16.8" x14ac:dyDescent="0.3">
      <c r="A49" s="6" t="s">
        <v>54</v>
      </c>
      <c r="B49" s="16">
        <f>VLOOKUP(A49,'Hoa Don'!$A$1:$B$517,2,FALSE)</f>
        <v>44280</v>
      </c>
      <c r="C49" s="2">
        <f>'ChiTiet Hoa Don'!E49+'ChiTiet Hoa Don'!G49</f>
        <v>26378</v>
      </c>
      <c r="G49" s="43">
        <v>44282</v>
      </c>
      <c r="H49" s="44">
        <v>19440</v>
      </c>
    </row>
    <row r="50" spans="1:8" ht="16.8" x14ac:dyDescent="0.3">
      <c r="A50" s="6" t="s">
        <v>55</v>
      </c>
      <c r="B50" s="16">
        <f>VLOOKUP(A50,'Hoa Don'!$A$1:$B$517,2,FALSE)</f>
        <v>44282</v>
      </c>
      <c r="C50" s="2">
        <f>'ChiTiet Hoa Don'!E50+'ChiTiet Hoa Don'!G50</f>
        <v>19440</v>
      </c>
      <c r="G50" s="43">
        <v>44284</v>
      </c>
      <c r="H50" s="44">
        <v>22197</v>
      </c>
    </row>
    <row r="51" spans="1:8" ht="16.8" x14ac:dyDescent="0.3">
      <c r="A51" s="6" t="s">
        <v>56</v>
      </c>
      <c r="B51" s="16">
        <f>VLOOKUP(A51,'Hoa Don'!$A$1:$B$517,2,FALSE)</f>
        <v>44284</v>
      </c>
      <c r="C51" s="2">
        <f>'ChiTiet Hoa Don'!E51+'ChiTiet Hoa Don'!G51</f>
        <v>17424</v>
      </c>
      <c r="G51" s="43">
        <v>44286</v>
      </c>
      <c r="H51" s="44">
        <v>96120</v>
      </c>
    </row>
    <row r="52" spans="1:8" ht="16.8" x14ac:dyDescent="0.3">
      <c r="A52" s="6" t="s">
        <v>56</v>
      </c>
      <c r="B52" s="16">
        <f>VLOOKUP(A52,'Hoa Don'!$A$1:$B$517,2,FALSE)</f>
        <v>44284</v>
      </c>
      <c r="C52" s="2">
        <f>'ChiTiet Hoa Don'!E52+'ChiTiet Hoa Don'!G52</f>
        <v>945</v>
      </c>
      <c r="G52" s="43">
        <v>44288</v>
      </c>
      <c r="H52" s="44">
        <v>185076</v>
      </c>
    </row>
    <row r="53" spans="1:8" ht="16.8" x14ac:dyDescent="0.3">
      <c r="A53" s="6" t="s">
        <v>56</v>
      </c>
      <c r="B53" s="16">
        <f>VLOOKUP(A53,'Hoa Don'!$A$1:$B$517,2,FALSE)</f>
        <v>44284</v>
      </c>
      <c r="C53" s="2">
        <f>'ChiTiet Hoa Don'!E53+'ChiTiet Hoa Don'!G53</f>
        <v>3828</v>
      </c>
      <c r="G53" s="43">
        <v>44290</v>
      </c>
      <c r="H53" s="44">
        <v>38160</v>
      </c>
    </row>
    <row r="54" spans="1:8" ht="16.8" x14ac:dyDescent="0.3">
      <c r="A54" s="6" t="s">
        <v>57</v>
      </c>
      <c r="B54" s="16">
        <f>VLOOKUP(A54,'Hoa Don'!$A$1:$B$517,2,FALSE)</f>
        <v>44286</v>
      </c>
      <c r="C54" s="2">
        <f>'ChiTiet Hoa Don'!E54+'ChiTiet Hoa Don'!G54</f>
        <v>96120</v>
      </c>
      <c r="G54" s="43">
        <v>44294</v>
      </c>
      <c r="H54" s="44">
        <v>10800</v>
      </c>
    </row>
    <row r="55" spans="1:8" ht="16.8" x14ac:dyDescent="0.3">
      <c r="A55" s="6" t="s">
        <v>58</v>
      </c>
      <c r="B55" s="16">
        <f>VLOOKUP(A55,'Hoa Don'!$A$1:$B$517,2,FALSE)</f>
        <v>44288</v>
      </c>
      <c r="C55" s="2">
        <f>'ChiTiet Hoa Don'!E55+'ChiTiet Hoa Don'!G55</f>
        <v>185076</v>
      </c>
      <c r="G55" s="43">
        <v>44296</v>
      </c>
      <c r="H55" s="44">
        <v>19184</v>
      </c>
    </row>
    <row r="56" spans="1:8" ht="16.8" x14ac:dyDescent="0.3">
      <c r="A56" s="24" t="s">
        <v>59</v>
      </c>
      <c r="B56" s="16">
        <f>VLOOKUP(A56,'Hoa Don'!$A$1:$B$517,2,FALSE)</f>
        <v>44290</v>
      </c>
      <c r="C56" s="2">
        <f>'ChiTiet Hoa Don'!E56+'ChiTiet Hoa Don'!G56</f>
        <v>25920</v>
      </c>
      <c r="G56" s="43">
        <v>44298</v>
      </c>
      <c r="H56" s="44">
        <v>21735</v>
      </c>
    </row>
    <row r="57" spans="1:8" ht="16.8" x14ac:dyDescent="0.3">
      <c r="A57" s="24" t="s">
        <v>59</v>
      </c>
      <c r="B57" s="16">
        <f>VLOOKUP(A57,'Hoa Don'!$A$1:$B$517,2,FALSE)</f>
        <v>44290</v>
      </c>
      <c r="C57" s="2">
        <f>'ChiTiet Hoa Don'!E57+'ChiTiet Hoa Don'!G57</f>
        <v>12240</v>
      </c>
      <c r="G57" s="43">
        <v>44300</v>
      </c>
      <c r="H57" s="44">
        <v>15950</v>
      </c>
    </row>
    <row r="58" spans="1:8" ht="16.8" x14ac:dyDescent="0.3">
      <c r="A58" s="6" t="s">
        <v>60</v>
      </c>
      <c r="B58" s="16">
        <f>VLOOKUP(A58,'Hoa Don'!$A$1:$B$517,2,FALSE)</f>
        <v>44294</v>
      </c>
      <c r="C58" s="2">
        <f>'ChiTiet Hoa Don'!E58+'ChiTiet Hoa Don'!G58</f>
        <v>10800</v>
      </c>
      <c r="G58" s="43">
        <v>44302</v>
      </c>
      <c r="H58" s="44">
        <v>68040</v>
      </c>
    </row>
    <row r="59" spans="1:8" ht="16.8" x14ac:dyDescent="0.3">
      <c r="A59" s="6" t="s">
        <v>61</v>
      </c>
      <c r="B59" s="16">
        <f>VLOOKUP(A59,'Hoa Don'!$A$1:$B$517,2,FALSE)</f>
        <v>44296</v>
      </c>
      <c r="C59" s="2">
        <f>'ChiTiet Hoa Don'!E59+'ChiTiet Hoa Don'!G59</f>
        <v>19184</v>
      </c>
      <c r="G59" s="43">
        <v>44304</v>
      </c>
      <c r="H59" s="44">
        <v>68376</v>
      </c>
    </row>
    <row r="60" spans="1:8" ht="16.8" x14ac:dyDescent="0.3">
      <c r="A60" s="6" t="s">
        <v>62</v>
      </c>
      <c r="B60" s="16">
        <f>VLOOKUP(A60,'Hoa Don'!$A$1:$B$517,2,FALSE)</f>
        <v>44298</v>
      </c>
      <c r="C60" s="2">
        <f>'ChiTiet Hoa Don'!E60+'ChiTiet Hoa Don'!G60</f>
        <v>21735</v>
      </c>
      <c r="G60" s="43">
        <v>44306</v>
      </c>
      <c r="H60" s="44">
        <v>54900</v>
      </c>
    </row>
    <row r="61" spans="1:8" ht="16.8" x14ac:dyDescent="0.3">
      <c r="A61" s="6" t="s">
        <v>63</v>
      </c>
      <c r="B61" s="16">
        <f>VLOOKUP(A61,'Hoa Don'!$A$1:$B$517,2,FALSE)</f>
        <v>44300</v>
      </c>
      <c r="C61" s="2">
        <f>'ChiTiet Hoa Don'!E61+'ChiTiet Hoa Don'!G61</f>
        <v>15950</v>
      </c>
      <c r="G61" s="43">
        <v>44308</v>
      </c>
      <c r="H61" s="44">
        <v>188034</v>
      </c>
    </row>
    <row r="62" spans="1:8" ht="16.8" x14ac:dyDescent="0.3">
      <c r="A62" s="6" t="s">
        <v>64</v>
      </c>
      <c r="B62" s="16">
        <f>VLOOKUP(A62,'Hoa Don'!$A$1:$B$517,2,FALSE)</f>
        <v>44302</v>
      </c>
      <c r="C62" s="2">
        <f>'ChiTiet Hoa Don'!E62+'ChiTiet Hoa Don'!G62</f>
        <v>68040</v>
      </c>
      <c r="G62" s="43">
        <v>44310</v>
      </c>
      <c r="H62" s="44">
        <v>78245</v>
      </c>
    </row>
    <row r="63" spans="1:8" ht="16.8" x14ac:dyDescent="0.3">
      <c r="A63" s="6" t="s">
        <v>65</v>
      </c>
      <c r="B63" s="16">
        <f>VLOOKUP(A63,'Hoa Don'!$A$1:$B$517,2,FALSE)</f>
        <v>44304</v>
      </c>
      <c r="C63" s="2">
        <f>'ChiTiet Hoa Don'!E63+'ChiTiet Hoa Don'!G63</f>
        <v>68376</v>
      </c>
      <c r="G63" s="43">
        <v>44312</v>
      </c>
      <c r="H63" s="44">
        <v>97680</v>
      </c>
    </row>
    <row r="64" spans="1:8" ht="16.8" x14ac:dyDescent="0.3">
      <c r="A64" s="6" t="s">
        <v>66</v>
      </c>
      <c r="B64" s="16">
        <f>VLOOKUP(A64,'Hoa Don'!$A$1:$B$517,2,FALSE)</f>
        <v>44306</v>
      </c>
      <c r="C64" s="2">
        <f>'ChiTiet Hoa Don'!E64+'ChiTiet Hoa Don'!G64</f>
        <v>54900</v>
      </c>
      <c r="G64" s="43">
        <v>44314</v>
      </c>
      <c r="H64" s="44">
        <v>31900</v>
      </c>
    </row>
    <row r="65" spans="1:8" ht="16.8" x14ac:dyDescent="0.3">
      <c r="A65" s="6" t="s">
        <v>67</v>
      </c>
      <c r="B65" s="16">
        <f>VLOOKUP(A65,'Hoa Don'!$A$1:$B$517,2,FALSE)</f>
        <v>44308</v>
      </c>
      <c r="C65" s="2">
        <f>'ChiTiet Hoa Don'!E65+'ChiTiet Hoa Don'!G65</f>
        <v>188034</v>
      </c>
      <c r="G65" s="43">
        <v>44316</v>
      </c>
      <c r="H65" s="44">
        <v>29348</v>
      </c>
    </row>
    <row r="66" spans="1:8" ht="16.8" x14ac:dyDescent="0.3">
      <c r="A66" s="6" t="s">
        <v>68</v>
      </c>
      <c r="B66" s="16">
        <f>VLOOKUP(A66,'Hoa Don'!$A$1:$B$517,2,FALSE)</f>
        <v>44310</v>
      </c>
      <c r="C66" s="2">
        <f>'ChiTiet Hoa Don'!E66+'ChiTiet Hoa Don'!G66</f>
        <v>15587</v>
      </c>
      <c r="G66" s="43">
        <v>44318</v>
      </c>
      <c r="H66" s="44">
        <v>9792</v>
      </c>
    </row>
    <row r="67" spans="1:8" ht="16.8" x14ac:dyDescent="0.3">
      <c r="A67" s="6" t="s">
        <v>68</v>
      </c>
      <c r="B67" s="16">
        <f>VLOOKUP(A67,'Hoa Don'!$A$1:$B$517,2,FALSE)</f>
        <v>44310</v>
      </c>
      <c r="C67" s="2">
        <f>'ChiTiet Hoa Don'!E67+'ChiTiet Hoa Don'!G67</f>
        <v>3672</v>
      </c>
      <c r="G67" s="43">
        <v>44320</v>
      </c>
      <c r="H67" s="44">
        <v>103428</v>
      </c>
    </row>
    <row r="68" spans="1:8" ht="16.8" x14ac:dyDescent="0.3">
      <c r="A68" s="6" t="s">
        <v>68</v>
      </c>
      <c r="B68" s="16">
        <f>VLOOKUP(A68,'Hoa Don'!$A$1:$B$517,2,FALSE)</f>
        <v>44310</v>
      </c>
      <c r="C68" s="2">
        <f>'ChiTiet Hoa Don'!E68+'ChiTiet Hoa Don'!G68</f>
        <v>17424</v>
      </c>
      <c r="G68" s="43">
        <v>44322</v>
      </c>
      <c r="H68" s="44">
        <v>23232</v>
      </c>
    </row>
    <row r="69" spans="1:8" ht="16.8" x14ac:dyDescent="0.3">
      <c r="A69" s="6" t="s">
        <v>68</v>
      </c>
      <c r="B69" s="16">
        <f>VLOOKUP(A69,'Hoa Don'!$A$1:$B$517,2,FALSE)</f>
        <v>44310</v>
      </c>
      <c r="C69" s="2">
        <f>'ChiTiet Hoa Don'!E69+'ChiTiet Hoa Don'!G69</f>
        <v>29304</v>
      </c>
      <c r="G69" s="43">
        <v>44324</v>
      </c>
      <c r="H69" s="44">
        <v>36774</v>
      </c>
    </row>
    <row r="70" spans="1:8" ht="16.8" x14ac:dyDescent="0.3">
      <c r="A70" s="6" t="s">
        <v>68</v>
      </c>
      <c r="B70" s="16">
        <f>VLOOKUP(A70,'Hoa Don'!$A$1:$B$517,2,FALSE)</f>
        <v>44310</v>
      </c>
      <c r="C70" s="2">
        <f>'ChiTiet Hoa Don'!E70+'ChiTiet Hoa Don'!G70</f>
        <v>12258</v>
      </c>
      <c r="G70" s="43">
        <v>44326</v>
      </c>
      <c r="H70" s="44">
        <v>62190</v>
      </c>
    </row>
    <row r="71" spans="1:8" ht="16.8" x14ac:dyDescent="0.3">
      <c r="A71" s="6" t="s">
        <v>69</v>
      </c>
      <c r="B71" s="16">
        <f>VLOOKUP(A71,'Hoa Don'!$A$1:$B$517,2,FALSE)</f>
        <v>44312</v>
      </c>
      <c r="C71" s="2">
        <f>'ChiTiet Hoa Don'!E71+'ChiTiet Hoa Don'!G71</f>
        <v>97680</v>
      </c>
      <c r="G71" s="43">
        <v>44328</v>
      </c>
      <c r="H71" s="44">
        <v>116388</v>
      </c>
    </row>
    <row r="72" spans="1:8" ht="16.8" x14ac:dyDescent="0.3">
      <c r="A72" s="6" t="s">
        <v>70</v>
      </c>
      <c r="B72" s="16">
        <f>VLOOKUP(A72,'Hoa Don'!$A$1:$B$517,2,FALSE)</f>
        <v>44314</v>
      </c>
      <c r="C72" s="2">
        <f>'ChiTiet Hoa Don'!E72+'ChiTiet Hoa Don'!G72</f>
        <v>31900</v>
      </c>
      <c r="G72" s="43">
        <v>44330</v>
      </c>
      <c r="H72" s="44">
        <v>15950</v>
      </c>
    </row>
    <row r="73" spans="1:8" ht="16.8" x14ac:dyDescent="0.3">
      <c r="A73" s="6" t="s">
        <v>71</v>
      </c>
      <c r="B73" s="16">
        <f>VLOOKUP(A73,'Hoa Don'!$A$1:$B$517,2,FALSE)</f>
        <v>44316</v>
      </c>
      <c r="C73" s="2">
        <f>'ChiTiet Hoa Don'!E73+'ChiTiet Hoa Don'!G73</f>
        <v>29348</v>
      </c>
      <c r="G73" s="43">
        <v>44332</v>
      </c>
      <c r="H73" s="44">
        <v>5400</v>
      </c>
    </row>
    <row r="74" spans="1:8" ht="16.8" x14ac:dyDescent="0.3">
      <c r="A74" s="6" t="s">
        <v>72</v>
      </c>
      <c r="B74" s="16">
        <f>VLOOKUP(A74,'Hoa Don'!$A$1:$B$517,2,FALSE)</f>
        <v>44318</v>
      </c>
      <c r="C74" s="2">
        <f>'ChiTiet Hoa Don'!E74+'ChiTiet Hoa Don'!G74</f>
        <v>9792</v>
      </c>
      <c r="G74" s="43">
        <v>44334</v>
      </c>
      <c r="H74" s="44">
        <v>175536</v>
      </c>
    </row>
    <row r="75" spans="1:8" ht="16.8" x14ac:dyDescent="0.3">
      <c r="A75" s="6" t="s">
        <v>73</v>
      </c>
      <c r="B75" s="16">
        <f>VLOOKUP(A75,'Hoa Don'!$A$1:$B$517,2,FALSE)</f>
        <v>44320</v>
      </c>
      <c r="C75" s="2">
        <f>'ChiTiet Hoa Don'!E75+'ChiTiet Hoa Don'!G75</f>
        <v>103428</v>
      </c>
      <c r="G75" s="43">
        <v>44336</v>
      </c>
      <c r="H75" s="44">
        <v>9592</v>
      </c>
    </row>
    <row r="76" spans="1:8" ht="16.8" x14ac:dyDescent="0.3">
      <c r="A76" s="6" t="s">
        <v>74</v>
      </c>
      <c r="B76" s="16">
        <f>VLOOKUP(A76,'Hoa Don'!$A$1:$B$517,2,FALSE)</f>
        <v>44322</v>
      </c>
      <c r="C76" s="2">
        <f>'ChiTiet Hoa Don'!E76+'ChiTiet Hoa Don'!G76</f>
        <v>23232</v>
      </c>
      <c r="G76" s="43">
        <v>44338</v>
      </c>
      <c r="H76" s="44">
        <v>17226</v>
      </c>
    </row>
    <row r="77" spans="1:8" ht="16.8" x14ac:dyDescent="0.3">
      <c r="A77" s="6" t="s">
        <v>75</v>
      </c>
      <c r="B77" s="16">
        <f>VLOOKUP(A77,'Hoa Don'!$A$1:$B$517,2,FALSE)</f>
        <v>44324</v>
      </c>
      <c r="C77" s="2">
        <f>'ChiTiet Hoa Don'!E77+'ChiTiet Hoa Don'!G77</f>
        <v>36774</v>
      </c>
      <c r="G77" s="43">
        <v>44340</v>
      </c>
      <c r="H77" s="44">
        <v>16344</v>
      </c>
    </row>
    <row r="78" spans="1:8" ht="16.8" x14ac:dyDescent="0.3">
      <c r="A78" s="24" t="s">
        <v>76</v>
      </c>
      <c r="B78" s="16">
        <f>VLOOKUP(A78,'Hoa Don'!$A$1:$B$517,2,FALSE)</f>
        <v>44326</v>
      </c>
      <c r="C78" s="2">
        <f>'ChiTiet Hoa Don'!E78+'ChiTiet Hoa Don'!G78</f>
        <v>58590</v>
      </c>
      <c r="G78" s="43">
        <v>44342</v>
      </c>
      <c r="H78" s="44">
        <v>34344</v>
      </c>
    </row>
    <row r="79" spans="1:8" ht="16.8" x14ac:dyDescent="0.3">
      <c r="A79" s="24" t="s">
        <v>76</v>
      </c>
      <c r="B79" s="16">
        <f>VLOOKUP(A79,'Hoa Don'!$A$1:$B$517,2,FALSE)</f>
        <v>44326</v>
      </c>
      <c r="C79" s="2">
        <f>'ChiTiet Hoa Don'!E79+'ChiTiet Hoa Don'!G79</f>
        <v>3600</v>
      </c>
      <c r="G79" s="43">
        <v>44344</v>
      </c>
      <c r="H79" s="44">
        <v>22680</v>
      </c>
    </row>
    <row r="80" spans="1:8" ht="16.8" x14ac:dyDescent="0.3">
      <c r="A80" s="6" t="s">
        <v>77</v>
      </c>
      <c r="B80" s="16">
        <f>VLOOKUP(A80,'Hoa Don'!$A$1:$B$517,2,FALSE)</f>
        <v>44328</v>
      </c>
      <c r="C80" s="2">
        <f>'ChiTiet Hoa Don'!E80+'ChiTiet Hoa Don'!G80</f>
        <v>116388</v>
      </c>
      <c r="G80" s="43">
        <v>44346</v>
      </c>
      <c r="H80" s="44">
        <v>25515</v>
      </c>
    </row>
    <row r="81" spans="1:8" ht="16.8" x14ac:dyDescent="0.3">
      <c r="A81" s="6" t="s">
        <v>78</v>
      </c>
      <c r="B81" s="16">
        <f>VLOOKUP(A81,'Hoa Don'!$A$1:$B$517,2,FALSE)</f>
        <v>44330</v>
      </c>
      <c r="C81" s="2">
        <f>'ChiTiet Hoa Don'!E81+'ChiTiet Hoa Don'!G81</f>
        <v>15950</v>
      </c>
      <c r="G81" s="43">
        <v>44348</v>
      </c>
      <c r="H81" s="44">
        <v>34848</v>
      </c>
    </row>
    <row r="82" spans="1:8" ht="16.8" x14ac:dyDescent="0.3">
      <c r="A82" s="6" t="s">
        <v>79</v>
      </c>
      <c r="B82" s="16">
        <f>VLOOKUP(A82,'Hoa Don'!$A$1:$B$517,2,FALSE)</f>
        <v>44332</v>
      </c>
      <c r="C82" s="2">
        <f>'ChiTiet Hoa Don'!E82+'ChiTiet Hoa Don'!G82</f>
        <v>5400</v>
      </c>
      <c r="G82" s="43">
        <v>44350</v>
      </c>
      <c r="H82" s="44">
        <v>124311</v>
      </c>
    </row>
    <row r="83" spans="1:8" ht="16.8" x14ac:dyDescent="0.3">
      <c r="A83" s="6" t="s">
        <v>80</v>
      </c>
      <c r="B83" s="16">
        <f>VLOOKUP(A83,'Hoa Don'!$A$1:$B$517,2,FALSE)</f>
        <v>44334</v>
      </c>
      <c r="C83" s="2">
        <f>'ChiTiet Hoa Don'!E83+'ChiTiet Hoa Don'!G83</f>
        <v>175536</v>
      </c>
      <c r="G83" s="43">
        <v>44352</v>
      </c>
      <c r="H83" s="44">
        <v>40068</v>
      </c>
    </row>
    <row r="84" spans="1:8" ht="16.8" x14ac:dyDescent="0.3">
      <c r="A84" s="6" t="s">
        <v>81</v>
      </c>
      <c r="B84" s="16">
        <f>VLOOKUP(A84,'Hoa Don'!$A$1:$B$517,2,FALSE)</f>
        <v>44336</v>
      </c>
      <c r="C84" s="2">
        <f>'ChiTiet Hoa Don'!E84+'ChiTiet Hoa Don'!G84</f>
        <v>9592</v>
      </c>
      <c r="G84" s="43">
        <v>44354</v>
      </c>
      <c r="H84" s="44">
        <v>75702</v>
      </c>
    </row>
    <row r="85" spans="1:8" ht="16.8" x14ac:dyDescent="0.3">
      <c r="A85" s="6" t="s">
        <v>82</v>
      </c>
      <c r="B85" s="16">
        <f>VLOOKUP(A85,'Hoa Don'!$A$1:$B$517,2,FALSE)</f>
        <v>44338</v>
      </c>
      <c r="C85" s="2">
        <f>'ChiTiet Hoa Don'!E85+'ChiTiet Hoa Don'!G85</f>
        <v>17226</v>
      </c>
      <c r="G85" s="43">
        <v>44356</v>
      </c>
      <c r="H85" s="44">
        <v>44280</v>
      </c>
    </row>
    <row r="86" spans="1:8" ht="16.8" x14ac:dyDescent="0.3">
      <c r="A86" s="6" t="s">
        <v>83</v>
      </c>
      <c r="B86" s="16">
        <f>VLOOKUP(A86,'Hoa Don'!$A$1:$B$517,2,FALSE)</f>
        <v>44340</v>
      </c>
      <c r="C86" s="2">
        <f>'ChiTiet Hoa Don'!E86+'ChiTiet Hoa Don'!G86</f>
        <v>16344</v>
      </c>
      <c r="G86" s="43">
        <v>44358</v>
      </c>
      <c r="H86" s="44">
        <v>136752</v>
      </c>
    </row>
    <row r="87" spans="1:8" ht="16.8" x14ac:dyDescent="0.3">
      <c r="A87" s="6" t="s">
        <v>84</v>
      </c>
      <c r="B87" s="16">
        <f>VLOOKUP(A87,'Hoa Don'!$A$1:$B$517,2,FALSE)</f>
        <v>44342</v>
      </c>
      <c r="C87" s="2">
        <f>'ChiTiet Hoa Don'!E87+'ChiTiet Hoa Don'!G87</f>
        <v>34344</v>
      </c>
      <c r="G87" s="43">
        <v>44360</v>
      </c>
      <c r="H87" s="44">
        <v>84444</v>
      </c>
    </row>
    <row r="88" spans="1:8" ht="16.8" x14ac:dyDescent="0.3">
      <c r="A88" s="6" t="s">
        <v>85</v>
      </c>
      <c r="B88" s="16">
        <f>VLOOKUP(A88,'Hoa Don'!$A$1:$B$517,2,FALSE)</f>
        <v>44344</v>
      </c>
      <c r="C88" s="2">
        <f>'ChiTiet Hoa Don'!E88+'ChiTiet Hoa Don'!G88</f>
        <v>22680</v>
      </c>
      <c r="G88" s="43">
        <v>44362</v>
      </c>
      <c r="H88" s="44">
        <v>19140</v>
      </c>
    </row>
    <row r="89" spans="1:8" ht="16.8" x14ac:dyDescent="0.3">
      <c r="A89" s="6" t="s">
        <v>86</v>
      </c>
      <c r="B89" s="16">
        <f>VLOOKUP(A89,'Hoa Don'!$A$1:$B$517,2,FALSE)</f>
        <v>44346</v>
      </c>
      <c r="C89" s="2">
        <f>'ChiTiet Hoa Don'!E89+'ChiTiet Hoa Don'!G89</f>
        <v>25515</v>
      </c>
      <c r="G89" s="43">
        <v>44364</v>
      </c>
      <c r="H89" s="44">
        <v>16200</v>
      </c>
    </row>
    <row r="90" spans="1:8" ht="16.8" x14ac:dyDescent="0.3">
      <c r="A90" s="6" t="s">
        <v>87</v>
      </c>
      <c r="B90" s="16">
        <f>VLOOKUP(A90,'Hoa Don'!$A$1:$B$517,2,FALSE)</f>
        <v>44348</v>
      </c>
      <c r="C90" s="2">
        <f>'ChiTiet Hoa Don'!E90+'ChiTiet Hoa Don'!G90</f>
        <v>34848</v>
      </c>
      <c r="G90" s="43">
        <v>44366</v>
      </c>
      <c r="H90" s="44">
        <v>195360</v>
      </c>
    </row>
    <row r="91" spans="1:8" ht="16.8" x14ac:dyDescent="0.3">
      <c r="A91" s="6" t="s">
        <v>88</v>
      </c>
      <c r="B91" s="16">
        <f>VLOOKUP(A91,'Hoa Don'!$A$1:$B$517,2,FALSE)</f>
        <v>44350</v>
      </c>
      <c r="C91" s="2">
        <f>'ChiTiet Hoa Don'!E91+'ChiTiet Hoa Don'!G91</f>
        <v>44363</v>
      </c>
      <c r="G91" s="43">
        <v>44368</v>
      </c>
      <c r="H91" s="44">
        <v>35970</v>
      </c>
    </row>
    <row r="92" spans="1:8" ht="16.8" x14ac:dyDescent="0.3">
      <c r="A92" s="6" t="s">
        <v>88</v>
      </c>
      <c r="B92" s="16">
        <f>VLOOKUP(A92,'Hoa Don'!$A$1:$B$517,2,FALSE)</f>
        <v>44350</v>
      </c>
      <c r="C92" s="2">
        <f>'ChiTiet Hoa Don'!E92+'ChiTiet Hoa Don'!G92</f>
        <v>63492</v>
      </c>
      <c r="G92" s="43">
        <v>44370</v>
      </c>
      <c r="H92" s="44">
        <v>87885</v>
      </c>
    </row>
    <row r="93" spans="1:8" ht="16.8" x14ac:dyDescent="0.3">
      <c r="A93" s="6" t="s">
        <v>88</v>
      </c>
      <c r="B93" s="16">
        <f>VLOOKUP(A93,'Hoa Don'!$A$1:$B$517,2,FALSE)</f>
        <v>44350</v>
      </c>
      <c r="C93" s="2">
        <f>'ChiTiet Hoa Don'!E93+'ChiTiet Hoa Don'!G93</f>
        <v>16456</v>
      </c>
      <c r="G93" s="43">
        <v>44372</v>
      </c>
      <c r="H93" s="44">
        <v>229548</v>
      </c>
    </row>
    <row r="94" spans="1:8" ht="16.8" x14ac:dyDescent="0.3">
      <c r="A94" s="6" t="s">
        <v>89</v>
      </c>
      <c r="B94" s="16">
        <f>VLOOKUP(A94,'Hoa Don'!$A$1:$B$517,2,FALSE)</f>
        <v>44352</v>
      </c>
      <c r="C94" s="2">
        <f>'ChiTiet Hoa Don'!E94+'ChiTiet Hoa Don'!G94</f>
        <v>40068</v>
      </c>
      <c r="G94" s="43">
        <v>44374</v>
      </c>
      <c r="H94" s="44">
        <v>51282</v>
      </c>
    </row>
    <row r="95" spans="1:8" ht="16.8" x14ac:dyDescent="0.3">
      <c r="A95" s="6" t="s">
        <v>90</v>
      </c>
      <c r="B95" s="16">
        <f>VLOOKUP(A95,'Hoa Don'!$A$1:$B$517,2,FALSE)</f>
        <v>44354</v>
      </c>
      <c r="C95" s="2">
        <f>'ChiTiet Hoa Don'!E95+'ChiTiet Hoa Don'!G95</f>
        <v>75702</v>
      </c>
      <c r="G95" s="43">
        <v>44376</v>
      </c>
      <c r="H95" s="44">
        <v>15587</v>
      </c>
    </row>
    <row r="96" spans="1:8" ht="16.8" x14ac:dyDescent="0.3">
      <c r="A96" s="6" t="s">
        <v>91</v>
      </c>
      <c r="B96" s="16">
        <f>VLOOKUP(A96,'Hoa Don'!$A$1:$B$517,2,FALSE)</f>
        <v>44356</v>
      </c>
      <c r="C96" s="2">
        <f>'ChiTiet Hoa Don'!E96+'ChiTiet Hoa Don'!G96</f>
        <v>44280</v>
      </c>
      <c r="G96" s="43">
        <v>44378</v>
      </c>
      <c r="H96" s="44">
        <v>60705</v>
      </c>
    </row>
    <row r="97" spans="1:8" ht="16.8" x14ac:dyDescent="0.3">
      <c r="A97" s="6" t="s">
        <v>92</v>
      </c>
      <c r="B97" s="16">
        <f>VLOOKUP(A97,'Hoa Don'!$A$1:$B$517,2,FALSE)</f>
        <v>44358</v>
      </c>
      <c r="C97" s="2">
        <f>'ChiTiet Hoa Don'!E97+'ChiTiet Hoa Don'!G97</f>
        <v>136752</v>
      </c>
      <c r="G97" s="43">
        <v>44380</v>
      </c>
      <c r="H97" s="44">
        <v>33660</v>
      </c>
    </row>
    <row r="98" spans="1:8" ht="16.8" x14ac:dyDescent="0.3">
      <c r="A98" s="6" t="s">
        <v>93</v>
      </c>
      <c r="B98" s="16">
        <f>VLOOKUP(A98,'Hoa Don'!$A$1:$B$517,2,FALSE)</f>
        <v>44360</v>
      </c>
      <c r="C98" s="2">
        <f>'ChiTiet Hoa Don'!E98+'ChiTiet Hoa Don'!G98</f>
        <v>84444</v>
      </c>
      <c r="G98" s="43">
        <v>44382</v>
      </c>
      <c r="H98" s="44">
        <v>26796</v>
      </c>
    </row>
    <row r="99" spans="1:8" ht="16.8" x14ac:dyDescent="0.3">
      <c r="A99" s="6" t="s">
        <v>94</v>
      </c>
      <c r="B99" s="16">
        <f>VLOOKUP(A99,'Hoa Don'!$A$1:$B$517,2,FALSE)</f>
        <v>44362</v>
      </c>
      <c r="C99" s="2">
        <f>'ChiTiet Hoa Don'!E99+'ChiTiet Hoa Don'!G99</f>
        <v>19140</v>
      </c>
      <c r="G99" s="43">
        <v>44384</v>
      </c>
      <c r="H99" s="44">
        <v>59148</v>
      </c>
    </row>
    <row r="100" spans="1:8" ht="16.8" x14ac:dyDescent="0.3">
      <c r="A100" s="6" t="s">
        <v>95</v>
      </c>
      <c r="B100" s="16">
        <f>VLOOKUP(A100,'Hoa Don'!$A$1:$B$517,2,FALSE)</f>
        <v>44364</v>
      </c>
      <c r="C100" s="2">
        <f>'ChiTiet Hoa Don'!E100+'ChiTiet Hoa Don'!G100</f>
        <v>16200</v>
      </c>
      <c r="G100" s="43">
        <v>44386</v>
      </c>
      <c r="H100" s="44">
        <v>29040</v>
      </c>
    </row>
    <row r="101" spans="1:8" ht="16.8" x14ac:dyDescent="0.3">
      <c r="A101" s="6" t="s">
        <v>96</v>
      </c>
      <c r="B101" s="16">
        <f>VLOOKUP(A101,'Hoa Don'!$A$1:$B$517,2,FALSE)</f>
        <v>44366</v>
      </c>
      <c r="C101" s="2">
        <f>'ChiTiet Hoa Don'!E101+'ChiTiet Hoa Don'!G101</f>
        <v>195360</v>
      </c>
      <c r="G101" s="43">
        <v>44388</v>
      </c>
      <c r="H101" s="44">
        <v>67144</v>
      </c>
    </row>
    <row r="102" spans="1:8" ht="16.8" x14ac:dyDescent="0.3">
      <c r="A102" s="6" t="s">
        <v>97</v>
      </c>
      <c r="B102" s="16">
        <f>VLOOKUP(A102,'Hoa Don'!$A$1:$B$517,2,FALSE)</f>
        <v>44368</v>
      </c>
      <c r="C102" s="2">
        <f>'ChiTiet Hoa Don'!E102+'ChiTiet Hoa Don'!G102</f>
        <v>35970</v>
      </c>
      <c r="G102" s="43">
        <v>44390</v>
      </c>
      <c r="H102" s="44">
        <v>29040</v>
      </c>
    </row>
    <row r="103" spans="1:8" ht="16.8" x14ac:dyDescent="0.3">
      <c r="A103" s="6" t="s">
        <v>98</v>
      </c>
      <c r="B103" s="16">
        <f>VLOOKUP(A103,'Hoa Don'!$A$1:$B$517,2,FALSE)</f>
        <v>44370</v>
      </c>
      <c r="C103" s="2">
        <f>'ChiTiet Hoa Don'!E103+'ChiTiet Hoa Don'!G103</f>
        <v>87885</v>
      </c>
      <c r="G103" s="43">
        <v>44392</v>
      </c>
      <c r="H103" s="44">
        <v>76272</v>
      </c>
    </row>
    <row r="104" spans="1:8" ht="16.8" x14ac:dyDescent="0.3">
      <c r="A104" s="6" t="s">
        <v>99</v>
      </c>
      <c r="B104" s="16">
        <f>VLOOKUP(A104,'Hoa Don'!$A$1:$B$517,2,FALSE)</f>
        <v>44372</v>
      </c>
      <c r="C104" s="2">
        <f>'ChiTiet Hoa Don'!E104+'ChiTiet Hoa Don'!G104</f>
        <v>229548</v>
      </c>
      <c r="G104" s="43">
        <v>44394</v>
      </c>
      <c r="H104" s="44">
        <v>29295</v>
      </c>
    </row>
    <row r="105" spans="1:8" ht="16.8" x14ac:dyDescent="0.3">
      <c r="A105" s="6" t="s">
        <v>100</v>
      </c>
      <c r="B105" s="16">
        <f>VLOOKUP(A105,'Hoa Don'!$A$1:$B$517,2,FALSE)</f>
        <v>44374</v>
      </c>
      <c r="C105" s="2">
        <f>'ChiTiet Hoa Don'!E105+'ChiTiet Hoa Don'!G105</f>
        <v>51282</v>
      </c>
      <c r="G105" s="43">
        <v>44396</v>
      </c>
      <c r="H105" s="44">
        <v>1836</v>
      </c>
    </row>
    <row r="106" spans="1:8" ht="16.8" x14ac:dyDescent="0.3">
      <c r="A106" s="6" t="s">
        <v>101</v>
      </c>
      <c r="B106" s="16">
        <f>VLOOKUP(A106,'Hoa Don'!$A$1:$B$517,2,FALSE)</f>
        <v>44376</v>
      </c>
      <c r="C106" s="2">
        <f>'ChiTiet Hoa Don'!E106+'ChiTiet Hoa Don'!G106</f>
        <v>15587</v>
      </c>
      <c r="G106" s="43">
        <v>44398</v>
      </c>
      <c r="H106" s="44">
        <v>16065</v>
      </c>
    </row>
    <row r="107" spans="1:8" ht="16.8" x14ac:dyDescent="0.3">
      <c r="A107" s="6" t="s">
        <v>102</v>
      </c>
      <c r="B107" s="16">
        <f>VLOOKUP(A107,'Hoa Don'!$A$1:$B$517,2,FALSE)</f>
        <v>44378</v>
      </c>
      <c r="C107" s="2">
        <f>'ChiTiet Hoa Don'!E107+'ChiTiet Hoa Don'!G107</f>
        <v>40860</v>
      </c>
      <c r="G107" s="43">
        <v>44400</v>
      </c>
      <c r="H107" s="44">
        <v>98064</v>
      </c>
    </row>
    <row r="108" spans="1:8" ht="16.8" x14ac:dyDescent="0.3">
      <c r="A108" s="6" t="s">
        <v>102</v>
      </c>
      <c r="B108" s="16">
        <f>VLOOKUP(A108,'Hoa Don'!$A$1:$B$517,2,FALSE)</f>
        <v>44378</v>
      </c>
      <c r="C108" s="2">
        <f>'ChiTiet Hoa Don'!E108+'ChiTiet Hoa Don'!G108</f>
        <v>19845</v>
      </c>
      <c r="G108" s="43">
        <v>44402</v>
      </c>
      <c r="H108" s="44">
        <v>43470</v>
      </c>
    </row>
    <row r="109" spans="1:8" ht="16.8" x14ac:dyDescent="0.3">
      <c r="A109" s="6" t="s">
        <v>103</v>
      </c>
      <c r="B109" s="16">
        <f>VLOOKUP(A109,'Hoa Don'!$A$1:$B$517,2,FALSE)</f>
        <v>44380</v>
      </c>
      <c r="C109" s="2">
        <f>'ChiTiet Hoa Don'!E109+'ChiTiet Hoa Don'!G109</f>
        <v>33660</v>
      </c>
      <c r="G109" s="43">
        <v>44404</v>
      </c>
      <c r="H109" s="44">
        <v>21692</v>
      </c>
    </row>
    <row r="110" spans="1:8" ht="16.8" x14ac:dyDescent="0.3">
      <c r="A110" s="6" t="s">
        <v>104</v>
      </c>
      <c r="B110" s="16">
        <f>VLOOKUP(A110,'Hoa Don'!$A$1:$B$517,2,FALSE)</f>
        <v>44382</v>
      </c>
      <c r="C110" s="2">
        <f>'ChiTiet Hoa Don'!E110+'ChiTiet Hoa Don'!G110</f>
        <v>26796</v>
      </c>
      <c r="G110" s="43">
        <v>44405</v>
      </c>
      <c r="H110" s="44">
        <v>18900</v>
      </c>
    </row>
    <row r="111" spans="1:8" ht="16.8" x14ac:dyDescent="0.3">
      <c r="A111" s="6" t="s">
        <v>105</v>
      </c>
      <c r="B111" s="16">
        <f>VLOOKUP(A111,'Hoa Don'!$A$1:$B$517,2,FALSE)</f>
        <v>44384</v>
      </c>
      <c r="C111" s="2">
        <f>'ChiTiet Hoa Don'!E111+'ChiTiet Hoa Don'!G111</f>
        <v>59148</v>
      </c>
      <c r="G111" s="43">
        <v>44408</v>
      </c>
      <c r="H111" s="44">
        <v>12852</v>
      </c>
    </row>
    <row r="112" spans="1:8" ht="16.8" x14ac:dyDescent="0.3">
      <c r="A112" s="6" t="s">
        <v>106</v>
      </c>
      <c r="B112" s="16">
        <f>VLOOKUP(A112,'Hoa Don'!$A$1:$B$517,2,FALSE)</f>
        <v>44386</v>
      </c>
      <c r="C112" s="2">
        <f>'ChiTiet Hoa Don'!E112+'ChiTiet Hoa Don'!G112</f>
        <v>29040</v>
      </c>
      <c r="G112" s="43">
        <v>44418</v>
      </c>
      <c r="H112" s="44">
        <v>51030</v>
      </c>
    </row>
    <row r="113" spans="1:8" ht="16.8" x14ac:dyDescent="0.3">
      <c r="A113" s="6" t="s">
        <v>107</v>
      </c>
      <c r="B113" s="16">
        <f>VLOOKUP(A113,'Hoa Don'!$A$1:$B$517,2,FALSE)</f>
        <v>44388</v>
      </c>
      <c r="C113" s="2">
        <f>'ChiTiet Hoa Don'!E113+'ChiTiet Hoa Don'!G113</f>
        <v>67144</v>
      </c>
      <c r="G113" s="43">
        <v>44420</v>
      </c>
      <c r="H113" s="44">
        <v>36774</v>
      </c>
    </row>
    <row r="114" spans="1:8" ht="16.8" x14ac:dyDescent="0.3">
      <c r="A114" s="6" t="s">
        <v>108</v>
      </c>
      <c r="B114" s="16">
        <f>VLOOKUP(A114,'Hoa Don'!$A$1:$B$517,2,FALSE)</f>
        <v>44390</v>
      </c>
      <c r="C114" s="2">
        <f>'ChiTiet Hoa Don'!E114+'ChiTiet Hoa Don'!G114</f>
        <v>29040</v>
      </c>
      <c r="G114" s="43">
        <v>44421</v>
      </c>
      <c r="H114" s="44">
        <v>15120</v>
      </c>
    </row>
    <row r="115" spans="1:8" ht="16.8" x14ac:dyDescent="0.3">
      <c r="A115" s="6" t="s">
        <v>109</v>
      </c>
      <c r="B115" s="16">
        <f>VLOOKUP(A115,'Hoa Don'!$A$1:$B$517,2,FALSE)</f>
        <v>44392</v>
      </c>
      <c r="C115" s="2">
        <f>'ChiTiet Hoa Don'!E115+'ChiTiet Hoa Don'!G115</f>
        <v>76272</v>
      </c>
      <c r="G115" s="43">
        <v>44422</v>
      </c>
      <c r="H115" s="44">
        <v>29732</v>
      </c>
    </row>
    <row r="116" spans="1:8" ht="16.8" x14ac:dyDescent="0.3">
      <c r="A116" s="6" t="s">
        <v>110</v>
      </c>
      <c r="B116" s="16">
        <f>VLOOKUP(A116,'Hoa Don'!$A$1:$B$517,2,FALSE)</f>
        <v>44394</v>
      </c>
      <c r="C116" s="2">
        <f>'ChiTiet Hoa Don'!E116+'ChiTiet Hoa Don'!G116</f>
        <v>29295</v>
      </c>
      <c r="G116" s="43">
        <v>44423</v>
      </c>
      <c r="H116" s="44">
        <v>34848</v>
      </c>
    </row>
    <row r="117" spans="1:8" ht="16.8" x14ac:dyDescent="0.3">
      <c r="A117" s="6" t="s">
        <v>111</v>
      </c>
      <c r="B117" s="16">
        <f>VLOOKUP(A117,'Hoa Don'!$A$1:$B$517,2,FALSE)</f>
        <v>44396</v>
      </c>
      <c r="C117" s="2">
        <f>'ChiTiet Hoa Don'!E117+'ChiTiet Hoa Don'!G117</f>
        <v>1836</v>
      </c>
      <c r="G117" s="43">
        <v>44424</v>
      </c>
      <c r="H117" s="44">
        <v>81900</v>
      </c>
    </row>
    <row r="118" spans="1:8" ht="16.8" x14ac:dyDescent="0.3">
      <c r="A118" s="6" t="s">
        <v>112</v>
      </c>
      <c r="B118" s="16">
        <f>VLOOKUP(A118,'Hoa Don'!$A$1:$B$517,2,FALSE)</f>
        <v>44398</v>
      </c>
      <c r="C118" s="2">
        <f>'ChiTiet Hoa Don'!E118+'ChiTiet Hoa Don'!G118</f>
        <v>16065</v>
      </c>
      <c r="G118" s="43">
        <v>44426</v>
      </c>
      <c r="H118" s="44">
        <v>18900</v>
      </c>
    </row>
    <row r="119" spans="1:8" ht="16.8" x14ac:dyDescent="0.3">
      <c r="A119" s="6" t="s">
        <v>113</v>
      </c>
      <c r="B119" s="16">
        <f>VLOOKUP(A119,'Hoa Don'!$A$1:$B$517,2,FALSE)</f>
        <v>44400</v>
      </c>
      <c r="C119" s="2">
        <f>'ChiTiet Hoa Don'!E119+'ChiTiet Hoa Don'!G119</f>
        <v>98064</v>
      </c>
      <c r="G119" s="43">
        <v>44427</v>
      </c>
      <c r="H119" s="44">
        <v>46398</v>
      </c>
    </row>
    <row r="120" spans="1:8" ht="16.8" x14ac:dyDescent="0.3">
      <c r="A120" s="6" t="s">
        <v>114</v>
      </c>
      <c r="B120" s="16">
        <f>VLOOKUP(A120,'Hoa Don'!$A$1:$B$517,2,FALSE)</f>
        <v>44402</v>
      </c>
      <c r="C120" s="2">
        <f>'ChiTiet Hoa Don'!E120+'ChiTiet Hoa Don'!G120</f>
        <v>43470</v>
      </c>
      <c r="G120" s="43">
        <v>44428</v>
      </c>
      <c r="H120" s="44">
        <v>14400</v>
      </c>
    </row>
    <row r="121" spans="1:8" ht="16.8" x14ac:dyDescent="0.3">
      <c r="A121" s="6" t="s">
        <v>115</v>
      </c>
      <c r="B121" s="16">
        <f>VLOOKUP(A121,'Hoa Don'!$A$1:$B$517,2,FALSE)</f>
        <v>44404</v>
      </c>
      <c r="C121" s="2">
        <f>'ChiTiet Hoa Don'!E121+'ChiTiet Hoa Don'!G121</f>
        <v>21692</v>
      </c>
      <c r="G121" s="43">
        <v>44429</v>
      </c>
      <c r="H121" s="44">
        <v>64260</v>
      </c>
    </row>
    <row r="122" spans="1:8" ht="16.8" x14ac:dyDescent="0.3">
      <c r="A122" s="6" t="s">
        <v>116</v>
      </c>
      <c r="B122" s="16">
        <f>VLOOKUP(A122,'Hoa Don'!$A$1:$B$517,2,FALSE)</f>
        <v>44405</v>
      </c>
      <c r="C122" s="2">
        <f>'ChiTiet Hoa Don'!E122+'ChiTiet Hoa Don'!G122</f>
        <v>18900</v>
      </c>
      <c r="G122" s="43">
        <v>44431</v>
      </c>
      <c r="H122" s="44">
        <v>12852</v>
      </c>
    </row>
    <row r="123" spans="1:8" ht="16.8" x14ac:dyDescent="0.3">
      <c r="A123" s="6" t="s">
        <v>117</v>
      </c>
      <c r="B123" s="16">
        <f>VLOOKUP(A123,'Hoa Don'!$A$1:$B$517,2,FALSE)</f>
        <v>44408</v>
      </c>
      <c r="C123" s="2">
        <f>'ChiTiet Hoa Don'!E123+'ChiTiet Hoa Don'!G123</f>
        <v>12852</v>
      </c>
      <c r="G123" s="43">
        <v>44432</v>
      </c>
      <c r="H123" s="44">
        <v>5724</v>
      </c>
    </row>
    <row r="124" spans="1:8" ht="16.8" x14ac:dyDescent="0.3">
      <c r="A124" s="6" t="s">
        <v>118</v>
      </c>
      <c r="B124" s="16">
        <f>VLOOKUP(A124,'Hoa Don'!$A$1:$B$517,2,FALSE)</f>
        <v>44418</v>
      </c>
      <c r="C124" s="2">
        <f>'ChiTiet Hoa Don'!E124+'ChiTiet Hoa Don'!G124</f>
        <v>51030</v>
      </c>
      <c r="G124" s="43">
        <v>44433</v>
      </c>
      <c r="H124" s="44">
        <v>13620</v>
      </c>
    </row>
    <row r="125" spans="1:8" ht="16.8" x14ac:dyDescent="0.3">
      <c r="A125" s="6" t="s">
        <v>119</v>
      </c>
      <c r="B125" s="16">
        <f>VLOOKUP(A125,'Hoa Don'!$A$1:$B$517,2,FALSE)</f>
        <v>44420</v>
      </c>
      <c r="C125" s="2">
        <f>'ChiTiet Hoa Don'!E125+'ChiTiet Hoa Don'!G125</f>
        <v>36774</v>
      </c>
      <c r="G125" s="43">
        <v>44434</v>
      </c>
      <c r="H125" s="44">
        <v>146520</v>
      </c>
    </row>
    <row r="126" spans="1:8" ht="16.8" x14ac:dyDescent="0.3">
      <c r="A126" s="6" t="s">
        <v>120</v>
      </c>
      <c r="B126" s="16">
        <f>VLOOKUP(A126,'Hoa Don'!$A$1:$B$517,2,FALSE)</f>
        <v>44421</v>
      </c>
      <c r="C126" s="2">
        <f>'ChiTiet Hoa Don'!E126+'ChiTiet Hoa Don'!G126</f>
        <v>15120</v>
      </c>
      <c r="G126" s="43">
        <v>44436</v>
      </c>
      <c r="H126" s="44">
        <v>30008</v>
      </c>
    </row>
    <row r="127" spans="1:8" ht="16.8" x14ac:dyDescent="0.3">
      <c r="A127" s="6" t="s">
        <v>121</v>
      </c>
      <c r="B127" s="16">
        <f>VLOOKUP(A127,'Hoa Don'!$A$1:$B$517,2,FALSE)</f>
        <v>44422</v>
      </c>
      <c r="C127" s="2">
        <f>'ChiTiet Hoa Don'!E127+'ChiTiet Hoa Don'!G127</f>
        <v>12584</v>
      </c>
      <c r="G127" s="43">
        <v>44438</v>
      </c>
      <c r="H127" s="44">
        <v>4320</v>
      </c>
    </row>
    <row r="128" spans="1:8" ht="16.8" x14ac:dyDescent="0.3">
      <c r="A128" s="6" t="s">
        <v>121</v>
      </c>
      <c r="B128" s="16">
        <f>VLOOKUP(A128,'Hoa Don'!$A$1:$B$517,2,FALSE)</f>
        <v>44422</v>
      </c>
      <c r="C128" s="2">
        <f>'ChiTiet Hoa Don'!E128+'ChiTiet Hoa Don'!G128</f>
        <v>15312</v>
      </c>
      <c r="G128" s="43">
        <v>44440</v>
      </c>
      <c r="H128" s="44">
        <v>90992</v>
      </c>
    </row>
    <row r="129" spans="1:8" ht="16.8" x14ac:dyDescent="0.3">
      <c r="A129" s="6" t="s">
        <v>121</v>
      </c>
      <c r="B129" s="16">
        <f>VLOOKUP(A129,'Hoa Don'!$A$1:$B$517,2,FALSE)</f>
        <v>44422</v>
      </c>
      <c r="C129" s="2">
        <f>'ChiTiet Hoa Don'!E129+'ChiTiet Hoa Don'!G129</f>
        <v>1836</v>
      </c>
      <c r="G129" s="43">
        <v>44442</v>
      </c>
      <c r="H129" s="44">
        <v>38368</v>
      </c>
    </row>
    <row r="130" spans="1:8" ht="16.8" x14ac:dyDescent="0.3">
      <c r="A130" s="6" t="s">
        <v>122</v>
      </c>
      <c r="B130" s="16">
        <f>VLOOKUP(A130,'Hoa Don'!$A$1:$B$517,2,FALSE)</f>
        <v>44423</v>
      </c>
      <c r="C130" s="2">
        <f>'ChiTiet Hoa Don'!E130+'ChiTiet Hoa Don'!G130</f>
        <v>34848</v>
      </c>
      <c r="G130" s="43">
        <v>44444</v>
      </c>
      <c r="H130" s="44">
        <v>9000</v>
      </c>
    </row>
    <row r="131" spans="1:8" ht="16.8" x14ac:dyDescent="0.3">
      <c r="A131" s="6" t="s">
        <v>123</v>
      </c>
      <c r="B131" s="16">
        <f>VLOOKUP(A131,'Hoa Don'!$A$1:$B$517,2,FALSE)</f>
        <v>44424</v>
      </c>
      <c r="C131" s="2">
        <f>'ChiTiet Hoa Don'!E131+'ChiTiet Hoa Don'!G131</f>
        <v>81900</v>
      </c>
      <c r="G131" s="43">
        <v>44446</v>
      </c>
      <c r="H131" s="44">
        <v>124542</v>
      </c>
    </row>
    <row r="132" spans="1:8" ht="16.8" x14ac:dyDescent="0.3">
      <c r="A132" s="6" t="s">
        <v>124</v>
      </c>
      <c r="B132" s="16">
        <f>VLOOKUP(A132,'Hoa Don'!$A$1:$B$517,2,FALSE)</f>
        <v>44426</v>
      </c>
      <c r="C132" s="2">
        <f>'ChiTiet Hoa Don'!E132+'ChiTiet Hoa Don'!G132</f>
        <v>18900</v>
      </c>
      <c r="G132" s="43">
        <v>44448</v>
      </c>
      <c r="H132" s="44">
        <v>14175</v>
      </c>
    </row>
    <row r="133" spans="1:8" ht="16.8" x14ac:dyDescent="0.3">
      <c r="A133" s="6" t="s">
        <v>125</v>
      </c>
      <c r="B133" s="16">
        <f>VLOOKUP(A133,'Hoa Don'!$A$1:$B$517,2,FALSE)</f>
        <v>44427</v>
      </c>
      <c r="C133" s="2">
        <f>'ChiTiet Hoa Don'!E133+'ChiTiet Hoa Don'!G133</f>
        <v>46398</v>
      </c>
      <c r="G133" s="43">
        <v>44450</v>
      </c>
      <c r="H133" s="44">
        <v>9792</v>
      </c>
    </row>
    <row r="134" spans="1:8" ht="16.8" x14ac:dyDescent="0.3">
      <c r="A134" s="6" t="s">
        <v>126</v>
      </c>
      <c r="B134" s="16">
        <f>VLOOKUP(A134,'Hoa Don'!$A$1:$B$517,2,FALSE)</f>
        <v>44428</v>
      </c>
      <c r="C134" s="2">
        <f>'ChiTiet Hoa Don'!E134+'ChiTiet Hoa Don'!G134</f>
        <v>14400</v>
      </c>
      <c r="G134" s="43">
        <v>44452</v>
      </c>
      <c r="H134" s="44">
        <v>29295</v>
      </c>
    </row>
    <row r="135" spans="1:8" ht="16.8" x14ac:dyDescent="0.3">
      <c r="A135" s="6" t="s">
        <v>127</v>
      </c>
      <c r="B135" s="16">
        <f>VLOOKUP(A135,'Hoa Don'!$A$1:$B$517,2,FALSE)</f>
        <v>44429</v>
      </c>
      <c r="C135" s="2">
        <f>'ChiTiet Hoa Don'!E135+'ChiTiet Hoa Don'!G135</f>
        <v>64260</v>
      </c>
      <c r="G135" s="43">
        <v>44454</v>
      </c>
      <c r="H135" s="44">
        <v>41040</v>
      </c>
    </row>
    <row r="136" spans="1:8" ht="16.8" x14ac:dyDescent="0.3">
      <c r="A136" s="6" t="s">
        <v>128</v>
      </c>
      <c r="B136" s="16">
        <f>VLOOKUP(A136,'Hoa Don'!$A$1:$B$517,2,FALSE)</f>
        <v>44431</v>
      </c>
      <c r="C136" s="2">
        <f>'ChiTiet Hoa Don'!E136+'ChiTiet Hoa Don'!G136</f>
        <v>12852</v>
      </c>
      <c r="G136" s="43">
        <v>44456</v>
      </c>
      <c r="H136" s="44">
        <v>50358</v>
      </c>
    </row>
    <row r="137" spans="1:8" ht="16.8" x14ac:dyDescent="0.3">
      <c r="A137" s="6" t="s">
        <v>129</v>
      </c>
      <c r="B137" s="16">
        <f>VLOOKUP(A137,'Hoa Don'!$A$1:$B$517,2,FALSE)</f>
        <v>44432</v>
      </c>
      <c r="C137" s="2">
        <f>'ChiTiet Hoa Don'!E137+'ChiTiet Hoa Don'!G137</f>
        <v>5724</v>
      </c>
      <c r="G137" s="43">
        <v>44458</v>
      </c>
      <c r="H137" s="44">
        <v>20196</v>
      </c>
    </row>
    <row r="138" spans="1:8" ht="16.8" x14ac:dyDescent="0.3">
      <c r="A138" s="6" t="s">
        <v>130</v>
      </c>
      <c r="B138" s="16">
        <f>VLOOKUP(A138,'Hoa Don'!$A$1:$B$517,2,FALSE)</f>
        <v>44433</v>
      </c>
      <c r="C138" s="2">
        <f>'ChiTiet Hoa Don'!E138+'ChiTiet Hoa Don'!G138</f>
        <v>13620</v>
      </c>
      <c r="G138" s="43">
        <v>44460</v>
      </c>
      <c r="H138" s="44">
        <v>153846</v>
      </c>
    </row>
    <row r="139" spans="1:8" ht="16.8" x14ac:dyDescent="0.3">
      <c r="A139" s="6" t="s">
        <v>131</v>
      </c>
      <c r="B139" s="16">
        <f>VLOOKUP(A139,'Hoa Don'!$A$1:$B$517,2,FALSE)</f>
        <v>44434</v>
      </c>
      <c r="C139" s="2">
        <f>'ChiTiet Hoa Don'!E139+'ChiTiet Hoa Don'!G139</f>
        <v>146520</v>
      </c>
      <c r="G139" s="43">
        <v>44462</v>
      </c>
      <c r="H139" s="44">
        <v>146520</v>
      </c>
    </row>
    <row r="140" spans="1:8" ht="16.8" x14ac:dyDescent="0.3">
      <c r="A140" s="6" t="s">
        <v>132</v>
      </c>
      <c r="B140" s="16">
        <f>VLOOKUP(A140,'Hoa Don'!$A$1:$B$517,2,FALSE)</f>
        <v>44436</v>
      </c>
      <c r="C140" s="2">
        <f>'ChiTiet Hoa Don'!E140+'ChiTiet Hoa Don'!G140</f>
        <v>30008</v>
      </c>
      <c r="G140" s="43">
        <v>44464</v>
      </c>
      <c r="H140" s="44">
        <v>13230</v>
      </c>
    </row>
    <row r="141" spans="1:8" ht="16.8" x14ac:dyDescent="0.3">
      <c r="A141" s="6" t="s">
        <v>133</v>
      </c>
      <c r="B141" s="16">
        <f>VLOOKUP(A141,'Hoa Don'!$A$1:$B$517,2,FALSE)</f>
        <v>44438</v>
      </c>
      <c r="C141" s="2">
        <f>'ChiTiet Hoa Don'!E141+'ChiTiet Hoa Don'!G141</f>
        <v>4320</v>
      </c>
      <c r="G141" s="43">
        <v>44466</v>
      </c>
      <c r="H141" s="44">
        <v>57204</v>
      </c>
    </row>
    <row r="142" spans="1:8" ht="16.8" x14ac:dyDescent="0.3">
      <c r="A142" s="6" t="s">
        <v>134</v>
      </c>
      <c r="B142" s="16">
        <f>VLOOKUP(A142,'Hoa Don'!$A$1:$B$517,2,FALSE)</f>
        <v>44440</v>
      </c>
      <c r="C142" s="2">
        <f>'ChiTiet Hoa Don'!E142+'ChiTiet Hoa Don'!G142</f>
        <v>90992</v>
      </c>
      <c r="G142" s="43">
        <v>44470</v>
      </c>
      <c r="H142" s="44">
        <v>22644</v>
      </c>
    </row>
    <row r="143" spans="1:8" ht="16.8" x14ac:dyDescent="0.3">
      <c r="A143" s="6" t="s">
        <v>135</v>
      </c>
      <c r="B143" s="16">
        <f>VLOOKUP(A143,'Hoa Don'!$A$1:$B$517,2,FALSE)</f>
        <v>44442</v>
      </c>
      <c r="C143" s="2">
        <f>'ChiTiet Hoa Don'!E143+'ChiTiet Hoa Don'!G143</f>
        <v>38368</v>
      </c>
      <c r="G143" s="43">
        <v>44471</v>
      </c>
      <c r="H143" s="44">
        <v>24200</v>
      </c>
    </row>
    <row r="144" spans="1:8" ht="16.8" x14ac:dyDescent="0.3">
      <c r="A144" s="6" t="s">
        <v>136</v>
      </c>
      <c r="B144" s="16">
        <f>VLOOKUP(A144,'Hoa Don'!$A$1:$B$517,2,FALSE)</f>
        <v>44444</v>
      </c>
      <c r="C144" s="2">
        <f>'ChiTiet Hoa Don'!E144+'ChiTiet Hoa Don'!G144</f>
        <v>9000</v>
      </c>
      <c r="G144" s="43">
        <v>44474</v>
      </c>
      <c r="H144" s="44">
        <v>31212</v>
      </c>
    </row>
    <row r="145" spans="1:8" ht="16.8" x14ac:dyDescent="0.3">
      <c r="A145" s="6" t="s">
        <v>137</v>
      </c>
      <c r="B145" s="16">
        <f>VLOOKUP(A145,'Hoa Don'!$A$1:$B$517,2,FALSE)</f>
        <v>44446</v>
      </c>
      <c r="C145" s="2">
        <f>'ChiTiet Hoa Don'!E145+'ChiTiet Hoa Don'!G145</f>
        <v>124542</v>
      </c>
      <c r="G145" s="43">
        <v>44476</v>
      </c>
      <c r="H145" s="44">
        <v>11484</v>
      </c>
    </row>
    <row r="146" spans="1:8" ht="16.8" x14ac:dyDescent="0.3">
      <c r="A146" s="6" t="s">
        <v>138</v>
      </c>
      <c r="B146" s="16">
        <f>VLOOKUP(A146,'Hoa Don'!$A$1:$B$517,2,FALSE)</f>
        <v>44448</v>
      </c>
      <c r="C146" s="2">
        <f>'ChiTiet Hoa Don'!E146+'ChiTiet Hoa Don'!G146</f>
        <v>14175</v>
      </c>
      <c r="G146" s="43">
        <v>44478</v>
      </c>
      <c r="H146" s="44">
        <v>27000</v>
      </c>
    </row>
    <row r="147" spans="1:8" ht="16.8" x14ac:dyDescent="0.3">
      <c r="A147" s="6" t="s">
        <v>139</v>
      </c>
      <c r="B147" s="16">
        <f>VLOOKUP(A147,'Hoa Don'!$A$1:$B$517,2,FALSE)</f>
        <v>44450</v>
      </c>
      <c r="C147" s="2">
        <f>'ChiTiet Hoa Don'!E147+'ChiTiet Hoa Don'!G147</f>
        <v>9792</v>
      </c>
      <c r="G147" s="43">
        <v>44480</v>
      </c>
      <c r="H147" s="44">
        <v>98280</v>
      </c>
    </row>
    <row r="148" spans="1:8" ht="16.8" x14ac:dyDescent="0.3">
      <c r="A148" s="6" t="s">
        <v>140</v>
      </c>
      <c r="B148" s="16">
        <f>VLOOKUP(A148,'Hoa Don'!$A$1:$B$517,2,FALSE)</f>
        <v>44452</v>
      </c>
      <c r="C148" s="2">
        <f>'ChiTiet Hoa Don'!E148+'ChiTiet Hoa Don'!G148</f>
        <v>29295</v>
      </c>
      <c r="G148" s="43">
        <v>44482</v>
      </c>
      <c r="H148" s="44">
        <v>12584</v>
      </c>
    </row>
    <row r="149" spans="1:8" ht="16.8" x14ac:dyDescent="0.3">
      <c r="A149" s="6" t="s">
        <v>141</v>
      </c>
      <c r="B149" s="16">
        <f>VLOOKUP(A149,'Hoa Don'!$A$1:$B$517,2,FALSE)</f>
        <v>44454</v>
      </c>
      <c r="C149" s="2">
        <f>'ChiTiet Hoa Don'!E149+'ChiTiet Hoa Don'!G149</f>
        <v>41040</v>
      </c>
      <c r="G149" s="43">
        <v>44484</v>
      </c>
      <c r="H149" s="44">
        <v>25920</v>
      </c>
    </row>
    <row r="150" spans="1:8" ht="16.8" x14ac:dyDescent="0.3">
      <c r="A150" s="6" t="s">
        <v>142</v>
      </c>
      <c r="B150" s="16">
        <f>VLOOKUP(A150,'Hoa Don'!$A$1:$B$517,2,FALSE)</f>
        <v>44456</v>
      </c>
      <c r="C150" s="2">
        <f>'ChiTiet Hoa Don'!E150+'ChiTiet Hoa Don'!G150</f>
        <v>50358</v>
      </c>
      <c r="G150" s="43">
        <v>44486</v>
      </c>
      <c r="H150" s="44">
        <v>100716</v>
      </c>
    </row>
    <row r="151" spans="1:8" ht="16.8" x14ac:dyDescent="0.3">
      <c r="A151" s="6" t="s">
        <v>143</v>
      </c>
      <c r="B151" s="16">
        <f>VLOOKUP(A151,'Hoa Don'!$A$1:$B$517,2,FALSE)</f>
        <v>44458</v>
      </c>
      <c r="C151" s="2">
        <f>'ChiTiet Hoa Don'!E151+'ChiTiet Hoa Don'!G151</f>
        <v>20196</v>
      </c>
      <c r="G151" s="43">
        <v>44488</v>
      </c>
      <c r="H151" s="44">
        <v>61050</v>
      </c>
    </row>
    <row r="152" spans="1:8" ht="16.8" x14ac:dyDescent="0.3">
      <c r="A152" s="6" t="s">
        <v>144</v>
      </c>
      <c r="B152" s="16">
        <f>VLOOKUP(A152,'Hoa Don'!$A$1:$B$517,2,FALSE)</f>
        <v>44460</v>
      </c>
      <c r="C152" s="2">
        <f>'ChiTiet Hoa Don'!E152+'ChiTiet Hoa Don'!G152</f>
        <v>153846</v>
      </c>
      <c r="G152" s="43">
        <v>44490</v>
      </c>
      <c r="H152" s="44">
        <v>6776</v>
      </c>
    </row>
    <row r="153" spans="1:8" ht="16.8" x14ac:dyDescent="0.3">
      <c r="A153" s="6" t="s">
        <v>145</v>
      </c>
      <c r="B153" s="16">
        <f>VLOOKUP(A153,'Hoa Don'!$A$1:$B$517,2,FALSE)</f>
        <v>44462</v>
      </c>
      <c r="C153" s="2">
        <f>'ChiTiet Hoa Don'!E153+'ChiTiet Hoa Don'!G153</f>
        <v>146520</v>
      </c>
      <c r="G153" s="43">
        <v>44492</v>
      </c>
      <c r="H153" s="44">
        <v>9720</v>
      </c>
    </row>
    <row r="154" spans="1:8" ht="16.8" x14ac:dyDescent="0.3">
      <c r="A154" s="6" t="s">
        <v>146</v>
      </c>
      <c r="B154" s="16">
        <f>VLOOKUP(A154,'Hoa Don'!$A$1:$B$517,2,FALSE)</f>
        <v>44464</v>
      </c>
      <c r="C154" s="2">
        <f>'ChiTiet Hoa Don'!E154+'ChiTiet Hoa Don'!G154</f>
        <v>13230</v>
      </c>
      <c r="G154" s="43">
        <v>44494</v>
      </c>
      <c r="H154" s="44">
        <v>58080</v>
      </c>
    </row>
    <row r="155" spans="1:8" ht="16.8" x14ac:dyDescent="0.3">
      <c r="A155" s="6" t="s">
        <v>147</v>
      </c>
      <c r="B155" s="16">
        <f>VLOOKUP(A155,'Hoa Don'!$A$1:$B$517,2,FALSE)</f>
        <v>44466</v>
      </c>
      <c r="C155" s="2">
        <f>'ChiTiet Hoa Don'!E155+'ChiTiet Hoa Don'!G155</f>
        <v>57204</v>
      </c>
      <c r="G155" s="43">
        <v>44496</v>
      </c>
      <c r="H155" s="44">
        <v>7344</v>
      </c>
    </row>
    <row r="156" spans="1:8" ht="16.8" x14ac:dyDescent="0.3">
      <c r="A156" s="6" t="s">
        <v>148</v>
      </c>
      <c r="B156" s="16">
        <f>VLOOKUP(A156,'Hoa Don'!$A$1:$B$517,2,FALSE)</f>
        <v>44470</v>
      </c>
      <c r="C156" s="2">
        <f>'ChiTiet Hoa Don'!E156+'ChiTiet Hoa Don'!G156</f>
        <v>22644</v>
      </c>
      <c r="G156" s="43">
        <v>44498</v>
      </c>
      <c r="H156" s="44">
        <v>15264</v>
      </c>
    </row>
    <row r="157" spans="1:8" ht="16.8" x14ac:dyDescent="0.3">
      <c r="A157" s="6" t="s">
        <v>149</v>
      </c>
      <c r="B157" s="16">
        <f>VLOOKUP(A157,'Hoa Don'!$A$1:$B$517,2,FALSE)</f>
        <v>44471</v>
      </c>
      <c r="C157" s="2">
        <f>'ChiTiet Hoa Don'!E157+'ChiTiet Hoa Don'!G157</f>
        <v>24200</v>
      </c>
      <c r="G157" s="43">
        <v>44500</v>
      </c>
      <c r="H157" s="44">
        <v>14040</v>
      </c>
    </row>
    <row r="158" spans="1:8" ht="16.8" x14ac:dyDescent="0.3">
      <c r="A158" s="6" t="s">
        <v>150</v>
      </c>
      <c r="B158" s="16">
        <f>VLOOKUP(A158,'Hoa Don'!$A$1:$B$517,2,FALSE)</f>
        <v>44474</v>
      </c>
      <c r="C158" s="2">
        <f>'ChiTiet Hoa Don'!E158+'ChiTiet Hoa Don'!G158</f>
        <v>31212</v>
      </c>
      <c r="G158" s="43">
        <v>44501</v>
      </c>
      <c r="H158" s="44">
        <v>54900</v>
      </c>
    </row>
    <row r="159" spans="1:8" ht="16.8" x14ac:dyDescent="0.3">
      <c r="A159" s="6" t="s">
        <v>151</v>
      </c>
      <c r="B159" s="16">
        <f>VLOOKUP(A159,'Hoa Don'!$A$1:$B$517,2,FALSE)</f>
        <v>44476</v>
      </c>
      <c r="C159" s="2">
        <f>'ChiTiet Hoa Don'!E159+'ChiTiet Hoa Don'!G159</f>
        <v>11484</v>
      </c>
      <c r="G159" s="43">
        <v>44505</v>
      </c>
      <c r="H159" s="44">
        <v>8172</v>
      </c>
    </row>
    <row r="160" spans="1:8" ht="16.8" x14ac:dyDescent="0.3">
      <c r="A160" s="6" t="s">
        <v>152</v>
      </c>
      <c r="B160" s="16">
        <f>VLOOKUP(A160,'Hoa Don'!$A$1:$B$517,2,FALSE)</f>
        <v>44478</v>
      </c>
      <c r="C160" s="2">
        <f>'ChiTiet Hoa Don'!E160+'ChiTiet Hoa Don'!G160</f>
        <v>27000</v>
      </c>
      <c r="G160" s="43">
        <v>44506</v>
      </c>
      <c r="H160" s="44">
        <v>5724</v>
      </c>
    </row>
    <row r="161" spans="1:8" ht="16.8" x14ac:dyDescent="0.3">
      <c r="A161" s="6" t="s">
        <v>153</v>
      </c>
      <c r="B161" s="16">
        <f>VLOOKUP(A161,'Hoa Don'!$A$1:$B$517,2,FALSE)</f>
        <v>44480</v>
      </c>
      <c r="C161" s="2">
        <f>'ChiTiet Hoa Don'!E161+'ChiTiet Hoa Don'!G161</f>
        <v>98280</v>
      </c>
      <c r="G161" s="43">
        <v>44508</v>
      </c>
      <c r="H161" s="44">
        <v>9792</v>
      </c>
    </row>
    <row r="162" spans="1:8" ht="16.8" x14ac:dyDescent="0.3">
      <c r="A162" s="6" t="s">
        <v>154</v>
      </c>
      <c r="B162" s="16">
        <f>VLOOKUP(A162,'Hoa Don'!$A$1:$B$517,2,FALSE)</f>
        <v>44482</v>
      </c>
      <c r="C162" s="2">
        <f>'ChiTiet Hoa Don'!E162+'ChiTiet Hoa Don'!G162</f>
        <v>12584</v>
      </c>
      <c r="G162" s="43">
        <v>44510</v>
      </c>
      <c r="H162" s="44">
        <v>11448</v>
      </c>
    </row>
    <row r="163" spans="1:8" ht="16.8" x14ac:dyDescent="0.3">
      <c r="A163" s="6" t="s">
        <v>155</v>
      </c>
      <c r="B163" s="16">
        <f>VLOOKUP(A163,'Hoa Don'!$A$1:$B$517,2,FALSE)</f>
        <v>44484</v>
      </c>
      <c r="C163" s="2">
        <f>'ChiTiet Hoa Don'!E163+'ChiTiet Hoa Don'!G163</f>
        <v>25920</v>
      </c>
      <c r="G163" s="43">
        <v>44512</v>
      </c>
      <c r="H163" s="44">
        <v>24570</v>
      </c>
    </row>
    <row r="164" spans="1:8" ht="16.8" x14ac:dyDescent="0.3">
      <c r="A164" s="6" t="s">
        <v>156</v>
      </c>
      <c r="B164" s="16">
        <f>VLOOKUP(A164,'Hoa Don'!$A$1:$B$517,2,FALSE)</f>
        <v>44486</v>
      </c>
      <c r="C164" s="2">
        <f>'ChiTiet Hoa Don'!E164+'ChiTiet Hoa Don'!G164</f>
        <v>100716</v>
      </c>
      <c r="G164" s="43">
        <v>44514</v>
      </c>
      <c r="H164" s="44">
        <v>9000</v>
      </c>
    </row>
    <row r="165" spans="1:8" ht="16.8" x14ac:dyDescent="0.3">
      <c r="A165" s="6" t="s">
        <v>157</v>
      </c>
      <c r="B165" s="16">
        <f>VLOOKUP(A165,'Hoa Don'!$A$1:$B$517,2,FALSE)</f>
        <v>44488</v>
      </c>
      <c r="C165" s="2">
        <f>'ChiTiet Hoa Don'!E165+'ChiTiet Hoa Don'!G165</f>
        <v>61050</v>
      </c>
      <c r="G165" s="43">
        <v>44516</v>
      </c>
      <c r="H165" s="44">
        <v>38745</v>
      </c>
    </row>
    <row r="166" spans="1:8" ht="16.8" x14ac:dyDescent="0.3">
      <c r="A166" s="6" t="s">
        <v>158</v>
      </c>
      <c r="B166" s="16">
        <f>VLOOKUP(A166,'Hoa Don'!$A$1:$B$517,2,FALSE)</f>
        <v>44490</v>
      </c>
      <c r="C166" s="2">
        <f>'ChiTiet Hoa Don'!E166+'ChiTiet Hoa Don'!G166</f>
        <v>6776</v>
      </c>
      <c r="G166" s="43">
        <v>44518</v>
      </c>
      <c r="H166" s="44">
        <v>97308</v>
      </c>
    </row>
    <row r="167" spans="1:8" ht="16.8" x14ac:dyDescent="0.3">
      <c r="A167" s="6" t="s">
        <v>159</v>
      </c>
      <c r="B167" s="16">
        <f>VLOOKUP(A167,'Hoa Don'!$A$1:$B$517,2,FALSE)</f>
        <v>44492</v>
      </c>
      <c r="C167" s="2">
        <f>'ChiTiet Hoa Don'!E167+'ChiTiet Hoa Don'!G167</f>
        <v>9720</v>
      </c>
      <c r="G167" s="43">
        <v>44520</v>
      </c>
      <c r="H167" s="44">
        <v>14388</v>
      </c>
    </row>
    <row r="168" spans="1:8" ht="16.8" x14ac:dyDescent="0.3">
      <c r="A168" s="6" t="s">
        <v>160</v>
      </c>
      <c r="B168" s="16">
        <f>VLOOKUP(A168,'Hoa Don'!$A$1:$B$517,2,FALSE)</f>
        <v>44494</v>
      </c>
      <c r="C168" s="2">
        <f>'ChiTiet Hoa Don'!E168+'ChiTiet Hoa Don'!G168</f>
        <v>58080</v>
      </c>
      <c r="G168" s="43">
        <v>44522</v>
      </c>
      <c r="H168" s="44">
        <v>41514</v>
      </c>
    </row>
    <row r="169" spans="1:8" ht="16.8" x14ac:dyDescent="0.3">
      <c r="A169" s="6" t="s">
        <v>161</v>
      </c>
      <c r="B169" s="16">
        <f>VLOOKUP(A169,'Hoa Don'!$A$1:$B$517,2,FALSE)</f>
        <v>44496</v>
      </c>
      <c r="C169" s="2">
        <f>'ChiTiet Hoa Don'!E169+'ChiTiet Hoa Don'!G169</f>
        <v>7344</v>
      </c>
      <c r="G169" s="43">
        <v>44524</v>
      </c>
      <c r="H169" s="44">
        <v>20520</v>
      </c>
    </row>
    <row r="170" spans="1:8" ht="16.8" x14ac:dyDescent="0.3">
      <c r="A170" s="6" t="s">
        <v>162</v>
      </c>
      <c r="B170" s="16">
        <f>VLOOKUP(A170,'Hoa Don'!$A$1:$B$517,2,FALSE)</f>
        <v>44498</v>
      </c>
      <c r="C170" s="2">
        <f>'ChiTiet Hoa Don'!E170+'ChiTiet Hoa Don'!G170</f>
        <v>15264</v>
      </c>
      <c r="G170" s="43">
        <v>44526</v>
      </c>
      <c r="H170" s="44">
        <v>39072</v>
      </c>
    </row>
    <row r="171" spans="1:8" ht="16.8" x14ac:dyDescent="0.3">
      <c r="A171" s="6" t="s">
        <v>163</v>
      </c>
      <c r="B171" s="16">
        <f>VLOOKUP(A171,'Hoa Don'!$A$1:$B$517,2,FALSE)</f>
        <v>44500</v>
      </c>
      <c r="C171" s="2">
        <f>'ChiTiet Hoa Don'!E171+'ChiTiet Hoa Don'!G171</f>
        <v>14040</v>
      </c>
      <c r="G171" s="43">
        <v>44528</v>
      </c>
      <c r="H171" s="44">
        <v>4896</v>
      </c>
    </row>
    <row r="172" spans="1:8" ht="16.8" x14ac:dyDescent="0.3">
      <c r="A172" s="6" t="s">
        <v>164</v>
      </c>
      <c r="B172" s="16">
        <f>VLOOKUP(A172,'Hoa Don'!$A$1:$B$517,2,FALSE)</f>
        <v>44501</v>
      </c>
      <c r="C172" s="2">
        <f>'ChiTiet Hoa Don'!E172+'ChiTiet Hoa Don'!G172</f>
        <v>54900</v>
      </c>
      <c r="G172" s="43">
        <v>44530</v>
      </c>
      <c r="H172" s="44">
        <v>6810</v>
      </c>
    </row>
    <row r="173" spans="1:8" ht="16.8" x14ac:dyDescent="0.3">
      <c r="A173" s="6" t="s">
        <v>165</v>
      </c>
      <c r="B173" s="16">
        <f>VLOOKUP(A173,'Hoa Don'!$A$1:$B$517,2,FALSE)</f>
        <v>44505</v>
      </c>
      <c r="C173" s="2">
        <f>'ChiTiet Hoa Don'!E173+'ChiTiet Hoa Don'!G173</f>
        <v>8172</v>
      </c>
      <c r="G173" s="43">
        <v>44531</v>
      </c>
      <c r="H173" s="44">
        <v>86152</v>
      </c>
    </row>
    <row r="174" spans="1:8" ht="16.8" x14ac:dyDescent="0.3">
      <c r="A174" s="6" t="s">
        <v>166</v>
      </c>
      <c r="B174" s="16">
        <f>VLOOKUP(A174,'Hoa Don'!$A$1:$B$517,2,FALSE)</f>
        <v>44506</v>
      </c>
      <c r="C174" s="2">
        <f>'ChiTiet Hoa Don'!E174+'ChiTiet Hoa Don'!G174</f>
        <v>5724</v>
      </c>
      <c r="G174" s="43">
        <v>44533</v>
      </c>
      <c r="H174" s="44">
        <v>33048</v>
      </c>
    </row>
    <row r="175" spans="1:8" ht="16.8" x14ac:dyDescent="0.3">
      <c r="A175" s="6" t="s">
        <v>167</v>
      </c>
      <c r="B175" s="16">
        <f>VLOOKUP(A175,'Hoa Don'!$A$1:$B$517,2,FALSE)</f>
        <v>44508</v>
      </c>
      <c r="C175" s="2">
        <f>'ChiTiet Hoa Don'!E175+'ChiTiet Hoa Don'!G175</f>
        <v>9792</v>
      </c>
      <c r="G175" s="43">
        <v>44535</v>
      </c>
      <c r="H175" s="44">
        <v>31995</v>
      </c>
    </row>
    <row r="176" spans="1:8" ht="16.8" x14ac:dyDescent="0.3">
      <c r="A176" s="6" t="s">
        <v>168</v>
      </c>
      <c r="B176" s="16">
        <f>VLOOKUP(A176,'Hoa Don'!$A$1:$B$517,2,FALSE)</f>
        <v>44510</v>
      </c>
      <c r="C176" s="2">
        <f>'ChiTiet Hoa Don'!E176+'ChiTiet Hoa Don'!G176</f>
        <v>11448</v>
      </c>
      <c r="G176" s="43">
        <v>44539</v>
      </c>
      <c r="H176" s="44">
        <v>87660</v>
      </c>
    </row>
    <row r="177" spans="1:8" ht="16.8" x14ac:dyDescent="0.3">
      <c r="A177" s="6" t="s">
        <v>169</v>
      </c>
      <c r="B177" s="16">
        <f>VLOOKUP(A177,'Hoa Don'!$A$1:$B$517,2,FALSE)</f>
        <v>44512</v>
      </c>
      <c r="C177" s="2">
        <f>'ChiTiet Hoa Don'!E177+'ChiTiet Hoa Don'!G177</f>
        <v>24570</v>
      </c>
      <c r="G177" s="43">
        <v>44541</v>
      </c>
      <c r="H177" s="44">
        <v>11484</v>
      </c>
    </row>
    <row r="178" spans="1:8" ht="16.8" x14ac:dyDescent="0.3">
      <c r="A178" s="6" t="s">
        <v>170</v>
      </c>
      <c r="B178" s="16">
        <f>VLOOKUP(A178,'Hoa Don'!$A$1:$B$517,2,FALSE)</f>
        <v>44514</v>
      </c>
      <c r="C178" s="2">
        <f>'ChiTiet Hoa Don'!E178+'ChiTiet Hoa Don'!G178</f>
        <v>9000</v>
      </c>
      <c r="G178" s="43">
        <v>44543</v>
      </c>
      <c r="H178" s="44">
        <v>32130</v>
      </c>
    </row>
    <row r="179" spans="1:8" ht="16.8" x14ac:dyDescent="0.3">
      <c r="A179" s="6" t="s">
        <v>171</v>
      </c>
      <c r="B179" s="16">
        <f>VLOOKUP(A179,'Hoa Don'!$A$1:$B$517,2,FALSE)</f>
        <v>44516</v>
      </c>
      <c r="C179" s="2">
        <f>'ChiTiet Hoa Don'!E179+'ChiTiet Hoa Don'!G179</f>
        <v>38745</v>
      </c>
      <c r="G179" s="43">
        <v>44545</v>
      </c>
      <c r="H179" s="44">
        <v>34884</v>
      </c>
    </row>
    <row r="180" spans="1:8" ht="16.8" x14ac:dyDescent="0.3">
      <c r="A180" s="6" t="s">
        <v>172</v>
      </c>
      <c r="B180" s="16">
        <f>VLOOKUP(A180,'Hoa Don'!$A$1:$B$517,2,FALSE)</f>
        <v>44518</v>
      </c>
      <c r="C180" s="2">
        <f>'ChiTiet Hoa Don'!E180+'ChiTiet Hoa Don'!G180</f>
        <v>97308</v>
      </c>
      <c r="G180" s="43">
        <v>44547</v>
      </c>
      <c r="H180" s="44">
        <v>34050</v>
      </c>
    </row>
    <row r="181" spans="1:8" ht="16.8" x14ac:dyDescent="0.3">
      <c r="A181" s="6" t="s">
        <v>173</v>
      </c>
      <c r="B181" s="16">
        <f>VLOOKUP(A181,'Hoa Don'!$A$1:$B$517,2,FALSE)</f>
        <v>44520</v>
      </c>
      <c r="C181" s="2">
        <f>'ChiTiet Hoa Don'!E181+'ChiTiet Hoa Don'!G181</f>
        <v>14388</v>
      </c>
      <c r="G181" s="43">
        <v>44549</v>
      </c>
      <c r="H181" s="44">
        <v>152640</v>
      </c>
    </row>
    <row r="182" spans="1:8" ht="16.8" x14ac:dyDescent="0.3">
      <c r="A182" s="6" t="s">
        <v>174</v>
      </c>
      <c r="B182" s="16">
        <f>VLOOKUP(A182,'Hoa Don'!$A$1:$B$517,2,FALSE)</f>
        <v>44522</v>
      </c>
      <c r="C182" s="2">
        <f>'ChiTiet Hoa Don'!E182+'ChiTiet Hoa Don'!G182</f>
        <v>41514</v>
      </c>
      <c r="G182" s="43">
        <v>44551</v>
      </c>
      <c r="H182" s="44">
        <v>71632</v>
      </c>
    </row>
    <row r="183" spans="1:8" ht="16.8" x14ac:dyDescent="0.3">
      <c r="A183" s="6" t="s">
        <v>175</v>
      </c>
      <c r="B183" s="16">
        <f>VLOOKUP(A183,'Hoa Don'!$A$1:$B$517,2,FALSE)</f>
        <v>44524</v>
      </c>
      <c r="C183" s="2">
        <f>'ChiTiet Hoa Don'!E183+'ChiTiet Hoa Don'!G183</f>
        <v>20520</v>
      </c>
      <c r="G183" s="43">
        <v>44553</v>
      </c>
      <c r="H183" s="44">
        <v>36855</v>
      </c>
    </row>
    <row r="184" spans="1:8" ht="16.8" x14ac:dyDescent="0.3">
      <c r="A184" s="6" t="s">
        <v>176</v>
      </c>
      <c r="B184" s="16">
        <f>VLOOKUP(A184,'Hoa Don'!$A$1:$B$517,2,FALSE)</f>
        <v>44526</v>
      </c>
      <c r="C184" s="2">
        <f>'ChiTiet Hoa Don'!E184+'ChiTiet Hoa Don'!G184</f>
        <v>39072</v>
      </c>
      <c r="G184" s="43">
        <v>44555</v>
      </c>
      <c r="H184" s="44">
        <v>36774</v>
      </c>
    </row>
    <row r="185" spans="1:8" ht="16.8" x14ac:dyDescent="0.3">
      <c r="A185" s="6" t="s">
        <v>177</v>
      </c>
      <c r="B185" s="16">
        <f>VLOOKUP(A185,'Hoa Don'!$A$1:$B$517,2,FALSE)</f>
        <v>44528</v>
      </c>
      <c r="C185" s="2">
        <f>'ChiTiet Hoa Don'!E185+'ChiTiet Hoa Don'!G185</f>
        <v>4896</v>
      </c>
      <c r="G185" s="43">
        <v>44557</v>
      </c>
      <c r="H185" s="44">
        <v>6615</v>
      </c>
    </row>
    <row r="186" spans="1:8" ht="16.8" x14ac:dyDescent="0.3">
      <c r="A186" s="6" t="s">
        <v>178</v>
      </c>
      <c r="B186" s="16">
        <f>VLOOKUP(A186,'Hoa Don'!$A$1:$B$517,2,FALSE)</f>
        <v>44530</v>
      </c>
      <c r="C186" s="2">
        <f>'ChiTiet Hoa Don'!E186+'ChiTiet Hoa Don'!G186</f>
        <v>6810</v>
      </c>
      <c r="G186" s="43">
        <v>44558</v>
      </c>
      <c r="H186" s="44">
        <v>67144</v>
      </c>
    </row>
    <row r="187" spans="1:8" ht="16.8" x14ac:dyDescent="0.3">
      <c r="A187" s="6" t="s">
        <v>179</v>
      </c>
      <c r="B187" s="16">
        <f>VLOOKUP(A187,'Hoa Don'!$A$1:$B$517,2,FALSE)</f>
        <v>44531</v>
      </c>
      <c r="C187" s="2">
        <f>'ChiTiet Hoa Don'!E187+'ChiTiet Hoa Don'!G187</f>
        <v>86152</v>
      </c>
      <c r="G187" s="43">
        <v>44561</v>
      </c>
      <c r="H187" s="44">
        <v>41400</v>
      </c>
    </row>
    <row r="188" spans="1:8" ht="16.8" x14ac:dyDescent="0.3">
      <c r="A188" s="6" t="s">
        <v>180</v>
      </c>
      <c r="B188" s="16">
        <f>VLOOKUP(A188,'Hoa Don'!$A$1:$B$517,2,FALSE)</f>
        <v>44533</v>
      </c>
      <c r="C188" s="2">
        <f>'ChiTiet Hoa Don'!E188+'ChiTiet Hoa Don'!G188</f>
        <v>33048</v>
      </c>
      <c r="G188" s="43">
        <v>44562</v>
      </c>
      <c r="H188" s="44">
        <v>4320</v>
      </c>
    </row>
    <row r="189" spans="1:8" ht="16.8" x14ac:dyDescent="0.3">
      <c r="A189" s="6" t="s">
        <v>181</v>
      </c>
      <c r="B189" s="16">
        <f>VLOOKUP(A189,'Hoa Don'!$A$1:$B$517,2,FALSE)</f>
        <v>44535</v>
      </c>
      <c r="C189" s="2">
        <f>'ChiTiet Hoa Don'!E189+'ChiTiet Hoa Don'!G189</f>
        <v>6480</v>
      </c>
      <c r="G189" s="43">
        <v>44565</v>
      </c>
      <c r="H189" s="44">
        <v>11616</v>
      </c>
    </row>
    <row r="190" spans="1:8" ht="16.8" x14ac:dyDescent="0.3">
      <c r="A190" s="6" t="s">
        <v>181</v>
      </c>
      <c r="B190" s="16">
        <f>VLOOKUP(A190,'Hoa Don'!$A$1:$B$517,2,FALSE)</f>
        <v>44535</v>
      </c>
      <c r="C190" s="2">
        <f>'ChiTiet Hoa Don'!E190+'ChiTiet Hoa Don'!G190</f>
        <v>25515</v>
      </c>
      <c r="G190" s="43">
        <v>44566</v>
      </c>
      <c r="H190" s="44">
        <v>281196</v>
      </c>
    </row>
    <row r="191" spans="1:8" ht="16.8" x14ac:dyDescent="0.3">
      <c r="A191" s="6" t="s">
        <v>182</v>
      </c>
      <c r="B191" s="16">
        <f>VLOOKUP(A191,'Hoa Don'!$A$1:$B$517,2,FALSE)</f>
        <v>44539</v>
      </c>
      <c r="C191" s="2">
        <f>'ChiTiet Hoa Don'!E191+'ChiTiet Hoa Don'!G191</f>
        <v>46800</v>
      </c>
      <c r="G191" s="43">
        <v>44567</v>
      </c>
      <c r="H191" s="44">
        <v>11880</v>
      </c>
    </row>
    <row r="192" spans="1:8" ht="16.8" x14ac:dyDescent="0.3">
      <c r="A192" s="6" t="s">
        <v>183</v>
      </c>
      <c r="B192" s="16">
        <f>VLOOKUP(A192,'Hoa Don'!$A$1:$B$517,2,FALSE)</f>
        <v>44539</v>
      </c>
      <c r="C192" s="2">
        <f>'ChiTiet Hoa Don'!E192+'ChiTiet Hoa Don'!G192</f>
        <v>40860</v>
      </c>
      <c r="G192" s="43">
        <v>44568</v>
      </c>
      <c r="H192" s="44">
        <v>13464</v>
      </c>
    </row>
    <row r="193" spans="1:8" ht="16.8" x14ac:dyDescent="0.3">
      <c r="A193" s="6" t="s">
        <v>184</v>
      </c>
      <c r="B193" s="16">
        <f>VLOOKUP(A193,'Hoa Don'!$A$1:$B$517,2,FALSE)</f>
        <v>44541</v>
      </c>
      <c r="C193" s="2">
        <f>'ChiTiet Hoa Don'!E193+'ChiTiet Hoa Don'!G193</f>
        <v>11484</v>
      </c>
      <c r="G193" s="43">
        <v>44573</v>
      </c>
      <c r="H193" s="44">
        <v>10800</v>
      </c>
    </row>
    <row r="194" spans="1:8" ht="16.8" x14ac:dyDescent="0.3">
      <c r="A194" s="6" t="s">
        <v>185</v>
      </c>
      <c r="B194" s="16">
        <f>VLOOKUP(A194,'Hoa Don'!$A$1:$B$517,2,FALSE)</f>
        <v>44543</v>
      </c>
      <c r="C194" s="2">
        <f>'ChiTiet Hoa Don'!E194+'ChiTiet Hoa Don'!G194</f>
        <v>32130</v>
      </c>
      <c r="G194" s="43">
        <v>44575</v>
      </c>
      <c r="H194" s="44">
        <v>31469</v>
      </c>
    </row>
    <row r="195" spans="1:8" ht="16.8" x14ac:dyDescent="0.3">
      <c r="A195" s="6" t="s">
        <v>186</v>
      </c>
      <c r="B195" s="16">
        <f>VLOOKUP(A195,'Hoa Don'!$A$1:$B$517,2,FALSE)</f>
        <v>44545</v>
      </c>
      <c r="C195" s="2">
        <f>'ChiTiet Hoa Don'!E195+'ChiTiet Hoa Don'!G195</f>
        <v>34884</v>
      </c>
      <c r="G195" s="43">
        <v>44589</v>
      </c>
      <c r="H195" s="44">
        <v>33176</v>
      </c>
    </row>
    <row r="196" spans="1:8" ht="16.8" x14ac:dyDescent="0.3">
      <c r="A196" s="6" t="s">
        <v>187</v>
      </c>
      <c r="B196" s="16">
        <f>VLOOKUP(A196,'Hoa Don'!$A$1:$B$517,2,FALSE)</f>
        <v>44547</v>
      </c>
      <c r="C196" s="2">
        <f>'ChiTiet Hoa Don'!E196+'ChiTiet Hoa Don'!G196</f>
        <v>34050</v>
      </c>
      <c r="G196" s="43">
        <v>44602</v>
      </c>
      <c r="H196" s="44">
        <v>107121</v>
      </c>
    </row>
    <row r="197" spans="1:8" ht="16.8" x14ac:dyDescent="0.3">
      <c r="A197" s="6" t="s">
        <v>188</v>
      </c>
      <c r="B197" s="16">
        <f>VLOOKUP(A197,'Hoa Don'!$A$1:$B$517,2,FALSE)</f>
        <v>44549</v>
      </c>
      <c r="C197" s="2">
        <f>'ChiTiet Hoa Don'!E197+'ChiTiet Hoa Don'!G197</f>
        <v>152640</v>
      </c>
      <c r="G197" s="43">
        <v>44605</v>
      </c>
      <c r="H197" s="44">
        <v>290697</v>
      </c>
    </row>
    <row r="198" spans="1:8" ht="16.8" x14ac:dyDescent="0.3">
      <c r="A198" s="6" t="s">
        <v>189</v>
      </c>
      <c r="B198" s="16">
        <f>VLOOKUP(A198,'Hoa Don'!$A$1:$B$517,2,FALSE)</f>
        <v>44551</v>
      </c>
      <c r="C198" s="2">
        <f>'ChiTiet Hoa Don'!E198+'ChiTiet Hoa Don'!G198</f>
        <v>71632</v>
      </c>
      <c r="G198" s="43">
        <v>44615</v>
      </c>
      <c r="H198" s="44">
        <v>160050</v>
      </c>
    </row>
    <row r="199" spans="1:8" ht="16.8" x14ac:dyDescent="0.3">
      <c r="A199" s="6" t="s">
        <v>190</v>
      </c>
      <c r="B199" s="16">
        <f>VLOOKUP(A199,'Hoa Don'!$A$1:$B$517,2,FALSE)</f>
        <v>44553</v>
      </c>
      <c r="C199" s="2">
        <f>'ChiTiet Hoa Don'!E199+'ChiTiet Hoa Don'!G199</f>
        <v>36855</v>
      </c>
      <c r="G199" s="43">
        <v>44619</v>
      </c>
      <c r="H199" s="44">
        <v>136752</v>
      </c>
    </row>
    <row r="200" spans="1:8" ht="16.8" x14ac:dyDescent="0.3">
      <c r="A200" s="6" t="s">
        <v>191</v>
      </c>
      <c r="B200" s="16">
        <f>VLOOKUP(A200,'Hoa Don'!$A$1:$B$517,2,FALSE)</f>
        <v>44555</v>
      </c>
      <c r="C200" s="2">
        <f>'ChiTiet Hoa Don'!E200+'ChiTiet Hoa Don'!G200</f>
        <v>36774</v>
      </c>
      <c r="G200" s="43">
        <v>44620</v>
      </c>
      <c r="H200" s="44">
        <v>35412</v>
      </c>
    </row>
    <row r="201" spans="1:8" ht="16.8" x14ac:dyDescent="0.3">
      <c r="A201" s="6" t="s">
        <v>192</v>
      </c>
      <c r="B201" s="16">
        <f>VLOOKUP(A201,'Hoa Don'!$A$1:$B$517,2,FALSE)</f>
        <v>44557</v>
      </c>
      <c r="C201" s="2">
        <f>'ChiTiet Hoa Don'!E201+'ChiTiet Hoa Don'!G201</f>
        <v>6615</v>
      </c>
      <c r="G201" s="43">
        <v>44621</v>
      </c>
      <c r="H201" s="44">
        <v>12122</v>
      </c>
    </row>
    <row r="202" spans="1:8" ht="16.8" x14ac:dyDescent="0.3">
      <c r="A202" s="6" t="s">
        <v>193</v>
      </c>
      <c r="B202" s="16">
        <f>VLOOKUP(A202,'Hoa Don'!$A$1:$B$517,2,FALSE)</f>
        <v>44558</v>
      </c>
      <c r="C202" s="2">
        <f>'ChiTiet Hoa Don'!E202+'ChiTiet Hoa Don'!G202</f>
        <v>67144</v>
      </c>
      <c r="G202" s="43">
        <v>44625</v>
      </c>
      <c r="H202" s="44">
        <v>7200</v>
      </c>
    </row>
    <row r="203" spans="1:8" ht="16.8" x14ac:dyDescent="0.3">
      <c r="A203" s="6" t="s">
        <v>194</v>
      </c>
      <c r="B203" s="16">
        <f>VLOOKUP(A203,'Hoa Don'!$A$1:$B$517,2,FALSE)</f>
        <v>44561</v>
      </c>
      <c r="C203" s="2">
        <f>'ChiTiet Hoa Don'!E203+'ChiTiet Hoa Don'!G203</f>
        <v>41400</v>
      </c>
      <c r="G203" s="43">
        <v>44626</v>
      </c>
      <c r="H203" s="44">
        <v>17094</v>
      </c>
    </row>
    <row r="204" spans="1:8" ht="16.8" x14ac:dyDescent="0.3">
      <c r="A204" s="6" t="s">
        <v>195</v>
      </c>
      <c r="B204" s="16">
        <f>VLOOKUP(A204,'Hoa Don'!$A$1:$B$517,2,FALSE)</f>
        <v>44562</v>
      </c>
      <c r="C204" s="2">
        <f>'ChiTiet Hoa Don'!E204+'ChiTiet Hoa Don'!G204</f>
        <v>4320</v>
      </c>
      <c r="G204" s="43">
        <v>44627</v>
      </c>
      <c r="H204" s="44">
        <v>35970</v>
      </c>
    </row>
    <row r="205" spans="1:8" ht="16.8" x14ac:dyDescent="0.3">
      <c r="A205" s="6" t="s">
        <v>196</v>
      </c>
      <c r="B205" s="16">
        <f>VLOOKUP(A205,'Hoa Don'!$A$1:$B$517,2,FALSE)</f>
        <v>44565</v>
      </c>
      <c r="C205" s="2">
        <f>'ChiTiet Hoa Don'!E205+'ChiTiet Hoa Don'!G205</f>
        <v>11616</v>
      </c>
      <c r="G205" s="43">
        <v>44630</v>
      </c>
      <c r="H205" s="44">
        <v>87885</v>
      </c>
    </row>
    <row r="206" spans="1:8" ht="16.8" x14ac:dyDescent="0.3">
      <c r="A206" s="6" t="s">
        <v>197</v>
      </c>
      <c r="B206" s="16">
        <f>VLOOKUP(A206,'Hoa Don'!$A$1:$B$517,2,FALSE)</f>
        <v>44566</v>
      </c>
      <c r="C206" s="2">
        <f>'ChiTiet Hoa Don'!E206+'ChiTiet Hoa Don'!G206</f>
        <v>96120</v>
      </c>
      <c r="G206" s="43">
        <v>44633</v>
      </c>
      <c r="H206" s="44">
        <v>229548</v>
      </c>
    </row>
    <row r="207" spans="1:8" ht="16.8" x14ac:dyDescent="0.3">
      <c r="A207" s="6" t="s">
        <v>198</v>
      </c>
      <c r="B207" s="16">
        <f>VLOOKUP(A207,'Hoa Don'!$A$1:$B$517,2,FALSE)</f>
        <v>44566</v>
      </c>
      <c r="C207" s="2">
        <f>'ChiTiet Hoa Don'!E207+'ChiTiet Hoa Don'!G207</f>
        <v>185076</v>
      </c>
      <c r="G207" s="43">
        <v>44637</v>
      </c>
      <c r="H207" s="44">
        <v>51282</v>
      </c>
    </row>
    <row r="208" spans="1:8" ht="16.8" x14ac:dyDescent="0.3">
      <c r="A208" s="6" t="s">
        <v>199</v>
      </c>
      <c r="B208" s="16">
        <f>VLOOKUP(A208,'Hoa Don'!$A$1:$B$517,2,FALSE)</f>
        <v>44567</v>
      </c>
      <c r="C208" s="2">
        <f>'ChiTiet Hoa Don'!E208+'ChiTiet Hoa Don'!G208</f>
        <v>11880</v>
      </c>
      <c r="G208" s="43">
        <v>44641</v>
      </c>
      <c r="H208" s="44">
        <v>17985</v>
      </c>
    </row>
    <row r="209" spans="1:8" ht="16.8" x14ac:dyDescent="0.3">
      <c r="A209" s="6" t="s">
        <v>200</v>
      </c>
      <c r="B209" s="16">
        <f>VLOOKUP(A209,'Hoa Don'!$A$1:$B$517,2,FALSE)</f>
        <v>44568</v>
      </c>
      <c r="C209" s="2">
        <f>'ChiTiet Hoa Don'!E209+'ChiTiet Hoa Don'!G209</f>
        <v>13464</v>
      </c>
      <c r="G209" s="43">
        <v>44655</v>
      </c>
      <c r="H209" s="44">
        <v>74520</v>
      </c>
    </row>
    <row r="210" spans="1:8" ht="16.8" x14ac:dyDescent="0.3">
      <c r="A210" s="6" t="s">
        <v>201</v>
      </c>
      <c r="B210" s="16">
        <f>VLOOKUP(A210,'Hoa Don'!$A$1:$B$517,2,FALSE)</f>
        <v>44573</v>
      </c>
      <c r="C210" s="2">
        <f>'ChiTiet Hoa Don'!E210+'ChiTiet Hoa Don'!G210</f>
        <v>10800</v>
      </c>
      <c r="G210" s="43">
        <v>44660</v>
      </c>
      <c r="H210" s="44">
        <v>29348</v>
      </c>
    </row>
    <row r="211" spans="1:8" ht="16.8" x14ac:dyDescent="0.3">
      <c r="A211" s="6" t="s">
        <v>202</v>
      </c>
      <c r="B211" s="16">
        <f>VLOOKUP(A211,'Hoa Don'!$A$1:$B$517,2,FALSE)</f>
        <v>44575</v>
      </c>
      <c r="C211" s="2">
        <f>'ChiTiet Hoa Don'!E211+'ChiTiet Hoa Don'!G211</f>
        <v>19184</v>
      </c>
      <c r="G211" s="43">
        <v>44667</v>
      </c>
      <c r="H211" s="44">
        <v>5724</v>
      </c>
    </row>
    <row r="212" spans="1:8" ht="16.8" x14ac:dyDescent="0.3">
      <c r="A212" s="6" t="s">
        <v>203</v>
      </c>
      <c r="B212" s="16">
        <f>VLOOKUP(A212,'Hoa Don'!$A$1:$B$517,2,FALSE)</f>
        <v>44575</v>
      </c>
      <c r="C212" s="2">
        <f>'ChiTiet Hoa Don'!E212+'ChiTiet Hoa Don'!G212</f>
        <v>12285</v>
      </c>
      <c r="G212" s="43">
        <v>44670</v>
      </c>
      <c r="H212" s="44">
        <v>11616</v>
      </c>
    </row>
    <row r="213" spans="1:8" ht="16.8" x14ac:dyDescent="0.3">
      <c r="A213" s="6" t="s">
        <v>204</v>
      </c>
      <c r="B213" s="16">
        <f>VLOOKUP(A213,'Hoa Don'!$A$1:$B$517,2,FALSE)</f>
        <v>44589</v>
      </c>
      <c r="C213" s="2">
        <f>'ChiTiet Hoa Don'!E213+'ChiTiet Hoa Don'!G213</f>
        <v>33176</v>
      </c>
      <c r="G213" s="43">
        <v>44674</v>
      </c>
      <c r="H213" s="44">
        <v>67144</v>
      </c>
    </row>
    <row r="214" spans="1:8" ht="16.8" x14ac:dyDescent="0.3">
      <c r="A214" s="6" t="s">
        <v>205</v>
      </c>
      <c r="B214" s="16">
        <f>VLOOKUP(A214,'Hoa Don'!$A$1:$B$517,2,FALSE)</f>
        <v>44602</v>
      </c>
      <c r="C214" s="2">
        <f>'ChiTiet Hoa Don'!E214+'ChiTiet Hoa Don'!G214</f>
        <v>38745</v>
      </c>
      <c r="G214" s="43">
        <v>44675</v>
      </c>
      <c r="H214" s="44">
        <v>131808</v>
      </c>
    </row>
    <row r="215" spans="1:8" ht="16.8" x14ac:dyDescent="0.3">
      <c r="A215" s="6" t="s">
        <v>206</v>
      </c>
      <c r="B215" s="16">
        <f>VLOOKUP(A215,'Hoa Don'!$A$1:$B$517,2,FALSE)</f>
        <v>44602</v>
      </c>
      <c r="C215" s="2">
        <f>'ChiTiet Hoa Don'!E215+'ChiTiet Hoa Don'!G215</f>
        <v>68376</v>
      </c>
      <c r="G215" s="43">
        <v>44676</v>
      </c>
      <c r="H215" s="44">
        <v>168322</v>
      </c>
    </row>
    <row r="216" spans="1:8" ht="16.8" x14ac:dyDescent="0.3">
      <c r="A216" s="6" t="s">
        <v>207</v>
      </c>
      <c r="B216" s="16">
        <f>VLOOKUP(A216,'Hoa Don'!$A$1:$B$517,2,FALSE)</f>
        <v>44605</v>
      </c>
      <c r="C216" s="2">
        <f>'ChiTiet Hoa Don'!E216+'ChiTiet Hoa Don'!G216</f>
        <v>243936</v>
      </c>
      <c r="G216" s="43">
        <v>44677</v>
      </c>
      <c r="H216" s="44">
        <v>73806</v>
      </c>
    </row>
    <row r="217" spans="1:8" ht="16.8" x14ac:dyDescent="0.3">
      <c r="A217" s="6" t="s">
        <v>208</v>
      </c>
      <c r="B217" s="16">
        <f>VLOOKUP(A217,'Hoa Don'!$A$1:$B$517,2,FALSE)</f>
        <v>44605</v>
      </c>
      <c r="C217" s="2">
        <f>'ChiTiet Hoa Don'!E217+'ChiTiet Hoa Don'!G217</f>
        <v>46761</v>
      </c>
      <c r="G217" s="43">
        <v>44679</v>
      </c>
      <c r="H217" s="44">
        <v>28602</v>
      </c>
    </row>
    <row r="218" spans="1:8" ht="16.8" x14ac:dyDescent="0.3">
      <c r="A218" s="6" t="s">
        <v>209</v>
      </c>
      <c r="B218" s="16">
        <f>VLOOKUP(A218,'Hoa Don'!$A$1:$B$517,2,FALSE)</f>
        <v>44615</v>
      </c>
      <c r="C218" s="2">
        <f>'ChiTiet Hoa Don'!E218+'ChiTiet Hoa Don'!G218</f>
        <v>40068</v>
      </c>
      <c r="G218" s="43">
        <v>44681</v>
      </c>
      <c r="H218" s="44">
        <v>21692</v>
      </c>
    </row>
    <row r="219" spans="1:8" ht="16.8" x14ac:dyDescent="0.3">
      <c r="A219" s="6" t="s">
        <v>210</v>
      </c>
      <c r="B219" s="16">
        <f>VLOOKUP(A219,'Hoa Don'!$A$1:$B$517,2,FALSE)</f>
        <v>44615</v>
      </c>
      <c r="C219" s="2">
        <f>'ChiTiet Hoa Don'!E219+'ChiTiet Hoa Don'!G219</f>
        <v>75702</v>
      </c>
      <c r="G219" s="43">
        <v>44683</v>
      </c>
      <c r="H219" s="44">
        <v>15488</v>
      </c>
    </row>
    <row r="220" spans="1:8" ht="16.8" x14ac:dyDescent="0.3">
      <c r="A220" s="6" t="s">
        <v>211</v>
      </c>
      <c r="B220" s="16">
        <f>VLOOKUP(A220,'Hoa Don'!$A$1:$B$517,2,FALSE)</f>
        <v>44615</v>
      </c>
      <c r="C220" s="2">
        <f>'ChiTiet Hoa Don'!E220+'ChiTiet Hoa Don'!G220</f>
        <v>44280</v>
      </c>
      <c r="G220" s="43">
        <v>44685</v>
      </c>
      <c r="H220" s="44">
        <v>11616</v>
      </c>
    </row>
    <row r="221" spans="1:8" ht="16.8" x14ac:dyDescent="0.3">
      <c r="A221" s="6" t="s">
        <v>212</v>
      </c>
      <c r="B221" s="16">
        <f>VLOOKUP(A221,'Hoa Don'!$A$1:$B$517,2,FALSE)</f>
        <v>44619</v>
      </c>
      <c r="C221" s="2">
        <f>'ChiTiet Hoa Don'!E221+'ChiTiet Hoa Don'!G221</f>
        <v>136752</v>
      </c>
      <c r="G221" s="43">
        <v>44687</v>
      </c>
      <c r="H221" s="44">
        <v>59928</v>
      </c>
    </row>
    <row r="222" spans="1:8" ht="16.8" x14ac:dyDescent="0.3">
      <c r="A222" s="6" t="s">
        <v>213</v>
      </c>
      <c r="B222" s="16">
        <f>VLOOKUP(A222,'Hoa Don'!$A$1:$B$517,2,FALSE)</f>
        <v>44620</v>
      </c>
      <c r="C222" s="2">
        <f>'ChiTiet Hoa Don'!E222+'ChiTiet Hoa Don'!G222</f>
        <v>35412</v>
      </c>
      <c r="G222" s="43">
        <v>44689</v>
      </c>
      <c r="H222" s="44">
        <v>21978</v>
      </c>
    </row>
    <row r="223" spans="1:8" ht="16.8" x14ac:dyDescent="0.3">
      <c r="A223" s="6" t="s">
        <v>214</v>
      </c>
      <c r="B223" s="16">
        <f>VLOOKUP(A223,'Hoa Don'!$A$1:$B$517,2,FALSE)</f>
        <v>44621</v>
      </c>
      <c r="C223" s="2">
        <f>'ChiTiet Hoa Don'!E223+'ChiTiet Hoa Don'!G223</f>
        <v>12122</v>
      </c>
      <c r="G223" s="43">
        <v>44691</v>
      </c>
      <c r="H223" s="44">
        <v>46398</v>
      </c>
    </row>
    <row r="224" spans="1:8" ht="16.8" x14ac:dyDescent="0.3">
      <c r="A224" s="6" t="s">
        <v>215</v>
      </c>
      <c r="B224" s="16">
        <f>VLOOKUP(A224,'Hoa Don'!$A$1:$B$517,2,FALSE)</f>
        <v>44625</v>
      </c>
      <c r="C224" s="2">
        <f>'ChiTiet Hoa Don'!E224+'ChiTiet Hoa Don'!G224</f>
        <v>7200</v>
      </c>
      <c r="G224" s="43">
        <v>44693</v>
      </c>
      <c r="H224" s="44">
        <v>15312</v>
      </c>
    </row>
    <row r="225" spans="1:8" ht="16.8" x14ac:dyDescent="0.3">
      <c r="A225" s="6" t="s">
        <v>216</v>
      </c>
      <c r="B225" s="16">
        <f>VLOOKUP(A225,'Hoa Don'!$A$1:$B$517,2,FALSE)</f>
        <v>44626</v>
      </c>
      <c r="C225" s="2">
        <f>'ChiTiet Hoa Don'!E225+'ChiTiet Hoa Don'!G225</f>
        <v>17094</v>
      </c>
      <c r="G225" s="43">
        <v>44695</v>
      </c>
      <c r="H225" s="44">
        <v>37004</v>
      </c>
    </row>
    <row r="226" spans="1:8" ht="16.8" x14ac:dyDescent="0.3">
      <c r="A226" s="6" t="s">
        <v>217</v>
      </c>
      <c r="B226" s="16">
        <f>VLOOKUP(A226,'Hoa Don'!$A$1:$B$517,2,FALSE)</f>
        <v>44627</v>
      </c>
      <c r="C226" s="2">
        <f>'ChiTiet Hoa Don'!E226+'ChiTiet Hoa Don'!G226</f>
        <v>35970</v>
      </c>
      <c r="G226" s="43">
        <v>44697</v>
      </c>
      <c r="H226" s="44">
        <v>9534</v>
      </c>
    </row>
    <row r="227" spans="1:8" ht="16.8" x14ac:dyDescent="0.3">
      <c r="A227" s="6" t="s">
        <v>218</v>
      </c>
      <c r="B227" s="16">
        <f>VLOOKUP(A227,'Hoa Don'!$A$1:$B$517,2,FALSE)</f>
        <v>44630</v>
      </c>
      <c r="C227" s="2">
        <f>'ChiTiet Hoa Don'!E227+'ChiTiet Hoa Don'!G227</f>
        <v>87885</v>
      </c>
      <c r="G227" s="43">
        <v>44699</v>
      </c>
      <c r="H227" s="44">
        <v>86350</v>
      </c>
    </row>
    <row r="228" spans="1:8" ht="16.8" x14ac:dyDescent="0.3">
      <c r="A228" s="6" t="s">
        <v>219</v>
      </c>
      <c r="B228" s="16">
        <f>VLOOKUP(A228,'Hoa Don'!$A$1:$B$517,2,FALSE)</f>
        <v>44633</v>
      </c>
      <c r="C228" s="2">
        <f>'ChiTiet Hoa Don'!E228+'ChiTiet Hoa Don'!G228</f>
        <v>229548</v>
      </c>
      <c r="G228" s="43">
        <v>44701</v>
      </c>
      <c r="H228" s="44">
        <v>11700</v>
      </c>
    </row>
    <row r="229" spans="1:8" ht="16.8" x14ac:dyDescent="0.3">
      <c r="A229" s="6" t="s">
        <v>220</v>
      </c>
      <c r="B229" s="16">
        <f>VLOOKUP(A229,'Hoa Don'!$A$1:$B$517,2,FALSE)</f>
        <v>44637</v>
      </c>
      <c r="C229" s="2">
        <f>'ChiTiet Hoa Don'!E229+'ChiTiet Hoa Don'!G229</f>
        <v>51282</v>
      </c>
      <c r="G229" s="43">
        <v>44703</v>
      </c>
      <c r="H229" s="44">
        <v>22896</v>
      </c>
    </row>
    <row r="230" spans="1:8" ht="16.8" x14ac:dyDescent="0.3">
      <c r="A230" s="6" t="s">
        <v>221</v>
      </c>
      <c r="B230" s="16">
        <f>VLOOKUP(A230,'Hoa Don'!$A$1:$B$517,2,FALSE)</f>
        <v>44641</v>
      </c>
      <c r="C230" s="2">
        <f>'ChiTiet Hoa Don'!E230+'ChiTiet Hoa Don'!G230</f>
        <v>17985</v>
      </c>
      <c r="G230" s="43">
        <v>44705</v>
      </c>
      <c r="H230" s="44">
        <v>16786</v>
      </c>
    </row>
    <row r="231" spans="1:8" ht="16.8" x14ac:dyDescent="0.3">
      <c r="A231" s="6" t="s">
        <v>222</v>
      </c>
      <c r="B231" s="16">
        <f>VLOOKUP(A231,'Hoa Don'!$A$1:$B$517,2,FALSE)</f>
        <v>44655</v>
      </c>
      <c r="C231" s="2">
        <f>'ChiTiet Hoa Don'!E231+'ChiTiet Hoa Don'!G231</f>
        <v>40860</v>
      </c>
      <c r="G231" s="43">
        <v>44707</v>
      </c>
      <c r="H231" s="44">
        <v>13620</v>
      </c>
    </row>
    <row r="232" spans="1:8" ht="16.8" x14ac:dyDescent="0.3">
      <c r="A232" s="6" t="s">
        <v>223</v>
      </c>
      <c r="B232" s="16">
        <f>VLOOKUP(A232,'Hoa Don'!$A$1:$B$517,2,FALSE)</f>
        <v>44655</v>
      </c>
      <c r="C232" s="2">
        <f>'ChiTiet Hoa Don'!E232+'ChiTiet Hoa Don'!G232</f>
        <v>33660</v>
      </c>
      <c r="G232" s="43">
        <v>44709</v>
      </c>
      <c r="H232" s="44">
        <v>32912</v>
      </c>
    </row>
    <row r="233" spans="1:8" ht="16.8" x14ac:dyDescent="0.3">
      <c r="A233" s="6" t="s">
        <v>224</v>
      </c>
      <c r="B233" s="16">
        <f>VLOOKUP(A233,'Hoa Don'!$A$1:$B$517,2,FALSE)</f>
        <v>44660</v>
      </c>
      <c r="C233" s="2">
        <f>'ChiTiet Hoa Don'!E233+'ChiTiet Hoa Don'!G233</f>
        <v>29348</v>
      </c>
      <c r="G233" s="43">
        <v>44711</v>
      </c>
      <c r="H233" s="44">
        <v>17864</v>
      </c>
    </row>
    <row r="234" spans="1:8" ht="16.8" x14ac:dyDescent="0.3">
      <c r="A234" s="6" t="s">
        <v>225</v>
      </c>
      <c r="B234" s="16">
        <f>VLOOKUP(A234,'Hoa Don'!$A$1:$B$517,2,FALSE)</f>
        <v>44667</v>
      </c>
      <c r="C234" s="2">
        <f>'ChiTiet Hoa Don'!E234+'ChiTiet Hoa Don'!G234</f>
        <v>5724</v>
      </c>
      <c r="G234" s="43">
        <v>44713</v>
      </c>
      <c r="H234" s="44">
        <v>86361</v>
      </c>
    </row>
    <row r="235" spans="1:8" ht="16.8" x14ac:dyDescent="0.3">
      <c r="A235" s="6" t="s">
        <v>226</v>
      </c>
      <c r="B235" s="16">
        <f>VLOOKUP(A235,'Hoa Don'!$A$1:$B$517,2,FALSE)</f>
        <v>44670</v>
      </c>
      <c r="C235" s="2">
        <f>'ChiTiet Hoa Don'!E235+'ChiTiet Hoa Don'!G235</f>
        <v>11616</v>
      </c>
      <c r="G235" s="43">
        <v>44715</v>
      </c>
      <c r="H235" s="44">
        <v>28620</v>
      </c>
    </row>
    <row r="236" spans="1:8" ht="16.8" x14ac:dyDescent="0.3">
      <c r="A236" s="6" t="s">
        <v>227</v>
      </c>
      <c r="B236" s="16">
        <f>VLOOKUP(A236,'Hoa Don'!$A$1:$B$517,2,FALSE)</f>
        <v>44674</v>
      </c>
      <c r="C236" s="2">
        <f>'ChiTiet Hoa Don'!E236+'ChiTiet Hoa Don'!G236</f>
        <v>67144</v>
      </c>
      <c r="G236" s="43">
        <v>44717</v>
      </c>
      <c r="H236" s="44">
        <v>37800</v>
      </c>
    </row>
    <row r="237" spans="1:8" ht="16.8" x14ac:dyDescent="0.3">
      <c r="A237" s="6" t="s">
        <v>314</v>
      </c>
      <c r="B237" s="16">
        <f>VLOOKUP(A237,'Hoa Don'!$A$1:$B$517,2,FALSE)</f>
        <v>44675</v>
      </c>
      <c r="C237" s="2">
        <f>'ChiTiet Hoa Don'!E237+'ChiTiet Hoa Don'!G237</f>
        <v>70824</v>
      </c>
      <c r="G237" s="43">
        <v>44719</v>
      </c>
      <c r="H237" s="44">
        <v>22781</v>
      </c>
    </row>
    <row r="238" spans="1:8" ht="16.8" x14ac:dyDescent="0.3">
      <c r="A238" s="6" t="s">
        <v>315</v>
      </c>
      <c r="B238" s="16">
        <f>VLOOKUP(A238,'Hoa Don'!$A$1:$B$517,2,FALSE)</f>
        <v>44675</v>
      </c>
      <c r="C238" s="2">
        <f>'ChiTiet Hoa Don'!E238+'ChiTiet Hoa Don'!G238</f>
        <v>17424</v>
      </c>
      <c r="G238" s="43">
        <v>44721</v>
      </c>
      <c r="H238" s="44">
        <v>45900</v>
      </c>
    </row>
    <row r="239" spans="1:8" ht="16.8" x14ac:dyDescent="0.3">
      <c r="A239" s="6" t="s">
        <v>316</v>
      </c>
      <c r="B239" s="16">
        <f>VLOOKUP(A239,'Hoa Don'!$A$1:$B$517,2,FALSE)</f>
        <v>44675</v>
      </c>
      <c r="C239" s="2">
        <f>'ChiTiet Hoa Don'!E239+'ChiTiet Hoa Don'!G239</f>
        <v>43560</v>
      </c>
      <c r="G239" s="43">
        <v>44723</v>
      </c>
      <c r="H239" s="44">
        <v>15120</v>
      </c>
    </row>
    <row r="240" spans="1:8" ht="16.8" x14ac:dyDescent="0.3">
      <c r="A240" s="6" t="s">
        <v>317</v>
      </c>
      <c r="B240" s="16">
        <f>VLOOKUP(A240,'Hoa Don'!$A$1:$B$517,2,FALSE)</f>
        <v>44676</v>
      </c>
      <c r="C240" s="2">
        <f>'ChiTiet Hoa Don'!E240+'ChiTiet Hoa Don'!G240</f>
        <v>158730</v>
      </c>
      <c r="G240" s="43">
        <v>44725</v>
      </c>
      <c r="H240" s="44">
        <v>4796</v>
      </c>
    </row>
    <row r="241" spans="1:8" ht="16.8" x14ac:dyDescent="0.3">
      <c r="A241" s="6" t="s">
        <v>318</v>
      </c>
      <c r="B241" s="16">
        <f>VLOOKUP(A241,'Hoa Don'!$A$1:$B$517,2,FALSE)</f>
        <v>44676</v>
      </c>
      <c r="C241" s="2">
        <f>'ChiTiet Hoa Don'!E241+'ChiTiet Hoa Don'!G241</f>
        <v>9592</v>
      </c>
      <c r="G241" s="43">
        <v>44727</v>
      </c>
      <c r="H241" s="44">
        <v>7744</v>
      </c>
    </row>
    <row r="242" spans="1:8" ht="16.8" x14ac:dyDescent="0.3">
      <c r="A242" s="6" t="s">
        <v>319</v>
      </c>
      <c r="B242" s="16">
        <f>VLOOKUP(A242,'Hoa Don'!$A$1:$B$517,2,FALSE)</f>
        <v>44677</v>
      </c>
      <c r="C242" s="2">
        <f>'ChiTiet Hoa Don'!E242+'ChiTiet Hoa Don'!G242</f>
        <v>64014</v>
      </c>
      <c r="G242" s="43">
        <v>44729</v>
      </c>
      <c r="H242" s="44">
        <v>14388</v>
      </c>
    </row>
    <row r="243" spans="1:8" ht="16.8" x14ac:dyDescent="0.3">
      <c r="A243" s="6" t="s">
        <v>320</v>
      </c>
      <c r="B243" s="16">
        <f>VLOOKUP(A243,'Hoa Don'!$A$1:$B$517,2,FALSE)</f>
        <v>44677</v>
      </c>
      <c r="C243" s="2">
        <f>'ChiTiet Hoa Don'!E243+'ChiTiet Hoa Don'!G243</f>
        <v>9792</v>
      </c>
      <c r="G243" s="43">
        <v>44731</v>
      </c>
      <c r="H243" s="44">
        <v>10791</v>
      </c>
    </row>
    <row r="244" spans="1:8" ht="16.8" x14ac:dyDescent="0.3">
      <c r="A244" s="6" t="s">
        <v>321</v>
      </c>
      <c r="B244" s="16">
        <f>VLOOKUP(A244,'Hoa Don'!$A$1:$B$517,2,FALSE)</f>
        <v>44679</v>
      </c>
      <c r="C244" s="2">
        <f>'ChiTiet Hoa Don'!E244+'ChiTiet Hoa Don'!G244</f>
        <v>28602</v>
      </c>
      <c r="G244" s="43">
        <v>44733</v>
      </c>
      <c r="H244" s="44">
        <v>2724</v>
      </c>
    </row>
    <row r="245" spans="1:8" ht="16.8" x14ac:dyDescent="0.3">
      <c r="A245" s="6" t="s">
        <v>322</v>
      </c>
      <c r="B245" s="16">
        <f>VLOOKUP(A245,'Hoa Don'!$A$1:$B$517,2,FALSE)</f>
        <v>44681</v>
      </c>
      <c r="C245" s="2">
        <f>'ChiTiet Hoa Don'!E245+'ChiTiet Hoa Don'!G245</f>
        <v>21692</v>
      </c>
      <c r="G245" s="43">
        <v>44735</v>
      </c>
      <c r="H245" s="44">
        <v>110664</v>
      </c>
    </row>
    <row r="246" spans="1:8" ht="16.8" x14ac:dyDescent="0.3">
      <c r="A246" s="6" t="s">
        <v>323</v>
      </c>
      <c r="B246" s="16">
        <f>VLOOKUP(A246,'Hoa Don'!$A$1:$B$517,2,FALSE)</f>
        <v>44683</v>
      </c>
      <c r="C246" s="2">
        <f>'ChiTiet Hoa Don'!E246+'ChiTiet Hoa Don'!G246</f>
        <v>15488</v>
      </c>
      <c r="G246" s="43">
        <v>44737</v>
      </c>
      <c r="H246" s="44">
        <v>1914</v>
      </c>
    </row>
    <row r="247" spans="1:8" ht="16.8" x14ac:dyDescent="0.3">
      <c r="A247" s="6" t="s">
        <v>324</v>
      </c>
      <c r="B247" s="16">
        <f>VLOOKUP(A247,'Hoa Don'!$A$1:$B$517,2,FALSE)</f>
        <v>44685</v>
      </c>
      <c r="C247" s="2">
        <f>'ChiTiet Hoa Don'!E247+'ChiTiet Hoa Don'!G247</f>
        <v>11616</v>
      </c>
      <c r="G247" s="43">
        <v>44739</v>
      </c>
      <c r="H247" s="44">
        <v>42592</v>
      </c>
    </row>
    <row r="248" spans="1:8" ht="16.8" x14ac:dyDescent="0.3">
      <c r="A248" s="6" t="s">
        <v>325</v>
      </c>
      <c r="B248" s="16">
        <f>VLOOKUP(A248,'Hoa Don'!$A$1:$B$517,2,FALSE)</f>
        <v>44687</v>
      </c>
      <c r="C248" s="2">
        <f>'ChiTiet Hoa Don'!E248+'ChiTiet Hoa Don'!G248</f>
        <v>4086</v>
      </c>
      <c r="G248" s="43">
        <v>44741</v>
      </c>
      <c r="H248" s="44">
        <v>19800</v>
      </c>
    </row>
    <row r="249" spans="1:8" ht="16.8" x14ac:dyDescent="0.3">
      <c r="A249" s="6" t="s">
        <v>326</v>
      </c>
      <c r="B249" s="16">
        <f>VLOOKUP(A249,'Hoa Don'!$A$1:$B$517,2,FALSE)</f>
        <v>44687</v>
      </c>
      <c r="C249" s="2">
        <f>'ChiTiet Hoa Don'!E249+'ChiTiet Hoa Don'!G249</f>
        <v>55842</v>
      </c>
      <c r="G249" s="43">
        <v>44743</v>
      </c>
      <c r="H249" s="44">
        <v>24516</v>
      </c>
    </row>
    <row r="250" spans="1:8" ht="16.8" x14ac:dyDescent="0.3">
      <c r="A250" s="6" t="s">
        <v>327</v>
      </c>
      <c r="B250" s="16">
        <f>VLOOKUP(A250,'Hoa Don'!$A$1:$B$517,2,FALSE)</f>
        <v>44689</v>
      </c>
      <c r="C250" s="2">
        <f>'ChiTiet Hoa Don'!E250+'ChiTiet Hoa Don'!G250</f>
        <v>21978</v>
      </c>
      <c r="G250" s="43">
        <v>44745</v>
      </c>
      <c r="H250" s="44">
        <v>21582</v>
      </c>
    </row>
    <row r="251" spans="1:8" ht="16.8" x14ac:dyDescent="0.3">
      <c r="A251" s="6" t="s">
        <v>328</v>
      </c>
      <c r="B251" s="16">
        <f>VLOOKUP(A251,'Hoa Don'!$A$1:$B$517,2,FALSE)</f>
        <v>44691</v>
      </c>
      <c r="C251" s="2">
        <f>'ChiTiet Hoa Don'!E251+'ChiTiet Hoa Don'!G251</f>
        <v>46398</v>
      </c>
      <c r="G251" s="43">
        <v>44747</v>
      </c>
      <c r="H251" s="44">
        <v>80100</v>
      </c>
    </row>
    <row r="252" spans="1:8" ht="16.8" x14ac:dyDescent="0.3">
      <c r="A252" s="6" t="s">
        <v>329</v>
      </c>
      <c r="B252" s="16">
        <f>VLOOKUP(A252,'Hoa Don'!$A$1:$B$517,2,FALSE)</f>
        <v>44693</v>
      </c>
      <c r="C252" s="2">
        <f>'ChiTiet Hoa Don'!E252+'ChiTiet Hoa Don'!G252</f>
        <v>15312</v>
      </c>
      <c r="G252" s="43">
        <v>44749</v>
      </c>
      <c r="H252" s="44">
        <v>91665</v>
      </c>
    </row>
    <row r="253" spans="1:8" ht="16.8" x14ac:dyDescent="0.3">
      <c r="A253" s="6" t="s">
        <v>330</v>
      </c>
      <c r="B253" s="16">
        <f>VLOOKUP(A253,'Hoa Don'!$A$1:$B$517,2,FALSE)</f>
        <v>44695</v>
      </c>
      <c r="C253" s="2">
        <f>'ChiTiet Hoa Don'!E253+'ChiTiet Hoa Don'!G253</f>
        <v>37004</v>
      </c>
      <c r="G253" s="43">
        <v>44751</v>
      </c>
      <c r="H253" s="44">
        <v>28776</v>
      </c>
    </row>
    <row r="254" spans="1:8" ht="16.8" x14ac:dyDescent="0.3">
      <c r="A254" s="6" t="s">
        <v>331</v>
      </c>
      <c r="B254" s="16">
        <f>VLOOKUP(A254,'Hoa Don'!$A$1:$B$517,2,FALSE)</f>
        <v>44697</v>
      </c>
      <c r="C254" s="2">
        <f>'ChiTiet Hoa Don'!E254+'ChiTiet Hoa Don'!G254</f>
        <v>9534</v>
      </c>
      <c r="G254" s="43">
        <v>44753</v>
      </c>
      <c r="H254" s="44">
        <v>19360</v>
      </c>
    </row>
    <row r="255" spans="1:8" ht="16.8" x14ac:dyDescent="0.3">
      <c r="A255" s="6" t="s">
        <v>332</v>
      </c>
      <c r="B255" s="16">
        <f>VLOOKUP(A255,'Hoa Don'!$A$1:$B$517,2,FALSE)</f>
        <v>44699</v>
      </c>
      <c r="C255" s="2">
        <f>'ChiTiet Hoa Don'!E255+'ChiTiet Hoa Don'!G255</f>
        <v>83160</v>
      </c>
      <c r="G255" s="43">
        <v>44755</v>
      </c>
      <c r="H255" s="44">
        <v>35970</v>
      </c>
    </row>
    <row r="256" spans="1:8" ht="16.8" x14ac:dyDescent="0.3">
      <c r="A256" s="6" t="s">
        <v>333</v>
      </c>
      <c r="B256" s="16">
        <f>VLOOKUP(A256,'Hoa Don'!$A$1:$B$517,2,FALSE)</f>
        <v>44699</v>
      </c>
      <c r="C256" s="2">
        <f>'ChiTiet Hoa Don'!E256+'ChiTiet Hoa Don'!G256</f>
        <v>3190</v>
      </c>
      <c r="G256" s="43">
        <v>44757</v>
      </c>
      <c r="H256" s="44">
        <v>17280</v>
      </c>
    </row>
    <row r="257" spans="1:8" ht="16.8" x14ac:dyDescent="0.3">
      <c r="A257" s="6" t="s">
        <v>334</v>
      </c>
      <c r="B257" s="16">
        <f>VLOOKUP(A257,'Hoa Don'!$A$1:$B$517,2,FALSE)</f>
        <v>44701</v>
      </c>
      <c r="C257" s="2">
        <f>'ChiTiet Hoa Don'!E257+'ChiTiet Hoa Don'!G257</f>
        <v>11700</v>
      </c>
      <c r="G257" s="43">
        <v>44759</v>
      </c>
      <c r="H257" s="44">
        <v>22264</v>
      </c>
    </row>
    <row r="258" spans="1:8" ht="16.8" x14ac:dyDescent="0.3">
      <c r="A258" s="6" t="s">
        <v>335</v>
      </c>
      <c r="B258" s="16">
        <f>VLOOKUP(A258,'Hoa Don'!$A$1:$B$517,2,FALSE)</f>
        <v>44703</v>
      </c>
      <c r="C258" s="2">
        <f>'ChiTiet Hoa Don'!E258+'ChiTiet Hoa Don'!G258</f>
        <v>22896</v>
      </c>
      <c r="G258" s="43">
        <v>44761</v>
      </c>
      <c r="H258" s="44">
        <v>27000</v>
      </c>
    </row>
    <row r="259" spans="1:8" ht="16.8" x14ac:dyDescent="0.3">
      <c r="A259" s="6" t="s">
        <v>336</v>
      </c>
      <c r="B259" s="16">
        <f>VLOOKUP(A259,'Hoa Don'!$A$1:$B$517,2,FALSE)</f>
        <v>44705</v>
      </c>
      <c r="C259" s="2">
        <f>'ChiTiet Hoa Don'!E259+'ChiTiet Hoa Don'!G259</f>
        <v>16786</v>
      </c>
      <c r="G259" s="43">
        <v>44763</v>
      </c>
      <c r="H259" s="44">
        <v>137376</v>
      </c>
    </row>
    <row r="260" spans="1:8" ht="16.8" x14ac:dyDescent="0.3">
      <c r="A260" s="6" t="s">
        <v>337</v>
      </c>
      <c r="B260" s="16">
        <f>VLOOKUP(A260,'Hoa Don'!$A$1:$B$517,2,FALSE)</f>
        <v>44707</v>
      </c>
      <c r="C260" s="2">
        <f>'ChiTiet Hoa Don'!E260+'ChiTiet Hoa Don'!G260</f>
        <v>13620</v>
      </c>
      <c r="G260" s="43">
        <v>44765</v>
      </c>
      <c r="H260" s="44">
        <v>22680</v>
      </c>
    </row>
    <row r="261" spans="1:8" ht="16.8" x14ac:dyDescent="0.3">
      <c r="A261" s="6" t="s">
        <v>338</v>
      </c>
      <c r="B261" s="16">
        <f>VLOOKUP(A261,'Hoa Don'!$A$1:$B$517,2,FALSE)</f>
        <v>44709</v>
      </c>
      <c r="C261" s="2">
        <f>'ChiTiet Hoa Don'!E261+'ChiTiet Hoa Don'!G261</f>
        <v>32912</v>
      </c>
      <c r="G261" s="43">
        <v>44767</v>
      </c>
      <c r="H261" s="44">
        <v>10404</v>
      </c>
    </row>
    <row r="262" spans="1:8" ht="16.8" x14ac:dyDescent="0.3">
      <c r="A262" s="6" t="s">
        <v>339</v>
      </c>
      <c r="B262" s="16">
        <f>VLOOKUP(A262,'Hoa Don'!$A$1:$B$517,2,FALSE)</f>
        <v>44711</v>
      </c>
      <c r="C262" s="2">
        <f>'ChiTiet Hoa Don'!E262+'ChiTiet Hoa Don'!G262</f>
        <v>17864</v>
      </c>
      <c r="G262" s="43">
        <v>44769</v>
      </c>
      <c r="H262" s="44">
        <v>83160</v>
      </c>
    </row>
    <row r="263" spans="1:8" ht="16.8" x14ac:dyDescent="0.3">
      <c r="A263" s="6" t="s">
        <v>340</v>
      </c>
      <c r="B263" s="16">
        <f>VLOOKUP(A263,'Hoa Don'!$A$1:$B$517,2,FALSE)</f>
        <v>44713</v>
      </c>
      <c r="C263" s="2">
        <f>'ChiTiet Hoa Don'!E263+'ChiTiet Hoa Don'!G263</f>
        <v>17985</v>
      </c>
      <c r="G263" s="43">
        <v>44770</v>
      </c>
      <c r="H263" s="44">
        <v>20383</v>
      </c>
    </row>
    <row r="264" spans="1:8" ht="16.8" x14ac:dyDescent="0.3">
      <c r="A264" s="6" t="s">
        <v>340</v>
      </c>
      <c r="B264" s="16">
        <f>VLOOKUP(A264,'Hoa Don'!$A$1:$B$517,2,FALSE)</f>
        <v>44713</v>
      </c>
      <c r="C264" s="2">
        <f>'ChiTiet Hoa Don'!E264+'ChiTiet Hoa Don'!G264</f>
        <v>68376</v>
      </c>
      <c r="G264" s="43">
        <v>44773</v>
      </c>
      <c r="H264" s="44">
        <v>5411</v>
      </c>
    </row>
    <row r="265" spans="1:8" ht="16.8" x14ac:dyDescent="0.3">
      <c r="A265" s="6" t="s">
        <v>341</v>
      </c>
      <c r="B265" s="16">
        <f>VLOOKUP(A265,'Hoa Don'!$A$1:$B$517,2,FALSE)</f>
        <v>44715</v>
      </c>
      <c r="C265" s="2">
        <f>'ChiTiet Hoa Don'!E265+'ChiTiet Hoa Don'!G265</f>
        <v>28620</v>
      </c>
      <c r="G265" s="43">
        <v>44783</v>
      </c>
      <c r="H265" s="44">
        <v>9570</v>
      </c>
    </row>
    <row r="266" spans="1:8" ht="16.8" x14ac:dyDescent="0.3">
      <c r="A266" s="6" t="s">
        <v>342</v>
      </c>
      <c r="B266" s="16">
        <f>VLOOKUP(A266,'Hoa Don'!$A$1:$B$517,2,FALSE)</f>
        <v>44717</v>
      </c>
      <c r="C266" s="2">
        <f>'ChiTiet Hoa Don'!E266+'ChiTiet Hoa Don'!G266</f>
        <v>37800</v>
      </c>
      <c r="G266" s="43">
        <v>44785</v>
      </c>
      <c r="H266" s="44">
        <v>43470</v>
      </c>
    </row>
    <row r="267" spans="1:8" ht="16.8" x14ac:dyDescent="0.3">
      <c r="A267" s="6" t="s">
        <v>343</v>
      </c>
      <c r="B267" s="16">
        <f>VLOOKUP(A267,'Hoa Don'!$A$1:$B$517,2,FALSE)</f>
        <v>44719</v>
      </c>
      <c r="C267" s="2">
        <f>'ChiTiet Hoa Don'!E267+'ChiTiet Hoa Don'!G267</f>
        <v>22781</v>
      </c>
      <c r="G267" s="43">
        <v>44786</v>
      </c>
      <c r="H267" s="44">
        <v>39072</v>
      </c>
    </row>
    <row r="268" spans="1:8" ht="16.8" x14ac:dyDescent="0.3">
      <c r="A268" s="6" t="s">
        <v>344</v>
      </c>
      <c r="B268" s="16">
        <f>VLOOKUP(A268,'Hoa Don'!$A$1:$B$517,2,FALSE)</f>
        <v>44721</v>
      </c>
      <c r="C268" s="2">
        <f>'ChiTiet Hoa Don'!E268+'ChiTiet Hoa Don'!G268</f>
        <v>45900</v>
      </c>
      <c r="G268" s="43">
        <v>44787</v>
      </c>
      <c r="H268" s="44">
        <v>17100</v>
      </c>
    </row>
    <row r="269" spans="1:8" ht="16.8" x14ac:dyDescent="0.3">
      <c r="A269" s="6" t="s">
        <v>345</v>
      </c>
      <c r="B269" s="16">
        <f>VLOOKUP(A269,'Hoa Don'!$A$1:$B$517,2,FALSE)</f>
        <v>44723</v>
      </c>
      <c r="C269" s="2">
        <f>'ChiTiet Hoa Don'!E269+'ChiTiet Hoa Don'!G269</f>
        <v>15120</v>
      </c>
      <c r="G269" s="43">
        <v>44788</v>
      </c>
      <c r="H269" s="44">
        <v>58608</v>
      </c>
    </row>
    <row r="270" spans="1:8" ht="16.8" x14ac:dyDescent="0.3">
      <c r="A270" s="6" t="s">
        <v>346</v>
      </c>
      <c r="B270" s="16">
        <f>VLOOKUP(A270,'Hoa Don'!$A$1:$B$517,2,FALSE)</f>
        <v>44725</v>
      </c>
      <c r="C270" s="2">
        <f>'ChiTiet Hoa Don'!E270+'ChiTiet Hoa Don'!G270</f>
        <v>4796</v>
      </c>
      <c r="G270" s="43">
        <v>44789</v>
      </c>
      <c r="H270" s="44">
        <v>32373</v>
      </c>
    </row>
    <row r="271" spans="1:8" ht="16.8" x14ac:dyDescent="0.3">
      <c r="A271" s="6" t="s">
        <v>347</v>
      </c>
      <c r="B271" s="16">
        <f>VLOOKUP(A271,'Hoa Don'!$A$1:$B$517,2,FALSE)</f>
        <v>44727</v>
      </c>
      <c r="C271" s="2">
        <f>'ChiTiet Hoa Don'!E271+'ChiTiet Hoa Don'!G271</f>
        <v>7744</v>
      </c>
      <c r="G271" s="43">
        <v>44791</v>
      </c>
      <c r="H271" s="44">
        <v>151404</v>
      </c>
    </row>
    <row r="272" spans="1:8" ht="16.8" x14ac:dyDescent="0.3">
      <c r="A272" s="6" t="s">
        <v>348</v>
      </c>
      <c r="B272" s="16">
        <f>VLOOKUP(A272,'Hoa Don'!$A$1:$B$517,2,FALSE)</f>
        <v>44729</v>
      </c>
      <c r="C272" s="2">
        <f>'ChiTiet Hoa Don'!E272+'ChiTiet Hoa Don'!G272</f>
        <v>14388</v>
      </c>
      <c r="G272" s="43">
        <v>44792</v>
      </c>
      <c r="H272" s="44">
        <v>2552</v>
      </c>
    </row>
    <row r="273" spans="1:8" ht="16.8" x14ac:dyDescent="0.3">
      <c r="A273" s="6" t="s">
        <v>349</v>
      </c>
      <c r="B273" s="16">
        <f>VLOOKUP(A273,'Hoa Don'!$A$1:$B$517,2,FALSE)</f>
        <v>44731</v>
      </c>
      <c r="C273" s="2">
        <f>'ChiTiet Hoa Don'!E273+'ChiTiet Hoa Don'!G273</f>
        <v>10791</v>
      </c>
      <c r="G273" s="43">
        <v>44793</v>
      </c>
      <c r="H273" s="44">
        <v>38918</v>
      </c>
    </row>
    <row r="274" spans="1:8" ht="16.8" x14ac:dyDescent="0.3">
      <c r="A274" s="6" t="s">
        <v>350</v>
      </c>
      <c r="B274" s="16">
        <f>VLOOKUP(A274,'Hoa Don'!$A$1:$B$517,2,FALSE)</f>
        <v>44733</v>
      </c>
      <c r="C274" s="2">
        <f>'ChiTiet Hoa Don'!E274+'ChiTiet Hoa Don'!G274</f>
        <v>2724</v>
      </c>
      <c r="G274" s="43">
        <v>44794</v>
      </c>
      <c r="H274" s="44">
        <v>15300</v>
      </c>
    </row>
    <row r="275" spans="1:8" ht="16.8" x14ac:dyDescent="0.3">
      <c r="A275" s="6" t="s">
        <v>351</v>
      </c>
      <c r="B275" s="16">
        <f>VLOOKUP(A275,'Hoa Don'!$A$1:$B$517,2,FALSE)</f>
        <v>44735</v>
      </c>
      <c r="C275" s="2">
        <f>'ChiTiet Hoa Don'!E275+'ChiTiet Hoa Don'!G275</f>
        <v>110664</v>
      </c>
      <c r="G275" s="43">
        <v>44796</v>
      </c>
      <c r="H275" s="44">
        <v>3672</v>
      </c>
    </row>
    <row r="276" spans="1:8" ht="16.8" x14ac:dyDescent="0.3">
      <c r="A276" s="6" t="s">
        <v>352</v>
      </c>
      <c r="B276" s="16">
        <f>VLOOKUP(A276,'Hoa Don'!$A$1:$B$517,2,FALSE)</f>
        <v>44737</v>
      </c>
      <c r="C276" s="2">
        <f>'ChiTiet Hoa Don'!E276+'ChiTiet Hoa Don'!G276</f>
        <v>1914</v>
      </c>
      <c r="G276" s="43">
        <v>44797</v>
      </c>
      <c r="H276" s="44">
        <v>22264</v>
      </c>
    </row>
    <row r="277" spans="1:8" ht="16.8" x14ac:dyDescent="0.3">
      <c r="A277" s="6" t="s">
        <v>353</v>
      </c>
      <c r="B277" s="16">
        <f>VLOOKUP(A277,'Hoa Don'!$A$1:$B$517,2,FALSE)</f>
        <v>44739</v>
      </c>
      <c r="C277" s="2">
        <f>'ChiTiet Hoa Don'!E277+'ChiTiet Hoa Don'!G277</f>
        <v>42592</v>
      </c>
      <c r="G277" s="43">
        <v>44798</v>
      </c>
      <c r="H277" s="44">
        <v>24516</v>
      </c>
    </row>
    <row r="278" spans="1:8" ht="16.8" x14ac:dyDescent="0.3">
      <c r="A278" s="6" t="s">
        <v>354</v>
      </c>
      <c r="B278" s="16">
        <f>VLOOKUP(A278,'Hoa Don'!$A$1:$B$517,2,FALSE)</f>
        <v>44741</v>
      </c>
      <c r="C278" s="2">
        <f>'ChiTiet Hoa Don'!E278+'ChiTiet Hoa Don'!G278</f>
        <v>19800</v>
      </c>
      <c r="G278" s="43">
        <v>44799</v>
      </c>
      <c r="H278" s="44">
        <v>25515</v>
      </c>
    </row>
    <row r="279" spans="1:8" ht="16.8" x14ac:dyDescent="0.3">
      <c r="A279" s="6" t="s">
        <v>355</v>
      </c>
      <c r="B279" s="16">
        <f>VLOOKUP(A279,'Hoa Don'!$A$1:$B$517,2,FALSE)</f>
        <v>44743</v>
      </c>
      <c r="C279" s="2">
        <f>'ChiTiet Hoa Don'!E279+'ChiTiet Hoa Don'!G279</f>
        <v>24516</v>
      </c>
      <c r="G279" s="43">
        <v>44801</v>
      </c>
      <c r="H279" s="44">
        <v>10800</v>
      </c>
    </row>
    <row r="280" spans="1:8" ht="16.8" x14ac:dyDescent="0.3">
      <c r="A280" s="6" t="s">
        <v>356</v>
      </c>
      <c r="B280" s="16">
        <f>VLOOKUP(A280,'Hoa Don'!$A$1:$B$517,2,FALSE)</f>
        <v>44745</v>
      </c>
      <c r="C280" s="2">
        <f>'ChiTiet Hoa Don'!E280+'ChiTiet Hoa Don'!G280</f>
        <v>21582</v>
      </c>
      <c r="G280" s="43">
        <v>44803</v>
      </c>
      <c r="H280" s="44">
        <v>24804</v>
      </c>
    </row>
    <row r="281" spans="1:8" ht="16.8" x14ac:dyDescent="0.3">
      <c r="A281" s="6" t="s">
        <v>357</v>
      </c>
      <c r="B281" s="16">
        <f>VLOOKUP(A281,'Hoa Don'!$A$1:$B$517,2,FALSE)</f>
        <v>44747</v>
      </c>
      <c r="C281" s="2">
        <f>'ChiTiet Hoa Don'!E281+'ChiTiet Hoa Don'!G281</f>
        <v>80100</v>
      </c>
      <c r="G281" s="43">
        <v>44805</v>
      </c>
      <c r="H281" s="44">
        <v>10208</v>
      </c>
    </row>
    <row r="282" spans="1:8" ht="16.8" x14ac:dyDescent="0.3">
      <c r="A282" s="6" t="s">
        <v>358</v>
      </c>
      <c r="B282" s="16">
        <f>VLOOKUP(A282,'Hoa Don'!$A$1:$B$517,2,FALSE)</f>
        <v>44749</v>
      </c>
      <c r="C282" s="2">
        <f>'ChiTiet Hoa Don'!E282+'ChiTiet Hoa Don'!G282</f>
        <v>91665</v>
      </c>
      <c r="G282" s="43">
        <v>44807</v>
      </c>
      <c r="H282" s="44">
        <v>35100</v>
      </c>
    </row>
    <row r="283" spans="1:8" ht="16.8" x14ac:dyDescent="0.3">
      <c r="A283" s="6" t="s">
        <v>359</v>
      </c>
      <c r="B283" s="16">
        <f>VLOOKUP(A283,'Hoa Don'!$A$1:$B$517,2,FALSE)</f>
        <v>44751</v>
      </c>
      <c r="C283" s="2">
        <f>'ChiTiet Hoa Don'!E283+'ChiTiet Hoa Don'!G283</f>
        <v>28776</v>
      </c>
      <c r="G283" s="43">
        <v>44809</v>
      </c>
      <c r="H283" s="44">
        <v>68688</v>
      </c>
    </row>
    <row r="284" spans="1:8" ht="16.8" x14ac:dyDescent="0.3">
      <c r="A284" s="6" t="s">
        <v>360</v>
      </c>
      <c r="B284" s="16">
        <f>VLOOKUP(A284,'Hoa Don'!$A$1:$B$517,2,FALSE)</f>
        <v>44753</v>
      </c>
      <c r="C284" s="2">
        <f>'ChiTiet Hoa Don'!E284+'ChiTiet Hoa Don'!G284</f>
        <v>19360</v>
      </c>
      <c r="G284" s="43">
        <v>44811</v>
      </c>
      <c r="H284" s="44">
        <v>15587</v>
      </c>
    </row>
    <row r="285" spans="1:8" ht="16.8" x14ac:dyDescent="0.3">
      <c r="A285" s="6" t="s">
        <v>361</v>
      </c>
      <c r="B285" s="16">
        <f>VLOOKUP(A285,'Hoa Don'!$A$1:$B$517,2,FALSE)</f>
        <v>44755</v>
      </c>
      <c r="C285" s="2">
        <f>'ChiTiet Hoa Don'!E285+'ChiTiet Hoa Don'!G285</f>
        <v>35970</v>
      </c>
      <c r="G285" s="43">
        <v>44813</v>
      </c>
      <c r="H285" s="44">
        <v>22680</v>
      </c>
    </row>
    <row r="286" spans="1:8" ht="16.8" x14ac:dyDescent="0.3">
      <c r="A286" s="6" t="s">
        <v>362</v>
      </c>
      <c r="B286" s="16">
        <f>VLOOKUP(A286,'Hoa Don'!$A$1:$B$517,2,FALSE)</f>
        <v>44757</v>
      </c>
      <c r="C286" s="2">
        <f>'ChiTiet Hoa Don'!E286+'ChiTiet Hoa Don'!G286</f>
        <v>17280</v>
      </c>
      <c r="G286" s="43">
        <v>44815</v>
      </c>
      <c r="H286" s="44">
        <v>18972</v>
      </c>
    </row>
    <row r="287" spans="1:8" ht="16.8" x14ac:dyDescent="0.3">
      <c r="A287" s="6" t="s">
        <v>363</v>
      </c>
      <c r="B287" s="16">
        <f>VLOOKUP(A287,'Hoa Don'!$A$1:$B$517,2,FALSE)</f>
        <v>44759</v>
      </c>
      <c r="C287" s="2">
        <f>'ChiTiet Hoa Don'!E287+'ChiTiet Hoa Don'!G287</f>
        <v>22264</v>
      </c>
      <c r="G287" s="43">
        <v>44817</v>
      </c>
      <c r="H287" s="44">
        <v>15120</v>
      </c>
    </row>
    <row r="288" spans="1:8" ht="16.8" x14ac:dyDescent="0.3">
      <c r="A288" s="6" t="s">
        <v>364</v>
      </c>
      <c r="B288" s="16">
        <f>VLOOKUP(A288,'Hoa Don'!$A$1:$B$517,2,FALSE)</f>
        <v>44761</v>
      </c>
      <c r="C288" s="2">
        <f>'ChiTiet Hoa Don'!E288+'ChiTiet Hoa Don'!G288</f>
        <v>27000</v>
      </c>
      <c r="G288" s="43">
        <v>44819</v>
      </c>
      <c r="H288" s="44">
        <v>19184</v>
      </c>
    </row>
    <row r="289" spans="1:8" ht="16.8" x14ac:dyDescent="0.3">
      <c r="A289" s="6" t="s">
        <v>365</v>
      </c>
      <c r="B289" s="16">
        <f>VLOOKUP(A289,'Hoa Don'!$A$1:$B$517,2,FALSE)</f>
        <v>44763</v>
      </c>
      <c r="C289" s="2">
        <f>'ChiTiet Hoa Don'!E289+'ChiTiet Hoa Don'!G289</f>
        <v>137376</v>
      </c>
      <c r="G289" s="43">
        <v>44821</v>
      </c>
      <c r="H289" s="44">
        <v>1890</v>
      </c>
    </row>
    <row r="290" spans="1:8" ht="16.8" x14ac:dyDescent="0.3">
      <c r="A290" s="6" t="s">
        <v>366</v>
      </c>
      <c r="B290" s="16">
        <f>VLOOKUP(A290,'Hoa Don'!$A$1:$B$517,2,FALSE)</f>
        <v>44765</v>
      </c>
      <c r="C290" s="2">
        <f>'ChiTiet Hoa Don'!E290+'ChiTiet Hoa Don'!G290</f>
        <v>22680</v>
      </c>
      <c r="G290" s="43">
        <v>44823</v>
      </c>
      <c r="H290" s="44">
        <v>29040</v>
      </c>
    </row>
    <row r="291" spans="1:8" ht="16.8" x14ac:dyDescent="0.3">
      <c r="A291" s="6" t="s">
        <v>367</v>
      </c>
      <c r="B291" s="16">
        <f>VLOOKUP(A291,'Hoa Don'!$A$1:$B$517,2,FALSE)</f>
        <v>44767</v>
      </c>
      <c r="C291" s="2">
        <f>'ChiTiet Hoa Don'!E291+'ChiTiet Hoa Don'!G291</f>
        <v>10404</v>
      </c>
      <c r="G291" s="43">
        <v>44825</v>
      </c>
      <c r="H291" s="44">
        <v>9592</v>
      </c>
    </row>
    <row r="292" spans="1:8" ht="16.8" x14ac:dyDescent="0.3">
      <c r="A292" s="6" t="s">
        <v>368</v>
      </c>
      <c r="B292" s="16">
        <f>VLOOKUP(A292,'Hoa Don'!$A$1:$B$517,2,FALSE)</f>
        <v>44769</v>
      </c>
      <c r="C292" s="2">
        <f>'ChiTiet Hoa Don'!E292+'ChiTiet Hoa Don'!G292</f>
        <v>83160</v>
      </c>
      <c r="G292" s="43">
        <v>44827</v>
      </c>
      <c r="H292" s="44">
        <v>20988</v>
      </c>
    </row>
    <row r="293" spans="1:8" ht="16.8" x14ac:dyDescent="0.3">
      <c r="A293" s="6" t="s">
        <v>369</v>
      </c>
      <c r="B293" s="16">
        <f>VLOOKUP(A293,'Hoa Don'!$A$1:$B$517,2,FALSE)</f>
        <v>44770</v>
      </c>
      <c r="C293" s="2">
        <f>'ChiTiet Hoa Don'!E293+'ChiTiet Hoa Don'!G293</f>
        <v>20383</v>
      </c>
      <c r="G293" s="43">
        <v>44829</v>
      </c>
      <c r="H293" s="44">
        <v>73260</v>
      </c>
    </row>
    <row r="294" spans="1:8" ht="16.8" x14ac:dyDescent="0.3">
      <c r="A294" s="6" t="s">
        <v>370</v>
      </c>
      <c r="B294" s="16">
        <f>VLOOKUP(A294,'Hoa Don'!$A$1:$B$517,2,FALSE)</f>
        <v>44773</v>
      </c>
      <c r="C294" s="2">
        <f>'ChiTiet Hoa Don'!E294+'ChiTiet Hoa Don'!G294</f>
        <v>945</v>
      </c>
      <c r="G294" s="43">
        <v>44831</v>
      </c>
      <c r="H294" s="44">
        <v>100440</v>
      </c>
    </row>
    <row r="295" spans="1:8" ht="16.8" x14ac:dyDescent="0.3">
      <c r="A295" s="6" t="s">
        <v>370</v>
      </c>
      <c r="B295" s="16">
        <f>VLOOKUP(A295,'Hoa Don'!$A$1:$B$517,2,FALSE)</f>
        <v>44773</v>
      </c>
      <c r="C295" s="2">
        <f>'ChiTiet Hoa Don'!E295+'ChiTiet Hoa Don'!G295</f>
        <v>4466</v>
      </c>
      <c r="G295" s="43">
        <v>44835</v>
      </c>
      <c r="H295" s="44">
        <v>229548</v>
      </c>
    </row>
    <row r="296" spans="1:8" ht="16.8" x14ac:dyDescent="0.3">
      <c r="A296" s="6" t="s">
        <v>371</v>
      </c>
      <c r="B296" s="16">
        <f>VLOOKUP(A296,'Hoa Don'!$A$1:$B$517,2,FALSE)</f>
        <v>44783</v>
      </c>
      <c r="C296" s="2">
        <f>'ChiTiet Hoa Don'!E296+'ChiTiet Hoa Don'!G296</f>
        <v>9570</v>
      </c>
      <c r="G296" s="43">
        <v>44836</v>
      </c>
      <c r="H296" s="44">
        <v>8172</v>
      </c>
    </row>
    <row r="297" spans="1:8" ht="16.8" x14ac:dyDescent="0.3">
      <c r="A297" s="6" t="s">
        <v>372</v>
      </c>
      <c r="B297" s="16">
        <f>VLOOKUP(A297,'Hoa Don'!$A$1:$B$517,2,FALSE)</f>
        <v>44785</v>
      </c>
      <c r="C297" s="2">
        <f>'ChiTiet Hoa Don'!E297+'ChiTiet Hoa Don'!G297</f>
        <v>43470</v>
      </c>
      <c r="G297" s="43">
        <v>44839</v>
      </c>
      <c r="H297" s="44">
        <v>8294</v>
      </c>
    </row>
    <row r="298" spans="1:8" ht="16.8" x14ac:dyDescent="0.3">
      <c r="A298" s="6" t="s">
        <v>373</v>
      </c>
      <c r="B298" s="16">
        <f>VLOOKUP(A298,'Hoa Don'!$A$1:$B$517,2,FALSE)</f>
        <v>44786</v>
      </c>
      <c r="C298" s="2">
        <f>'ChiTiet Hoa Don'!E298+'ChiTiet Hoa Don'!G298</f>
        <v>39072</v>
      </c>
      <c r="G298" s="43">
        <v>44841</v>
      </c>
      <c r="H298" s="44">
        <v>29160</v>
      </c>
    </row>
    <row r="299" spans="1:8" ht="16.8" x14ac:dyDescent="0.3">
      <c r="A299" s="6" t="s">
        <v>374</v>
      </c>
      <c r="B299" s="16">
        <f>VLOOKUP(A299,'Hoa Don'!$A$1:$B$517,2,FALSE)</f>
        <v>44787</v>
      </c>
      <c r="C299" s="2">
        <f>'ChiTiet Hoa Don'!E299+'ChiTiet Hoa Don'!G299</f>
        <v>17100</v>
      </c>
      <c r="G299" s="43">
        <v>44843</v>
      </c>
      <c r="H299" s="44">
        <v>36630</v>
      </c>
    </row>
    <row r="300" spans="1:8" ht="16.8" x14ac:dyDescent="0.3">
      <c r="A300" s="6" t="s">
        <v>375</v>
      </c>
      <c r="B300" s="16">
        <f>VLOOKUP(A300,'Hoa Don'!$A$1:$B$517,2,FALSE)</f>
        <v>44788</v>
      </c>
      <c r="C300" s="2">
        <f>'ChiTiet Hoa Don'!E300+'ChiTiet Hoa Don'!G300</f>
        <v>58608</v>
      </c>
      <c r="G300" s="43">
        <v>44845</v>
      </c>
      <c r="H300" s="44">
        <v>14388</v>
      </c>
    </row>
    <row r="301" spans="1:8" ht="16.8" x14ac:dyDescent="0.3">
      <c r="A301" s="6" t="s">
        <v>376</v>
      </c>
      <c r="B301" s="16">
        <f>VLOOKUP(A301,'Hoa Don'!$A$1:$B$517,2,FALSE)</f>
        <v>44789</v>
      </c>
      <c r="C301" s="2">
        <f>'ChiTiet Hoa Don'!E301+'ChiTiet Hoa Don'!G301</f>
        <v>32373</v>
      </c>
      <c r="G301" s="43">
        <v>44847</v>
      </c>
      <c r="H301" s="44">
        <v>17010</v>
      </c>
    </row>
    <row r="302" spans="1:8" ht="16.8" x14ac:dyDescent="0.3">
      <c r="A302" s="6" t="s">
        <v>377</v>
      </c>
      <c r="B302" s="16">
        <f>VLOOKUP(A302,'Hoa Don'!$A$1:$B$517,2,FALSE)</f>
        <v>44791</v>
      </c>
      <c r="C302" s="2">
        <f>'ChiTiet Hoa Don'!E302+'ChiTiet Hoa Don'!G302</f>
        <v>151404</v>
      </c>
      <c r="G302" s="43">
        <v>44849</v>
      </c>
      <c r="H302" s="44">
        <v>73260</v>
      </c>
    </row>
    <row r="303" spans="1:8" ht="16.8" x14ac:dyDescent="0.3">
      <c r="A303" s="6" t="s">
        <v>378</v>
      </c>
      <c r="B303" s="16">
        <f>VLOOKUP(A303,'Hoa Don'!$A$1:$B$517,2,FALSE)</f>
        <v>44792</v>
      </c>
      <c r="C303" s="2">
        <f>'ChiTiet Hoa Don'!E303+'ChiTiet Hoa Don'!G303</f>
        <v>2552</v>
      </c>
      <c r="G303" s="43">
        <v>44851</v>
      </c>
      <c r="H303" s="44">
        <v>136752</v>
      </c>
    </row>
    <row r="304" spans="1:8" ht="16.8" x14ac:dyDescent="0.3">
      <c r="A304" s="6" t="s">
        <v>379</v>
      </c>
      <c r="B304" s="16">
        <f>VLOOKUP(A304,'Hoa Don'!$A$1:$B$517,2,FALSE)</f>
        <v>44793</v>
      </c>
      <c r="C304" s="2">
        <f>'ChiTiet Hoa Don'!E304+'ChiTiet Hoa Don'!G304</f>
        <v>38918</v>
      </c>
      <c r="G304" s="43">
        <v>44853</v>
      </c>
      <c r="H304" s="44">
        <v>35970</v>
      </c>
    </row>
    <row r="305" spans="1:8" ht="16.8" x14ac:dyDescent="0.3">
      <c r="A305" s="6" t="s">
        <v>380</v>
      </c>
      <c r="B305" s="16">
        <f>VLOOKUP(A305,'Hoa Don'!$A$1:$B$517,2,FALSE)</f>
        <v>44794</v>
      </c>
      <c r="C305" s="2">
        <f>'ChiTiet Hoa Don'!E305+'ChiTiet Hoa Don'!G305</f>
        <v>15300</v>
      </c>
      <c r="G305" s="43">
        <v>44855</v>
      </c>
      <c r="H305" s="44">
        <v>76272</v>
      </c>
    </row>
    <row r="306" spans="1:8" ht="16.8" x14ac:dyDescent="0.3">
      <c r="A306" s="6" t="s">
        <v>381</v>
      </c>
      <c r="B306" s="16">
        <f>VLOOKUP(A306,'Hoa Don'!$A$1:$B$517,2,FALSE)</f>
        <v>44796</v>
      </c>
      <c r="C306" s="2">
        <f>'ChiTiet Hoa Don'!E306+'ChiTiet Hoa Don'!G306</f>
        <v>3672</v>
      </c>
      <c r="G306" s="43">
        <v>44857</v>
      </c>
      <c r="H306" s="44">
        <v>18972</v>
      </c>
    </row>
    <row r="307" spans="1:8" ht="16.8" x14ac:dyDescent="0.3">
      <c r="A307" s="6" t="s">
        <v>382</v>
      </c>
      <c r="B307" s="16">
        <f>VLOOKUP(A307,'Hoa Don'!$A$1:$B$517,2,FALSE)</f>
        <v>44797</v>
      </c>
      <c r="C307" s="2">
        <f>'ChiTiet Hoa Don'!E307+'ChiTiet Hoa Don'!G307</f>
        <v>22264</v>
      </c>
      <c r="G307" s="43">
        <v>44859</v>
      </c>
      <c r="H307" s="44">
        <v>1914</v>
      </c>
    </row>
    <row r="308" spans="1:8" ht="16.8" x14ac:dyDescent="0.3">
      <c r="A308" s="6" t="s">
        <v>383</v>
      </c>
      <c r="B308" s="16">
        <f>VLOOKUP(A308,'Hoa Don'!$A$1:$B$517,2,FALSE)</f>
        <v>44798</v>
      </c>
      <c r="C308" s="2">
        <f>'ChiTiet Hoa Don'!E308+'ChiTiet Hoa Don'!G308</f>
        <v>24516</v>
      </c>
      <c r="G308" s="43">
        <v>44861</v>
      </c>
      <c r="H308" s="44">
        <v>32436</v>
      </c>
    </row>
    <row r="309" spans="1:8" ht="16.8" x14ac:dyDescent="0.3">
      <c r="A309" s="6" t="s">
        <v>384</v>
      </c>
      <c r="B309" s="16">
        <f>VLOOKUP(A309,'Hoa Don'!$A$1:$B$517,2,FALSE)</f>
        <v>44799</v>
      </c>
      <c r="C309" s="2">
        <f>'ChiTiet Hoa Don'!E309+'ChiTiet Hoa Don'!G309</f>
        <v>25515</v>
      </c>
      <c r="G309" s="43">
        <v>44863</v>
      </c>
      <c r="H309" s="44">
        <v>42404</v>
      </c>
    </row>
    <row r="310" spans="1:8" ht="16.8" x14ac:dyDescent="0.3">
      <c r="A310" s="6" t="s">
        <v>385</v>
      </c>
      <c r="B310" s="16">
        <f>VLOOKUP(A310,'Hoa Don'!$A$1:$B$517,2,FALSE)</f>
        <v>44801</v>
      </c>
      <c r="C310" s="2">
        <f>'ChiTiet Hoa Don'!E310+'ChiTiet Hoa Don'!G310</f>
        <v>10800</v>
      </c>
      <c r="G310" s="43">
        <v>44865</v>
      </c>
      <c r="H310" s="44">
        <v>55154</v>
      </c>
    </row>
    <row r="311" spans="1:8" ht="16.8" x14ac:dyDescent="0.3">
      <c r="A311" s="6" t="s">
        <v>386</v>
      </c>
      <c r="B311" s="16">
        <f>VLOOKUP(A311,'Hoa Don'!$A$1:$B$517,2,FALSE)</f>
        <v>44803</v>
      </c>
      <c r="C311" s="2">
        <f>'ChiTiet Hoa Don'!E311+'ChiTiet Hoa Don'!G311</f>
        <v>24804</v>
      </c>
      <c r="G311" s="43">
        <v>44866</v>
      </c>
      <c r="H311" s="44">
        <v>1936</v>
      </c>
    </row>
    <row r="312" spans="1:8" ht="16.8" x14ac:dyDescent="0.3">
      <c r="A312" s="6" t="s">
        <v>387</v>
      </c>
      <c r="B312" s="16">
        <f>VLOOKUP(A312,'Hoa Don'!$A$1:$B$517,2,FALSE)</f>
        <v>44805</v>
      </c>
      <c r="C312" s="2">
        <f>'ChiTiet Hoa Don'!E312+'ChiTiet Hoa Don'!G312</f>
        <v>10208</v>
      </c>
      <c r="G312" s="43">
        <v>44870</v>
      </c>
      <c r="H312" s="44">
        <v>24516</v>
      </c>
    </row>
    <row r="313" spans="1:8" ht="16.8" x14ac:dyDescent="0.3">
      <c r="A313" s="6" t="s">
        <v>388</v>
      </c>
      <c r="B313" s="16">
        <f>VLOOKUP(A313,'Hoa Don'!$A$1:$B$517,2,FALSE)</f>
        <v>44807</v>
      </c>
      <c r="C313" s="2">
        <f>'ChiTiet Hoa Don'!E313+'ChiTiet Hoa Don'!G313</f>
        <v>35100</v>
      </c>
      <c r="G313" s="43">
        <v>44871</v>
      </c>
      <c r="H313" s="44">
        <v>16065</v>
      </c>
    </row>
    <row r="314" spans="1:8" ht="16.8" x14ac:dyDescent="0.3">
      <c r="A314" s="6" t="s">
        <v>389</v>
      </c>
      <c r="B314" s="16">
        <f>VLOOKUP(A314,'Hoa Don'!$A$1:$B$517,2,FALSE)</f>
        <v>44809</v>
      </c>
      <c r="C314" s="2">
        <f>'ChiTiet Hoa Don'!E314+'ChiTiet Hoa Don'!G314</f>
        <v>68688</v>
      </c>
      <c r="G314" s="43">
        <v>44873</v>
      </c>
      <c r="H314" s="44">
        <v>33048</v>
      </c>
    </row>
    <row r="315" spans="1:8" ht="16.8" x14ac:dyDescent="0.3">
      <c r="A315" s="6" t="s">
        <v>390</v>
      </c>
      <c r="B315" s="16">
        <f>VLOOKUP(A315,'Hoa Don'!$A$1:$B$517,2,FALSE)</f>
        <v>44811</v>
      </c>
      <c r="C315" s="2">
        <f>'ChiTiet Hoa Don'!E315+'ChiTiet Hoa Don'!G315</f>
        <v>15587</v>
      </c>
      <c r="G315" s="43">
        <v>44875</v>
      </c>
      <c r="H315" s="44">
        <v>17415</v>
      </c>
    </row>
    <row r="316" spans="1:8" ht="16.8" x14ac:dyDescent="0.3">
      <c r="A316" s="6" t="s">
        <v>391</v>
      </c>
      <c r="B316" s="16">
        <f>VLOOKUP(A316,'Hoa Don'!$A$1:$B$517,2,FALSE)</f>
        <v>44813</v>
      </c>
      <c r="C316" s="2">
        <f>'ChiTiet Hoa Don'!E316+'ChiTiet Hoa Don'!G316</f>
        <v>22680</v>
      </c>
      <c r="G316" s="43">
        <v>44877</v>
      </c>
      <c r="H316" s="44">
        <v>12258</v>
      </c>
    </row>
    <row r="317" spans="1:8" ht="16.8" x14ac:dyDescent="0.3">
      <c r="A317" s="6" t="s">
        <v>392</v>
      </c>
      <c r="B317" s="16">
        <f>VLOOKUP(A317,'Hoa Don'!$A$1:$B$517,2,FALSE)</f>
        <v>44815</v>
      </c>
      <c r="C317" s="2">
        <f>'ChiTiet Hoa Don'!E317+'ChiTiet Hoa Don'!G317</f>
        <v>18972</v>
      </c>
      <c r="G317" s="43">
        <v>44879</v>
      </c>
      <c r="H317" s="44">
        <v>12285</v>
      </c>
    </row>
    <row r="318" spans="1:8" ht="16.8" x14ac:dyDescent="0.3">
      <c r="A318" s="6" t="s">
        <v>393</v>
      </c>
      <c r="B318" s="16">
        <f>VLOOKUP(A318,'Hoa Don'!$A$1:$B$517,2,FALSE)</f>
        <v>44817</v>
      </c>
      <c r="C318" s="2">
        <f>'ChiTiet Hoa Don'!E318+'ChiTiet Hoa Don'!G318</f>
        <v>15120</v>
      </c>
      <c r="G318" s="43">
        <v>44881</v>
      </c>
      <c r="H318" s="44">
        <v>22968</v>
      </c>
    </row>
    <row r="319" spans="1:8" ht="16.8" x14ac:dyDescent="0.3">
      <c r="A319" s="6" t="s">
        <v>394</v>
      </c>
      <c r="B319" s="16">
        <f>VLOOKUP(A319,'Hoa Don'!$A$1:$B$517,2,FALSE)</f>
        <v>44819</v>
      </c>
      <c r="C319" s="2">
        <f>'ChiTiet Hoa Don'!E319+'ChiTiet Hoa Don'!G319</f>
        <v>19184</v>
      </c>
      <c r="G319" s="43">
        <v>44883</v>
      </c>
      <c r="H319" s="44">
        <v>81900</v>
      </c>
    </row>
    <row r="320" spans="1:8" ht="16.8" x14ac:dyDescent="0.3">
      <c r="A320" s="6" t="s">
        <v>395</v>
      </c>
      <c r="B320" s="16">
        <f>VLOOKUP(A320,'Hoa Don'!$A$1:$B$517,2,FALSE)</f>
        <v>44821</v>
      </c>
      <c r="C320" s="2">
        <f>'ChiTiet Hoa Don'!E320+'ChiTiet Hoa Don'!G320</f>
        <v>1890</v>
      </c>
      <c r="G320" s="43">
        <v>44885</v>
      </c>
      <c r="H320" s="44">
        <v>12240</v>
      </c>
    </row>
    <row r="321" spans="1:8" ht="16.8" x14ac:dyDescent="0.3">
      <c r="A321" s="6" t="s">
        <v>396</v>
      </c>
      <c r="B321" s="16">
        <f>VLOOKUP(A321,'Hoa Don'!$A$1:$B$517,2,FALSE)</f>
        <v>44823</v>
      </c>
      <c r="C321" s="2">
        <f>'ChiTiet Hoa Don'!E321+'ChiTiet Hoa Don'!G321</f>
        <v>29040</v>
      </c>
      <c r="G321" s="43">
        <v>44887</v>
      </c>
      <c r="H321" s="44">
        <v>28350</v>
      </c>
    </row>
    <row r="322" spans="1:8" ht="16.8" x14ac:dyDescent="0.3">
      <c r="A322" s="6" t="s">
        <v>397</v>
      </c>
      <c r="B322" s="16">
        <f>VLOOKUP(A322,'Hoa Don'!$A$1:$B$517,2,FALSE)</f>
        <v>44825</v>
      </c>
      <c r="C322" s="2">
        <f>'ChiTiet Hoa Don'!E322+'ChiTiet Hoa Don'!G322</f>
        <v>9592</v>
      </c>
      <c r="G322" s="43">
        <v>44889</v>
      </c>
      <c r="H322" s="44">
        <v>81720</v>
      </c>
    </row>
    <row r="323" spans="1:8" ht="16.8" x14ac:dyDescent="0.3">
      <c r="A323" s="6" t="s">
        <v>398</v>
      </c>
      <c r="B323" s="16">
        <f>VLOOKUP(A323,'Hoa Don'!$A$1:$B$517,2,FALSE)</f>
        <v>44827</v>
      </c>
      <c r="C323" s="2">
        <f>'ChiTiet Hoa Don'!E323+'ChiTiet Hoa Don'!G323</f>
        <v>20988</v>
      </c>
      <c r="G323" s="43">
        <v>44891</v>
      </c>
      <c r="H323" s="44">
        <v>64260</v>
      </c>
    </row>
    <row r="324" spans="1:8" ht="16.8" x14ac:dyDescent="0.3">
      <c r="A324" s="6" t="s">
        <v>399</v>
      </c>
      <c r="B324" s="16">
        <f>VLOOKUP(A324,'Hoa Don'!$A$1:$B$517,2,FALSE)</f>
        <v>44829</v>
      </c>
      <c r="C324" s="2">
        <f>'ChiTiet Hoa Don'!E324+'ChiTiet Hoa Don'!G324</f>
        <v>73260</v>
      </c>
      <c r="G324" s="43">
        <v>44893</v>
      </c>
      <c r="H324" s="44">
        <v>20328</v>
      </c>
    </row>
    <row r="325" spans="1:8" ht="16.8" x14ac:dyDescent="0.3">
      <c r="A325" s="6" t="s">
        <v>400</v>
      </c>
      <c r="B325" s="16">
        <f>VLOOKUP(A325,'Hoa Don'!$A$1:$B$517,2,FALSE)</f>
        <v>44831</v>
      </c>
      <c r="C325" s="2">
        <f>'ChiTiet Hoa Don'!E325+'ChiTiet Hoa Don'!G325</f>
        <v>100440</v>
      </c>
      <c r="G325" s="43">
        <v>44895</v>
      </c>
      <c r="H325" s="44">
        <v>2904</v>
      </c>
    </row>
    <row r="326" spans="1:8" ht="16.8" x14ac:dyDescent="0.3">
      <c r="A326" s="6" t="s">
        <v>401</v>
      </c>
      <c r="B326" s="16">
        <f>VLOOKUP(A326,'Hoa Don'!$A$1:$B$517,2,FALSE)</f>
        <v>44835</v>
      </c>
      <c r="C326" s="2">
        <f>'ChiTiet Hoa Don'!E326+'ChiTiet Hoa Don'!G326</f>
        <v>229548</v>
      </c>
      <c r="G326" s="43">
        <v>44896</v>
      </c>
      <c r="H326" s="44">
        <v>9000</v>
      </c>
    </row>
    <row r="327" spans="1:8" ht="16.8" x14ac:dyDescent="0.3">
      <c r="A327" s="6" t="s">
        <v>402</v>
      </c>
      <c r="B327" s="16">
        <f>VLOOKUP(A327,'Hoa Don'!$A$1:$B$517,2,FALSE)</f>
        <v>44836</v>
      </c>
      <c r="C327" s="2">
        <f>'ChiTiet Hoa Don'!E327+'ChiTiet Hoa Don'!G327</f>
        <v>8172</v>
      </c>
      <c r="G327" s="43">
        <v>44898</v>
      </c>
      <c r="H327" s="44">
        <v>56700</v>
      </c>
    </row>
    <row r="328" spans="1:8" ht="16.8" x14ac:dyDescent="0.3">
      <c r="A328" s="6" t="s">
        <v>403</v>
      </c>
      <c r="B328" s="16">
        <f>VLOOKUP(A328,'Hoa Don'!$A$1:$B$517,2,FALSE)</f>
        <v>44839</v>
      </c>
      <c r="C328" s="2">
        <f>'ChiTiet Hoa Don'!E328+'ChiTiet Hoa Don'!G328</f>
        <v>8294</v>
      </c>
      <c r="G328" s="43">
        <v>44900</v>
      </c>
      <c r="H328" s="44">
        <v>58608</v>
      </c>
    </row>
    <row r="329" spans="1:8" ht="16.8" x14ac:dyDescent="0.3">
      <c r="A329" s="6" t="s">
        <v>404</v>
      </c>
      <c r="B329" s="16">
        <f>VLOOKUP(A329,'Hoa Don'!$A$1:$B$517,2,FALSE)</f>
        <v>44841</v>
      </c>
      <c r="C329" s="2">
        <f>'ChiTiet Hoa Don'!E329+'ChiTiet Hoa Don'!G329</f>
        <v>10800</v>
      </c>
      <c r="G329" s="43">
        <v>44904</v>
      </c>
      <c r="H329" s="44">
        <v>92430</v>
      </c>
    </row>
    <row r="330" spans="1:8" ht="16.8" x14ac:dyDescent="0.3">
      <c r="A330" s="6" t="s">
        <v>404</v>
      </c>
      <c r="B330" s="16">
        <f>VLOOKUP(A330,'Hoa Don'!$A$1:$B$517,2,FALSE)</f>
        <v>44841</v>
      </c>
      <c r="C330" s="2">
        <f>'ChiTiet Hoa Don'!E330+'ChiTiet Hoa Don'!G330</f>
        <v>18360</v>
      </c>
      <c r="G330" s="43">
        <v>44906</v>
      </c>
      <c r="H330" s="44">
        <v>19584</v>
      </c>
    </row>
    <row r="331" spans="1:8" ht="16.8" x14ac:dyDescent="0.3">
      <c r="A331" s="6" t="s">
        <v>405</v>
      </c>
      <c r="B331" s="16">
        <f>VLOOKUP(A331,'Hoa Don'!$A$1:$B$517,2,FALSE)</f>
        <v>44843</v>
      </c>
      <c r="C331" s="2">
        <f>'ChiTiet Hoa Don'!E331+'ChiTiet Hoa Don'!G331</f>
        <v>36630</v>
      </c>
      <c r="G331" s="43">
        <v>44908</v>
      </c>
      <c r="H331" s="44">
        <v>19080</v>
      </c>
    </row>
    <row r="332" spans="1:8" ht="16.8" x14ac:dyDescent="0.3">
      <c r="A332" s="6" t="s">
        <v>406</v>
      </c>
      <c r="B332" s="16">
        <f>VLOOKUP(A332,'Hoa Don'!$A$1:$B$517,2,FALSE)</f>
        <v>44845</v>
      </c>
      <c r="C332" s="2">
        <f>'ChiTiet Hoa Don'!E332+'ChiTiet Hoa Don'!G332</f>
        <v>14388</v>
      </c>
      <c r="G332" s="43">
        <v>44910</v>
      </c>
      <c r="H332" s="44">
        <v>69462</v>
      </c>
    </row>
    <row r="333" spans="1:8" ht="16.8" x14ac:dyDescent="0.3">
      <c r="A333" s="6" t="s">
        <v>407</v>
      </c>
      <c r="B333" s="16">
        <f>VLOOKUP(A333,'Hoa Don'!$A$1:$B$517,2,FALSE)</f>
        <v>44847</v>
      </c>
      <c r="C333" s="2">
        <f>'ChiTiet Hoa Don'!E333+'ChiTiet Hoa Don'!G333</f>
        <v>17010</v>
      </c>
      <c r="G333" s="43">
        <v>44912</v>
      </c>
      <c r="H333" s="44">
        <v>43956</v>
      </c>
    </row>
    <row r="334" spans="1:8" ht="16.8" x14ac:dyDescent="0.3">
      <c r="A334" s="6" t="s">
        <v>408</v>
      </c>
      <c r="B334" s="16">
        <f>VLOOKUP(A334,'Hoa Don'!$A$1:$B$517,2,FALSE)</f>
        <v>44849</v>
      </c>
      <c r="C334" s="2">
        <f>'ChiTiet Hoa Don'!E334+'ChiTiet Hoa Don'!G334</f>
        <v>73260</v>
      </c>
      <c r="G334" s="43">
        <v>44914</v>
      </c>
      <c r="H334" s="44">
        <v>15488</v>
      </c>
    </row>
    <row r="335" spans="1:8" ht="16.8" x14ac:dyDescent="0.3">
      <c r="A335" s="6" t="s">
        <v>409</v>
      </c>
      <c r="B335" s="16">
        <f>VLOOKUP(A335,'Hoa Don'!$A$1:$B$517,2,FALSE)</f>
        <v>44851</v>
      </c>
      <c r="C335" s="2">
        <f>'ChiTiet Hoa Don'!E335+'ChiTiet Hoa Don'!G335</f>
        <v>136752</v>
      </c>
      <c r="G335" s="43">
        <v>44916</v>
      </c>
      <c r="H335" s="44">
        <v>33480</v>
      </c>
    </row>
    <row r="336" spans="1:8" ht="16.8" x14ac:dyDescent="0.3">
      <c r="A336" s="6" t="s">
        <v>410</v>
      </c>
      <c r="B336" s="16">
        <f>VLOOKUP(A336,'Hoa Don'!$A$1:$B$517,2,FALSE)</f>
        <v>44853</v>
      </c>
      <c r="C336" s="2">
        <f>'ChiTiet Hoa Don'!E336+'ChiTiet Hoa Don'!G336</f>
        <v>35970</v>
      </c>
      <c r="G336" s="43">
        <v>44918</v>
      </c>
      <c r="H336" s="44">
        <v>16456</v>
      </c>
    </row>
    <row r="337" spans="1:8" ht="16.8" x14ac:dyDescent="0.3">
      <c r="A337" s="6" t="s">
        <v>411</v>
      </c>
      <c r="B337" s="16">
        <f>VLOOKUP(A337,'Hoa Don'!$A$1:$B$517,2,FALSE)</f>
        <v>44855</v>
      </c>
      <c r="C337" s="2">
        <f>'ChiTiet Hoa Don'!E337+'ChiTiet Hoa Don'!G337</f>
        <v>76272</v>
      </c>
      <c r="G337" s="43">
        <v>44920</v>
      </c>
      <c r="H337" s="44">
        <v>52756</v>
      </c>
    </row>
    <row r="338" spans="1:8" ht="16.8" x14ac:dyDescent="0.3">
      <c r="A338" s="6" t="s">
        <v>412</v>
      </c>
      <c r="B338" s="16">
        <f>VLOOKUP(A338,'Hoa Don'!$A$1:$B$517,2,FALSE)</f>
        <v>44857</v>
      </c>
      <c r="C338" s="2">
        <f>'ChiTiet Hoa Don'!E338+'ChiTiet Hoa Don'!G338</f>
        <v>18972</v>
      </c>
      <c r="G338" s="43">
        <v>44922</v>
      </c>
      <c r="H338" s="44">
        <v>16200</v>
      </c>
    </row>
    <row r="339" spans="1:8" ht="16.8" x14ac:dyDescent="0.3">
      <c r="A339" s="6" t="s">
        <v>413</v>
      </c>
      <c r="B339" s="16">
        <f>VLOOKUP(A339,'Hoa Don'!$A$1:$B$517,2,FALSE)</f>
        <v>44859</v>
      </c>
      <c r="C339" s="2">
        <f>'ChiTiet Hoa Don'!E339+'ChiTiet Hoa Don'!G339</f>
        <v>1914</v>
      </c>
      <c r="G339" s="43">
        <v>44923</v>
      </c>
      <c r="H339" s="44">
        <v>87912</v>
      </c>
    </row>
    <row r="340" spans="1:8" ht="16.8" x14ac:dyDescent="0.3">
      <c r="A340" s="6" t="s">
        <v>414</v>
      </c>
      <c r="B340" s="16">
        <f>VLOOKUP(A340,'Hoa Don'!$A$1:$B$517,2,FALSE)</f>
        <v>44861</v>
      </c>
      <c r="C340" s="2">
        <f>'ChiTiet Hoa Don'!E340+'ChiTiet Hoa Don'!G340</f>
        <v>32436</v>
      </c>
      <c r="G340" s="43">
        <v>44926</v>
      </c>
      <c r="H340" s="44">
        <v>56700</v>
      </c>
    </row>
    <row r="341" spans="1:8" ht="16.8" x14ac:dyDescent="0.3">
      <c r="A341" s="6" t="s">
        <v>415</v>
      </c>
      <c r="B341" s="16">
        <f>VLOOKUP(A341,'Hoa Don'!$A$1:$B$517,2,FALSE)</f>
        <v>44863</v>
      </c>
      <c r="C341" s="2">
        <f>'ChiTiet Hoa Don'!E341+'ChiTiet Hoa Don'!G341</f>
        <v>27104</v>
      </c>
      <c r="G341" s="43">
        <v>44927</v>
      </c>
      <c r="H341" s="44">
        <v>8568</v>
      </c>
    </row>
    <row r="342" spans="1:8" ht="16.8" x14ac:dyDescent="0.3">
      <c r="A342" s="6" t="s">
        <v>415</v>
      </c>
      <c r="B342" s="16">
        <f>VLOOKUP(A342,'Hoa Don'!$A$1:$B$517,2,FALSE)</f>
        <v>44863</v>
      </c>
      <c r="C342" s="2">
        <f>'ChiTiet Hoa Don'!E342+'ChiTiet Hoa Don'!G342</f>
        <v>15300</v>
      </c>
      <c r="G342" s="43">
        <v>44930</v>
      </c>
      <c r="H342" s="44">
        <v>39690</v>
      </c>
    </row>
    <row r="343" spans="1:8" ht="16.8" x14ac:dyDescent="0.3">
      <c r="A343" s="6" t="s">
        <v>416</v>
      </c>
      <c r="B343" s="16">
        <f>VLOOKUP(A343,'Hoa Don'!$A$1:$B$517,2,FALSE)</f>
        <v>44865</v>
      </c>
      <c r="C343" s="2">
        <f>'ChiTiet Hoa Don'!E343+'ChiTiet Hoa Don'!G343</f>
        <v>55154</v>
      </c>
      <c r="G343" s="43">
        <v>44931</v>
      </c>
      <c r="H343" s="44">
        <v>84873</v>
      </c>
    </row>
    <row r="344" spans="1:8" ht="16.8" x14ac:dyDescent="0.3">
      <c r="A344" s="6" t="s">
        <v>417</v>
      </c>
      <c r="B344" s="16">
        <f>VLOOKUP(A344,'Hoa Don'!$A$1:$B$517,2,FALSE)</f>
        <v>44866</v>
      </c>
      <c r="C344" s="2">
        <f>'ChiTiet Hoa Don'!E344+'ChiTiet Hoa Don'!G344</f>
        <v>1936</v>
      </c>
      <c r="G344" s="43">
        <v>44932</v>
      </c>
      <c r="H344" s="44">
        <v>30600</v>
      </c>
    </row>
    <row r="345" spans="1:8" ht="16.8" x14ac:dyDescent="0.3">
      <c r="A345" s="6" t="s">
        <v>418</v>
      </c>
      <c r="B345" s="16">
        <f>VLOOKUP(A345,'Hoa Don'!$A$1:$B$517,2,FALSE)</f>
        <v>44870</v>
      </c>
      <c r="C345" s="2">
        <f>'ChiTiet Hoa Don'!E345+'ChiTiet Hoa Don'!G345</f>
        <v>24516</v>
      </c>
      <c r="G345" s="43">
        <v>44933</v>
      </c>
      <c r="H345" s="44">
        <v>46398</v>
      </c>
    </row>
    <row r="346" spans="1:8" ht="16.8" x14ac:dyDescent="0.3">
      <c r="A346" s="6" t="s">
        <v>419</v>
      </c>
      <c r="B346" s="16">
        <f>VLOOKUP(A346,'Hoa Don'!$A$1:$B$517,2,FALSE)</f>
        <v>44871</v>
      </c>
      <c r="C346" s="2">
        <f>'ChiTiet Hoa Don'!E346+'ChiTiet Hoa Don'!G346</f>
        <v>16065</v>
      </c>
      <c r="G346" s="43">
        <v>44938</v>
      </c>
      <c r="H346" s="44">
        <v>61050</v>
      </c>
    </row>
    <row r="347" spans="1:8" ht="16.8" x14ac:dyDescent="0.3">
      <c r="A347" s="6" t="s">
        <v>420</v>
      </c>
      <c r="B347" s="16">
        <f>VLOOKUP(A347,'Hoa Don'!$A$1:$B$517,2,FALSE)</f>
        <v>44873</v>
      </c>
      <c r="C347" s="2">
        <f>'ChiTiet Hoa Don'!E347+'ChiTiet Hoa Don'!G347</f>
        <v>33048</v>
      </c>
      <c r="G347" s="43">
        <v>44940</v>
      </c>
      <c r="H347" s="44">
        <v>40386</v>
      </c>
    </row>
    <row r="348" spans="1:8" ht="16.8" x14ac:dyDescent="0.3">
      <c r="A348" s="6" t="s">
        <v>421</v>
      </c>
      <c r="B348" s="16">
        <f>VLOOKUP(A348,'Hoa Don'!$A$1:$B$517,2,FALSE)</f>
        <v>44875</v>
      </c>
      <c r="C348" s="2">
        <f>'ChiTiet Hoa Don'!E348+'ChiTiet Hoa Don'!G348</f>
        <v>6615</v>
      </c>
      <c r="G348" s="43">
        <v>44954</v>
      </c>
      <c r="H348" s="44">
        <v>12852</v>
      </c>
    </row>
    <row r="349" spans="1:8" ht="16.8" x14ac:dyDescent="0.3">
      <c r="A349" s="6" t="s">
        <v>421</v>
      </c>
      <c r="B349" s="16">
        <f>VLOOKUP(A349,'Hoa Don'!$A$1:$B$517,2,FALSE)</f>
        <v>44875</v>
      </c>
      <c r="C349" s="2">
        <f>'ChiTiet Hoa Don'!E349+'ChiTiet Hoa Don'!G349</f>
        <v>10800</v>
      </c>
      <c r="G349" s="43">
        <v>44967</v>
      </c>
      <c r="H349" s="44">
        <v>96612</v>
      </c>
    </row>
    <row r="350" spans="1:8" ht="16.8" x14ac:dyDescent="0.3">
      <c r="A350" s="6" t="s">
        <v>422</v>
      </c>
      <c r="B350" s="16">
        <f>VLOOKUP(A350,'Hoa Don'!$A$1:$B$517,2,FALSE)</f>
        <v>44877</v>
      </c>
      <c r="C350" s="2">
        <f>'ChiTiet Hoa Don'!E350+'ChiTiet Hoa Don'!G350</f>
        <v>12258</v>
      </c>
      <c r="G350" s="43">
        <v>44970</v>
      </c>
      <c r="H350" s="44">
        <v>105986</v>
      </c>
    </row>
    <row r="351" spans="1:8" ht="16.8" x14ac:dyDescent="0.3">
      <c r="A351" s="6" t="s">
        <v>423</v>
      </c>
      <c r="B351" s="16">
        <f>VLOOKUP(A351,'Hoa Don'!$A$1:$B$517,2,FALSE)</f>
        <v>44879</v>
      </c>
      <c r="C351" s="2">
        <f>'ChiTiet Hoa Don'!E351+'ChiTiet Hoa Don'!G351</f>
        <v>12285</v>
      </c>
      <c r="G351" s="43">
        <v>44980</v>
      </c>
      <c r="H351" s="44">
        <v>141216</v>
      </c>
    </row>
    <row r="352" spans="1:8" ht="16.8" x14ac:dyDescent="0.3">
      <c r="A352" s="6" t="s">
        <v>424</v>
      </c>
      <c r="B352" s="16">
        <f>VLOOKUP(A352,'Hoa Don'!$A$1:$B$517,2,FALSE)</f>
        <v>44881</v>
      </c>
      <c r="C352" s="2">
        <f>'ChiTiet Hoa Don'!E352+'ChiTiet Hoa Don'!G352</f>
        <v>22968</v>
      </c>
      <c r="G352" s="43">
        <v>44984</v>
      </c>
      <c r="H352" s="44">
        <v>15587</v>
      </c>
    </row>
    <row r="353" spans="1:8" ht="16.8" x14ac:dyDescent="0.3">
      <c r="A353" s="6" t="s">
        <v>425</v>
      </c>
      <c r="B353" s="16">
        <f>VLOOKUP(A353,'Hoa Don'!$A$1:$B$517,2,FALSE)</f>
        <v>44883</v>
      </c>
      <c r="C353" s="2">
        <f>'ChiTiet Hoa Don'!E353+'ChiTiet Hoa Don'!G353</f>
        <v>81900</v>
      </c>
      <c r="G353" s="43">
        <v>44985</v>
      </c>
      <c r="H353" s="44">
        <v>148962</v>
      </c>
    </row>
    <row r="354" spans="1:8" ht="16.8" x14ac:dyDescent="0.3">
      <c r="A354" s="6" t="s">
        <v>426</v>
      </c>
      <c r="B354" s="16">
        <f>VLOOKUP(A354,'Hoa Don'!$A$1:$B$517,2,FALSE)</f>
        <v>44885</v>
      </c>
      <c r="C354" s="2">
        <f>'ChiTiet Hoa Don'!E354+'ChiTiet Hoa Don'!G354</f>
        <v>12240</v>
      </c>
      <c r="G354" s="43">
        <v>44986</v>
      </c>
      <c r="H354" s="44">
        <v>43560</v>
      </c>
    </row>
    <row r="355" spans="1:8" ht="16.8" x14ac:dyDescent="0.3">
      <c r="A355" s="6" t="s">
        <v>427</v>
      </c>
      <c r="B355" s="16">
        <f>VLOOKUP(A355,'Hoa Don'!$A$1:$B$517,2,FALSE)</f>
        <v>44887</v>
      </c>
      <c r="C355" s="2">
        <f>'ChiTiet Hoa Don'!E355+'ChiTiet Hoa Don'!G355</f>
        <v>28350</v>
      </c>
      <c r="G355" s="43">
        <v>44990</v>
      </c>
      <c r="H355" s="44">
        <v>3240</v>
      </c>
    </row>
    <row r="356" spans="1:8" ht="16.8" x14ac:dyDescent="0.3">
      <c r="A356" s="6" t="s">
        <v>428</v>
      </c>
      <c r="B356" s="16">
        <f>VLOOKUP(A356,'Hoa Don'!$A$1:$B$517,2,FALSE)</f>
        <v>44889</v>
      </c>
      <c r="C356" s="2">
        <f>'ChiTiet Hoa Don'!E356+'ChiTiet Hoa Don'!G356</f>
        <v>81720</v>
      </c>
      <c r="G356" s="43">
        <v>44991</v>
      </c>
      <c r="H356" s="44">
        <v>80288</v>
      </c>
    </row>
    <row r="357" spans="1:8" ht="16.8" x14ac:dyDescent="0.3">
      <c r="A357" s="6" t="s">
        <v>429</v>
      </c>
      <c r="B357" s="16">
        <f>VLOOKUP(A357,'Hoa Don'!$A$1:$B$517,2,FALSE)</f>
        <v>44891</v>
      </c>
      <c r="C357" s="2">
        <f>'ChiTiet Hoa Don'!E357+'ChiTiet Hoa Don'!G357</f>
        <v>64260</v>
      </c>
      <c r="G357" s="43">
        <v>44992</v>
      </c>
      <c r="H357" s="44">
        <v>3672</v>
      </c>
    </row>
    <row r="358" spans="1:8" ht="16.8" x14ac:dyDescent="0.3">
      <c r="A358" s="6" t="s">
        <v>430</v>
      </c>
      <c r="B358" s="16">
        <f>VLOOKUP(A358,'Hoa Don'!$A$1:$B$517,2,FALSE)</f>
        <v>44893</v>
      </c>
      <c r="C358" s="2">
        <f>'ChiTiet Hoa Don'!E358+'ChiTiet Hoa Don'!G358</f>
        <v>20328</v>
      </c>
      <c r="G358" s="43">
        <v>44995</v>
      </c>
      <c r="H358" s="44">
        <v>45792</v>
      </c>
    </row>
    <row r="359" spans="1:8" ht="16.8" x14ac:dyDescent="0.3">
      <c r="A359" s="6" t="s">
        <v>431</v>
      </c>
      <c r="B359" s="16">
        <f>VLOOKUP(A359,'Hoa Don'!$A$1:$B$517,2,FALSE)</f>
        <v>44895</v>
      </c>
      <c r="C359" s="2">
        <f>'ChiTiet Hoa Don'!E359+'ChiTiet Hoa Don'!G359</f>
        <v>2904</v>
      </c>
      <c r="G359" s="43">
        <v>44998</v>
      </c>
      <c r="H359" s="44">
        <v>10800</v>
      </c>
    </row>
    <row r="360" spans="1:8" ht="16.8" x14ac:dyDescent="0.3">
      <c r="A360" s="6" t="s">
        <v>432</v>
      </c>
      <c r="B360" s="16">
        <f>VLOOKUP(A360,'Hoa Don'!$A$1:$B$517,2,FALSE)</f>
        <v>44896</v>
      </c>
      <c r="C360" s="2">
        <f>'ChiTiet Hoa Don'!E360+'ChiTiet Hoa Don'!G360</f>
        <v>9000</v>
      </c>
      <c r="G360" s="43">
        <v>45002</v>
      </c>
      <c r="H360" s="44">
        <v>13500</v>
      </c>
    </row>
    <row r="361" spans="1:8" ht="16.8" x14ac:dyDescent="0.3">
      <c r="A361" s="6" t="s">
        <v>433</v>
      </c>
      <c r="B361" s="16">
        <f>VLOOKUP(A361,'Hoa Don'!$A$1:$B$517,2,FALSE)</f>
        <v>44898</v>
      </c>
      <c r="C361" s="2">
        <f>'ChiTiet Hoa Don'!E361+'ChiTiet Hoa Don'!G361</f>
        <v>56700</v>
      </c>
      <c r="G361" s="43">
        <v>45006</v>
      </c>
      <c r="H361" s="44">
        <v>69462</v>
      </c>
    </row>
    <row r="362" spans="1:8" ht="16.8" x14ac:dyDescent="0.3">
      <c r="A362" s="6" t="s">
        <v>434</v>
      </c>
      <c r="B362" s="16">
        <f>VLOOKUP(A362,'Hoa Don'!$A$1:$B$517,2,FALSE)</f>
        <v>44900</v>
      </c>
      <c r="C362" s="2">
        <f>'ChiTiet Hoa Don'!E362+'ChiTiet Hoa Don'!G362</f>
        <v>58608</v>
      </c>
      <c r="G362" s="43">
        <v>45020</v>
      </c>
      <c r="H362" s="44">
        <v>27180</v>
      </c>
    </row>
    <row r="363" spans="1:8" ht="16.8" x14ac:dyDescent="0.3">
      <c r="A363" s="6" t="s">
        <v>435</v>
      </c>
      <c r="B363" s="16">
        <f>VLOOKUP(A363,'Hoa Don'!$A$1:$B$517,2,FALSE)</f>
        <v>44904</v>
      </c>
      <c r="C363" s="2">
        <f>'ChiTiet Hoa Don'!E363+'ChiTiet Hoa Don'!G363</f>
        <v>3600</v>
      </c>
      <c r="G363" s="43">
        <v>45025</v>
      </c>
      <c r="H363" s="44">
        <v>17172</v>
      </c>
    </row>
    <row r="364" spans="1:8" ht="16.8" x14ac:dyDescent="0.3">
      <c r="A364" s="6" t="s">
        <v>436</v>
      </c>
      <c r="B364" s="16">
        <f>VLOOKUP(A364,'Hoa Don'!$A$1:$B$517,2,FALSE)</f>
        <v>44904</v>
      </c>
      <c r="C364" s="2">
        <f>'ChiTiet Hoa Don'!E364+'ChiTiet Hoa Don'!G364</f>
        <v>88830</v>
      </c>
      <c r="G364" s="43">
        <v>45032</v>
      </c>
      <c r="H364" s="44">
        <v>15120</v>
      </c>
    </row>
    <row r="365" spans="1:8" ht="16.8" x14ac:dyDescent="0.3">
      <c r="A365" s="6" t="s">
        <v>437</v>
      </c>
      <c r="B365" s="16">
        <f>VLOOKUP(A365,'Hoa Don'!$A$1:$B$517,2,FALSE)</f>
        <v>44906</v>
      </c>
      <c r="C365" s="2">
        <f>'ChiTiet Hoa Don'!E365+'ChiTiet Hoa Don'!G365</f>
        <v>19584</v>
      </c>
      <c r="G365" s="43">
        <v>45035</v>
      </c>
      <c r="H365" s="44">
        <v>7200</v>
      </c>
    </row>
    <row r="366" spans="1:8" ht="16.8" x14ac:dyDescent="0.3">
      <c r="A366" s="6" t="s">
        <v>438</v>
      </c>
      <c r="B366" s="16">
        <f>VLOOKUP(A366,'Hoa Don'!$A$1:$B$517,2,FALSE)</f>
        <v>44908</v>
      </c>
      <c r="C366" s="2">
        <f>'ChiTiet Hoa Don'!E366+'ChiTiet Hoa Don'!G366</f>
        <v>19080</v>
      </c>
      <c r="G366" s="43">
        <v>45039</v>
      </c>
      <c r="H366" s="44">
        <v>14175</v>
      </c>
    </row>
    <row r="367" spans="1:8" ht="16.8" x14ac:dyDescent="0.3">
      <c r="A367" s="6" t="s">
        <v>439</v>
      </c>
      <c r="B367" s="16">
        <f>VLOOKUP(A367,'Hoa Don'!$A$1:$B$517,2,FALSE)</f>
        <v>44910</v>
      </c>
      <c r="C367" s="2">
        <f>'ChiTiet Hoa Don'!E367+'ChiTiet Hoa Don'!G367</f>
        <v>69462</v>
      </c>
      <c r="G367" s="43">
        <v>45040</v>
      </c>
      <c r="H367" s="44">
        <v>285202</v>
      </c>
    </row>
    <row r="368" spans="1:8" ht="16.8" x14ac:dyDescent="0.3">
      <c r="A368" s="6" t="s">
        <v>440</v>
      </c>
      <c r="B368" s="16">
        <f>VLOOKUP(A368,'Hoa Don'!$A$1:$B$517,2,FALSE)</f>
        <v>44912</v>
      </c>
      <c r="C368" s="2">
        <f>'ChiTiet Hoa Don'!E368+'ChiTiet Hoa Don'!G368</f>
        <v>43956</v>
      </c>
      <c r="G368" s="43">
        <v>45041</v>
      </c>
      <c r="H368" s="44">
        <v>92700</v>
      </c>
    </row>
    <row r="369" spans="1:8" ht="16.8" x14ac:dyDescent="0.3">
      <c r="A369" s="6" t="s">
        <v>441</v>
      </c>
      <c r="B369" s="16">
        <f>VLOOKUP(A369,'Hoa Don'!$A$1:$B$517,2,FALSE)</f>
        <v>44914</v>
      </c>
      <c r="C369" s="2">
        <f>'ChiTiet Hoa Don'!E369+'ChiTiet Hoa Don'!G369</f>
        <v>15488</v>
      </c>
      <c r="G369" s="43">
        <v>45042</v>
      </c>
      <c r="H369" s="44">
        <v>23826</v>
      </c>
    </row>
    <row r="370" spans="1:8" ht="16.8" x14ac:dyDescent="0.3">
      <c r="A370" s="6" t="s">
        <v>442</v>
      </c>
      <c r="B370" s="16">
        <f>VLOOKUP(A370,'Hoa Don'!$A$1:$B$517,2,FALSE)</f>
        <v>44916</v>
      </c>
      <c r="C370" s="2">
        <f>'ChiTiet Hoa Don'!E370+'ChiTiet Hoa Don'!G370</f>
        <v>33480</v>
      </c>
      <c r="G370" s="43">
        <v>45044</v>
      </c>
      <c r="H370" s="44">
        <v>16456</v>
      </c>
    </row>
    <row r="371" spans="1:8" ht="16.8" x14ac:dyDescent="0.3">
      <c r="A371" s="6" t="s">
        <v>443</v>
      </c>
      <c r="B371" s="16">
        <f>VLOOKUP(A371,'Hoa Don'!$A$1:$B$517,2,FALSE)</f>
        <v>44918</v>
      </c>
      <c r="C371" s="2">
        <f>'ChiTiet Hoa Don'!E371+'ChiTiet Hoa Don'!G371</f>
        <v>16456</v>
      </c>
      <c r="G371" s="43">
        <v>45046</v>
      </c>
      <c r="H371" s="44">
        <v>15300</v>
      </c>
    </row>
    <row r="372" spans="1:8" ht="16.8" x14ac:dyDescent="0.3">
      <c r="A372" s="6" t="s">
        <v>444</v>
      </c>
      <c r="B372" s="16">
        <f>VLOOKUP(A372,'Hoa Don'!$A$1:$B$517,2,FALSE)</f>
        <v>44920</v>
      </c>
      <c r="C372" s="2">
        <f>'ChiTiet Hoa Don'!E372+'ChiTiet Hoa Don'!G372</f>
        <v>52756</v>
      </c>
      <c r="G372" s="43">
        <v>45048</v>
      </c>
      <c r="H372" s="44">
        <v>86400</v>
      </c>
    </row>
    <row r="373" spans="1:8" ht="16.8" x14ac:dyDescent="0.3">
      <c r="A373" s="6" t="s">
        <v>445</v>
      </c>
      <c r="B373" s="16">
        <f>VLOOKUP(A373,'Hoa Don'!$A$1:$B$517,2,FALSE)</f>
        <v>44922</v>
      </c>
      <c r="C373" s="2">
        <f>'ChiTiet Hoa Don'!E373+'ChiTiet Hoa Don'!G373</f>
        <v>16200</v>
      </c>
      <c r="G373" s="43">
        <v>45050</v>
      </c>
      <c r="H373" s="44">
        <v>66600</v>
      </c>
    </row>
    <row r="374" spans="1:8" ht="16.8" x14ac:dyDescent="0.3">
      <c r="A374" s="6" t="s">
        <v>446</v>
      </c>
      <c r="B374" s="16">
        <f>VLOOKUP(A374,'Hoa Don'!$A$1:$B$517,2,FALSE)</f>
        <v>44923</v>
      </c>
      <c r="C374" s="2">
        <f>'ChiTiet Hoa Don'!E374+'ChiTiet Hoa Don'!G374</f>
        <v>87912</v>
      </c>
      <c r="G374" s="43">
        <v>45052</v>
      </c>
      <c r="H374" s="44">
        <v>70344</v>
      </c>
    </row>
    <row r="375" spans="1:8" ht="16.8" x14ac:dyDescent="0.3">
      <c r="A375" s="6" t="s">
        <v>447</v>
      </c>
      <c r="B375" s="16">
        <f>VLOOKUP(A375,'Hoa Don'!$A$1:$B$517,2,FALSE)</f>
        <v>44926</v>
      </c>
      <c r="C375" s="2">
        <f>'ChiTiet Hoa Don'!E375+'ChiTiet Hoa Don'!G375</f>
        <v>56700</v>
      </c>
      <c r="G375" s="43">
        <v>45054</v>
      </c>
      <c r="H375" s="44">
        <v>13230</v>
      </c>
    </row>
    <row r="376" spans="1:8" ht="16.8" x14ac:dyDescent="0.3">
      <c r="A376" s="6" t="s">
        <v>448</v>
      </c>
      <c r="B376" s="16">
        <f>VLOOKUP(A376,'Hoa Don'!$A$1:$B$517,2,FALSE)</f>
        <v>44927</v>
      </c>
      <c r="C376" s="2">
        <f>'ChiTiet Hoa Don'!E376+'ChiTiet Hoa Don'!G376</f>
        <v>8568</v>
      </c>
      <c r="G376" s="43">
        <v>45056</v>
      </c>
      <c r="H376" s="44">
        <v>34272</v>
      </c>
    </row>
    <row r="377" spans="1:8" ht="16.8" x14ac:dyDescent="0.3">
      <c r="A377" s="6" t="s">
        <v>449</v>
      </c>
      <c r="B377" s="16">
        <f>VLOOKUP(A377,'Hoa Don'!$A$1:$B$517,2,FALSE)</f>
        <v>44930</v>
      </c>
      <c r="C377" s="2">
        <f>'ChiTiet Hoa Don'!E377+'ChiTiet Hoa Don'!G377</f>
        <v>39690</v>
      </c>
      <c r="G377" s="43">
        <v>45058</v>
      </c>
      <c r="H377" s="44">
        <v>62652</v>
      </c>
    </row>
    <row r="378" spans="1:8" ht="16.8" x14ac:dyDescent="0.3">
      <c r="A378" s="6" t="s">
        <v>450</v>
      </c>
      <c r="B378" s="16">
        <f>VLOOKUP(A378,'Hoa Don'!$A$1:$B$517,2,FALSE)</f>
        <v>44931</v>
      </c>
      <c r="C378" s="2">
        <f>'ChiTiet Hoa Don'!E378+'ChiTiet Hoa Don'!G378</f>
        <v>39960</v>
      </c>
      <c r="G378" s="43">
        <v>45060</v>
      </c>
      <c r="H378" s="44">
        <v>7632</v>
      </c>
    </row>
    <row r="379" spans="1:8" ht="16.8" x14ac:dyDescent="0.3">
      <c r="A379" s="6" t="s">
        <v>450</v>
      </c>
      <c r="B379" s="16">
        <f>VLOOKUP(A379,'Hoa Don'!$A$1:$B$517,2,FALSE)</f>
        <v>44931</v>
      </c>
      <c r="C379" s="2">
        <f>'ChiTiet Hoa Don'!E379+'ChiTiet Hoa Don'!G379</f>
        <v>7194</v>
      </c>
      <c r="G379" s="43">
        <v>45062</v>
      </c>
      <c r="H379" s="44">
        <v>25168</v>
      </c>
    </row>
    <row r="380" spans="1:8" ht="16.8" x14ac:dyDescent="0.3">
      <c r="A380" s="6" t="s">
        <v>450</v>
      </c>
      <c r="B380" s="16">
        <f>VLOOKUP(A380,'Hoa Don'!$A$1:$B$517,2,FALSE)</f>
        <v>44931</v>
      </c>
      <c r="C380" s="2">
        <f>'ChiTiet Hoa Don'!E380+'ChiTiet Hoa Don'!G380</f>
        <v>7744</v>
      </c>
      <c r="G380" s="43">
        <v>45064</v>
      </c>
      <c r="H380" s="44">
        <v>216219</v>
      </c>
    </row>
    <row r="381" spans="1:8" ht="16.8" x14ac:dyDescent="0.3">
      <c r="A381" s="6" t="s">
        <v>451</v>
      </c>
      <c r="B381" s="16">
        <f>VLOOKUP(A381,'Hoa Don'!$A$1:$B$517,2,FALSE)</f>
        <v>44931</v>
      </c>
      <c r="C381" s="2">
        <f>'ChiTiet Hoa Don'!E381+'ChiTiet Hoa Don'!G381</f>
        <v>29975</v>
      </c>
      <c r="G381" s="43">
        <v>45066</v>
      </c>
      <c r="H381" s="44">
        <v>10395</v>
      </c>
    </row>
    <row r="382" spans="1:8" ht="16.8" x14ac:dyDescent="0.3">
      <c r="A382" s="6" t="s">
        <v>452</v>
      </c>
      <c r="B382" s="16">
        <f>VLOOKUP(A382,'Hoa Don'!$A$1:$B$517,2,FALSE)</f>
        <v>44932</v>
      </c>
      <c r="C382" s="2">
        <f>'ChiTiet Hoa Don'!E382+'ChiTiet Hoa Don'!G382</f>
        <v>30600</v>
      </c>
      <c r="G382" s="43">
        <v>45068</v>
      </c>
      <c r="H382" s="44">
        <v>37378</v>
      </c>
    </row>
    <row r="383" spans="1:8" ht="16.8" x14ac:dyDescent="0.3">
      <c r="A383" s="6" t="s">
        <v>453</v>
      </c>
      <c r="B383" s="16">
        <f>VLOOKUP(A383,'Hoa Don'!$A$1:$B$517,2,FALSE)</f>
        <v>44933</v>
      </c>
      <c r="C383" s="2">
        <f>'ChiTiet Hoa Don'!E383+'ChiTiet Hoa Don'!G383</f>
        <v>46398</v>
      </c>
      <c r="G383" s="43">
        <v>45070</v>
      </c>
      <c r="H383" s="44">
        <v>900</v>
      </c>
    </row>
    <row r="384" spans="1:8" ht="16.8" x14ac:dyDescent="0.3">
      <c r="A384" s="6" t="s">
        <v>454</v>
      </c>
      <c r="B384" s="16">
        <f>VLOOKUP(A384,'Hoa Don'!$A$1:$B$517,2,FALSE)</f>
        <v>44938</v>
      </c>
      <c r="C384" s="2">
        <f>'ChiTiet Hoa Don'!E384+'ChiTiet Hoa Don'!G384</f>
        <v>61050</v>
      </c>
      <c r="G384" s="43">
        <v>45072</v>
      </c>
      <c r="H384" s="44">
        <v>17280</v>
      </c>
    </row>
    <row r="385" spans="1:8" ht="16.8" x14ac:dyDescent="0.3">
      <c r="A385" s="6" t="s">
        <v>455</v>
      </c>
      <c r="B385" s="16">
        <f>VLOOKUP(A385,'Hoa Don'!$A$1:$B$517,2,FALSE)</f>
        <v>44940</v>
      </c>
      <c r="C385" s="2">
        <f>'ChiTiet Hoa Don'!E385+'ChiTiet Hoa Don'!G385</f>
        <v>22680</v>
      </c>
      <c r="G385" s="43">
        <v>45074</v>
      </c>
      <c r="H385" s="44">
        <v>12584</v>
      </c>
    </row>
    <row r="386" spans="1:8" ht="16.8" x14ac:dyDescent="0.3">
      <c r="A386" s="6" t="s">
        <v>456</v>
      </c>
      <c r="B386" s="16">
        <f>VLOOKUP(A386,'Hoa Don'!$A$1:$B$517,2,FALSE)</f>
        <v>44940</v>
      </c>
      <c r="C386" s="2">
        <f>'ChiTiet Hoa Don'!E386+'ChiTiet Hoa Don'!G386</f>
        <v>17706</v>
      </c>
      <c r="G386" s="43">
        <v>45076</v>
      </c>
      <c r="H386" s="44">
        <v>9720</v>
      </c>
    </row>
    <row r="387" spans="1:8" ht="16.8" x14ac:dyDescent="0.3">
      <c r="A387" s="6" t="s">
        <v>457</v>
      </c>
      <c r="B387" s="16">
        <f>VLOOKUP(A387,'Hoa Don'!$A$1:$B$517,2,FALSE)</f>
        <v>44954</v>
      </c>
      <c r="C387" s="2">
        <f>'ChiTiet Hoa Don'!E387+'ChiTiet Hoa Don'!G387</f>
        <v>12852</v>
      </c>
      <c r="G387" s="43">
        <v>45078</v>
      </c>
      <c r="H387" s="44">
        <v>9540</v>
      </c>
    </row>
    <row r="388" spans="1:8" ht="16.8" x14ac:dyDescent="0.3">
      <c r="A388" s="6" t="s">
        <v>458</v>
      </c>
      <c r="B388" s="16">
        <f>VLOOKUP(A388,'Hoa Don'!$A$1:$B$517,2,FALSE)</f>
        <v>44967</v>
      </c>
      <c r="C388" s="2">
        <f>'ChiTiet Hoa Don'!E388+'ChiTiet Hoa Don'!G388</f>
        <v>81312</v>
      </c>
      <c r="G388" s="43">
        <v>45080</v>
      </c>
      <c r="H388" s="44">
        <v>8640</v>
      </c>
    </row>
    <row r="389" spans="1:8" ht="16.8" x14ac:dyDescent="0.3">
      <c r="A389" s="6" t="s">
        <v>459</v>
      </c>
      <c r="B389" s="16">
        <f>VLOOKUP(A389,'Hoa Don'!$A$1:$B$517,2,FALSE)</f>
        <v>44967</v>
      </c>
      <c r="C389" s="2">
        <f>'ChiTiet Hoa Don'!E389+'ChiTiet Hoa Don'!G389</f>
        <v>15300</v>
      </c>
      <c r="G389" s="43">
        <v>45082</v>
      </c>
      <c r="H389" s="44">
        <v>28152</v>
      </c>
    </row>
    <row r="390" spans="1:8" ht="16.8" x14ac:dyDescent="0.3">
      <c r="A390" s="6" t="s">
        <v>460</v>
      </c>
      <c r="B390" s="16">
        <f>VLOOKUP(A390,'Hoa Don'!$A$1:$B$517,2,FALSE)</f>
        <v>44970</v>
      </c>
      <c r="C390" s="2">
        <f>'ChiTiet Hoa Don'!E390+'ChiTiet Hoa Don'!G390</f>
        <v>4466</v>
      </c>
      <c r="G390" s="43">
        <v>45084</v>
      </c>
      <c r="H390" s="44">
        <v>17280</v>
      </c>
    </row>
    <row r="391" spans="1:8" ht="16.8" x14ac:dyDescent="0.3">
      <c r="A391" s="6" t="s">
        <v>461</v>
      </c>
      <c r="B391" s="16">
        <f>VLOOKUP(A391,'Hoa Don'!$A$1:$B$517,2,FALSE)</f>
        <v>44970</v>
      </c>
      <c r="C391" s="2">
        <f>'ChiTiet Hoa Don'!E391+'ChiTiet Hoa Don'!G391</f>
        <v>101520</v>
      </c>
      <c r="G391" s="43">
        <v>45086</v>
      </c>
      <c r="H391" s="44">
        <v>8393</v>
      </c>
    </row>
    <row r="392" spans="1:8" ht="16.8" x14ac:dyDescent="0.3">
      <c r="A392" s="6" t="s">
        <v>462</v>
      </c>
      <c r="B392" s="16">
        <f>VLOOKUP(A392,'Hoa Don'!$A$1:$B$517,2,FALSE)</f>
        <v>44980</v>
      </c>
      <c r="C392" s="2">
        <f>'ChiTiet Hoa Don'!E392+'ChiTiet Hoa Don'!G392</f>
        <v>64800</v>
      </c>
      <c r="G392" s="43">
        <v>45088</v>
      </c>
      <c r="H392" s="44">
        <v>22680</v>
      </c>
    </row>
    <row r="393" spans="1:8" ht="16.8" x14ac:dyDescent="0.3">
      <c r="A393" s="6" t="s">
        <v>463</v>
      </c>
      <c r="B393" s="16">
        <f>VLOOKUP(A393,'Hoa Don'!$A$1:$B$517,2,FALSE)</f>
        <v>44980</v>
      </c>
      <c r="C393" s="2">
        <f>'ChiTiet Hoa Don'!E393+'ChiTiet Hoa Don'!G393</f>
        <v>11616</v>
      </c>
      <c r="G393" s="43">
        <v>45090</v>
      </c>
      <c r="H393" s="44">
        <v>17226</v>
      </c>
    </row>
    <row r="394" spans="1:8" ht="16.8" x14ac:dyDescent="0.3">
      <c r="A394" s="6" t="s">
        <v>464</v>
      </c>
      <c r="B394" s="16">
        <f>VLOOKUP(A394,'Hoa Don'!$A$1:$B$517,2,FALSE)</f>
        <v>44980</v>
      </c>
      <c r="C394" s="2">
        <f>'ChiTiet Hoa Don'!E394+'ChiTiet Hoa Don'!G394</f>
        <v>64800</v>
      </c>
      <c r="G394" s="43">
        <v>45092</v>
      </c>
      <c r="H394" s="44">
        <v>58590</v>
      </c>
    </row>
    <row r="395" spans="1:8" ht="16.8" x14ac:dyDescent="0.3">
      <c r="A395" s="6" t="s">
        <v>465</v>
      </c>
      <c r="B395" s="16">
        <f>VLOOKUP(A395,'Hoa Don'!$A$1:$B$517,2,FALSE)</f>
        <v>44984</v>
      </c>
      <c r="C395" s="2">
        <f>'ChiTiet Hoa Don'!E395+'ChiTiet Hoa Don'!G395</f>
        <v>15587</v>
      </c>
      <c r="G395" s="43">
        <v>45094</v>
      </c>
      <c r="H395" s="44">
        <v>9768</v>
      </c>
    </row>
    <row r="396" spans="1:8" ht="16.8" x14ac:dyDescent="0.3">
      <c r="A396" s="6" t="s">
        <v>466</v>
      </c>
      <c r="B396" s="16">
        <f>VLOOKUP(A396,'Hoa Don'!$A$1:$B$517,2,FALSE)</f>
        <v>44985</v>
      </c>
      <c r="C396" s="2">
        <f>'ChiTiet Hoa Don'!E396+'ChiTiet Hoa Don'!G396</f>
        <v>148962</v>
      </c>
      <c r="G396" s="43">
        <v>45096</v>
      </c>
      <c r="H396" s="44">
        <v>59048</v>
      </c>
    </row>
    <row r="397" spans="1:8" ht="16.8" x14ac:dyDescent="0.3">
      <c r="A397" s="6" t="s">
        <v>467</v>
      </c>
      <c r="B397" s="16">
        <f>VLOOKUP(A397,'Hoa Don'!$A$1:$B$517,2,FALSE)</f>
        <v>44986</v>
      </c>
      <c r="C397" s="2">
        <f>'ChiTiet Hoa Don'!E397+'ChiTiet Hoa Don'!G397</f>
        <v>43560</v>
      </c>
      <c r="G397" s="43">
        <v>45098</v>
      </c>
      <c r="H397" s="44">
        <v>41423</v>
      </c>
    </row>
    <row r="398" spans="1:8" ht="16.8" x14ac:dyDescent="0.3">
      <c r="A398" s="6" t="s">
        <v>468</v>
      </c>
      <c r="B398" s="16">
        <f>VLOOKUP(A398,'Hoa Don'!$A$1:$B$517,2,FALSE)</f>
        <v>44990</v>
      </c>
      <c r="C398" s="2">
        <f>'ChiTiet Hoa Don'!E398+'ChiTiet Hoa Don'!G398</f>
        <v>3240</v>
      </c>
      <c r="G398" s="43">
        <v>45102</v>
      </c>
      <c r="H398" s="44">
        <v>42021</v>
      </c>
    </row>
    <row r="399" spans="1:8" ht="16.8" x14ac:dyDescent="0.3">
      <c r="A399" s="6" t="s">
        <v>469</v>
      </c>
      <c r="B399" s="16">
        <f>VLOOKUP(A399,'Hoa Don'!$A$1:$B$517,2,FALSE)</f>
        <v>44991</v>
      </c>
      <c r="C399" s="2">
        <f>'ChiTiet Hoa Don'!E399+'ChiTiet Hoa Don'!G399</f>
        <v>15488</v>
      </c>
      <c r="G399" s="43">
        <v>45104</v>
      </c>
      <c r="H399" s="44">
        <v>8640</v>
      </c>
    </row>
    <row r="400" spans="1:8" ht="16.8" x14ac:dyDescent="0.3">
      <c r="A400" s="6" t="s">
        <v>469</v>
      </c>
      <c r="B400" s="16">
        <f>VLOOKUP(A400,'Hoa Don'!$A$1:$B$517,2,FALSE)</f>
        <v>44991</v>
      </c>
      <c r="C400" s="2">
        <f>'ChiTiet Hoa Don'!E400+'ChiTiet Hoa Don'!G400</f>
        <v>64800</v>
      </c>
      <c r="G400" s="43">
        <v>45106</v>
      </c>
      <c r="H400" s="44">
        <v>65934</v>
      </c>
    </row>
    <row r="401" spans="1:8" ht="16.8" x14ac:dyDescent="0.3">
      <c r="A401" s="6" t="s">
        <v>470</v>
      </c>
      <c r="B401" s="16">
        <f>VLOOKUP(A401,'Hoa Don'!$A$1:$B$517,2,FALSE)</f>
        <v>44992</v>
      </c>
      <c r="C401" s="2">
        <f>'ChiTiet Hoa Don'!E401+'ChiTiet Hoa Don'!G401</f>
        <v>3672</v>
      </c>
      <c r="G401" s="43">
        <v>45108</v>
      </c>
      <c r="H401" s="44">
        <v>43584</v>
      </c>
    </row>
    <row r="402" spans="1:8" ht="16.8" x14ac:dyDescent="0.3">
      <c r="A402" s="6" t="s">
        <v>471</v>
      </c>
      <c r="B402" s="16">
        <f>VLOOKUP(A402,'Hoa Don'!$A$1:$B$517,2,FALSE)</f>
        <v>44995</v>
      </c>
      <c r="C402" s="2">
        <f>'ChiTiet Hoa Don'!E402+'ChiTiet Hoa Don'!G402</f>
        <v>45792</v>
      </c>
      <c r="G402" s="43">
        <v>45110</v>
      </c>
      <c r="H402" s="44">
        <v>26796</v>
      </c>
    </row>
    <row r="403" spans="1:8" ht="16.8" x14ac:dyDescent="0.3">
      <c r="A403" s="6" t="s">
        <v>472</v>
      </c>
      <c r="B403" s="16">
        <f>VLOOKUP(A403,'Hoa Don'!$A$1:$B$517,2,FALSE)</f>
        <v>44998</v>
      </c>
      <c r="C403" s="2">
        <f>'ChiTiet Hoa Don'!E403+'ChiTiet Hoa Don'!G403</f>
        <v>10800</v>
      </c>
      <c r="G403" s="43">
        <v>45112</v>
      </c>
      <c r="H403" s="44">
        <v>35100</v>
      </c>
    </row>
    <row r="404" spans="1:8" ht="16.8" x14ac:dyDescent="0.3">
      <c r="A404" s="6" t="s">
        <v>473</v>
      </c>
      <c r="B404" s="16">
        <f>VLOOKUP(A404,'Hoa Don'!$A$1:$B$517,2,FALSE)</f>
        <v>45002</v>
      </c>
      <c r="C404" s="2">
        <f>'ChiTiet Hoa Don'!E404+'ChiTiet Hoa Don'!G404</f>
        <v>13500</v>
      </c>
      <c r="G404" s="43">
        <v>45114</v>
      </c>
      <c r="H404" s="44">
        <v>124542</v>
      </c>
    </row>
    <row r="405" spans="1:8" ht="16.8" x14ac:dyDescent="0.3">
      <c r="A405" s="6" t="s">
        <v>474</v>
      </c>
      <c r="B405" s="16">
        <f>VLOOKUP(A405,'Hoa Don'!$A$1:$B$517,2,FALSE)</f>
        <v>45006</v>
      </c>
      <c r="C405" s="2">
        <f>'ChiTiet Hoa Don'!E405+'ChiTiet Hoa Don'!G405</f>
        <v>69462</v>
      </c>
      <c r="G405" s="43">
        <v>45116</v>
      </c>
      <c r="H405" s="44">
        <v>19184</v>
      </c>
    </row>
    <row r="406" spans="1:8" ht="16.8" x14ac:dyDescent="0.3">
      <c r="A406" s="6" t="s">
        <v>475</v>
      </c>
      <c r="B406" s="16">
        <f>VLOOKUP(A406,'Hoa Don'!$A$1:$B$517,2,FALSE)</f>
        <v>45020</v>
      </c>
      <c r="C406" s="2">
        <f>'ChiTiet Hoa Don'!E406+'ChiTiet Hoa Don'!G406</f>
        <v>22896</v>
      </c>
      <c r="G406" s="43">
        <v>45118</v>
      </c>
      <c r="H406" s="44">
        <v>38745</v>
      </c>
    </row>
    <row r="407" spans="1:8" ht="16.8" x14ac:dyDescent="0.3">
      <c r="A407" s="6" t="s">
        <v>476</v>
      </c>
      <c r="B407" s="16">
        <f>VLOOKUP(A407,'Hoa Don'!$A$1:$B$517,2,FALSE)</f>
        <v>45020</v>
      </c>
      <c r="C407" s="2">
        <f>'ChiTiet Hoa Don'!E407+'ChiTiet Hoa Don'!G407</f>
        <v>4284</v>
      </c>
      <c r="G407" s="43">
        <v>45120</v>
      </c>
      <c r="H407" s="44">
        <v>19536</v>
      </c>
    </row>
    <row r="408" spans="1:8" ht="16.8" x14ac:dyDescent="0.3">
      <c r="A408" s="6" t="s">
        <v>477</v>
      </c>
      <c r="B408" s="16">
        <f>VLOOKUP(A408,'Hoa Don'!$A$1:$B$517,2,FALSE)</f>
        <v>45025</v>
      </c>
      <c r="C408" s="2">
        <f>'ChiTiet Hoa Don'!E408+'ChiTiet Hoa Don'!G408</f>
        <v>17172</v>
      </c>
      <c r="G408" s="43">
        <v>45122</v>
      </c>
      <c r="H408" s="44">
        <v>119671</v>
      </c>
    </row>
    <row r="409" spans="1:8" ht="16.8" x14ac:dyDescent="0.3">
      <c r="A409" s="6" t="s">
        <v>478</v>
      </c>
      <c r="B409" s="16">
        <f>VLOOKUP(A409,'Hoa Don'!$A$1:$B$517,2,FALSE)</f>
        <v>45032</v>
      </c>
      <c r="C409" s="2">
        <f>'ChiTiet Hoa Don'!E409+'ChiTiet Hoa Don'!G409</f>
        <v>15120</v>
      </c>
      <c r="G409" s="43">
        <v>45126</v>
      </c>
      <c r="H409" s="44">
        <v>2724</v>
      </c>
    </row>
    <row r="410" spans="1:8" ht="16.8" x14ac:dyDescent="0.3">
      <c r="A410" s="6" t="s">
        <v>479</v>
      </c>
      <c r="B410" s="16">
        <f>VLOOKUP(A410,'Hoa Don'!$A$1:$B$517,2,FALSE)</f>
        <v>45035</v>
      </c>
      <c r="C410" s="2">
        <f>'ChiTiet Hoa Don'!E410+'ChiTiet Hoa Don'!G410</f>
        <v>7200</v>
      </c>
      <c r="G410" s="43">
        <v>45128</v>
      </c>
      <c r="H410" s="44">
        <v>35496</v>
      </c>
    </row>
    <row r="411" spans="1:8" ht="16.8" x14ac:dyDescent="0.3">
      <c r="A411" s="6" t="s">
        <v>480</v>
      </c>
      <c r="B411" s="16">
        <f>VLOOKUP(A411,'Hoa Don'!$A$1:$B$517,2,FALSE)</f>
        <v>45039</v>
      </c>
      <c r="C411" s="2">
        <f>'ChiTiet Hoa Don'!E411+'ChiTiet Hoa Don'!G411</f>
        <v>14175</v>
      </c>
      <c r="G411" s="43">
        <v>45130</v>
      </c>
      <c r="H411" s="44">
        <v>22330</v>
      </c>
    </row>
    <row r="412" spans="1:8" ht="16.8" x14ac:dyDescent="0.3">
      <c r="A412" s="6" t="s">
        <v>481</v>
      </c>
      <c r="B412" s="16">
        <f>VLOOKUP(A412,'Hoa Don'!$A$1:$B$517,2,FALSE)</f>
        <v>45040</v>
      </c>
      <c r="C412" s="2">
        <f>'ChiTiet Hoa Don'!E412+'ChiTiet Hoa Don'!G412</f>
        <v>169812</v>
      </c>
      <c r="G412" s="43">
        <v>45132</v>
      </c>
      <c r="H412" s="44">
        <v>83952</v>
      </c>
    </row>
    <row r="413" spans="1:8" ht="16.8" x14ac:dyDescent="0.3">
      <c r="A413" s="6" t="s">
        <v>482</v>
      </c>
      <c r="B413" s="16">
        <f>VLOOKUP(A413,'Hoa Don'!$A$1:$B$517,2,FALSE)</f>
        <v>45040</v>
      </c>
      <c r="C413" s="2">
        <f>'ChiTiet Hoa Don'!E413+'ChiTiet Hoa Don'!G413</f>
        <v>64746</v>
      </c>
      <c r="G413" s="43">
        <v>45135</v>
      </c>
      <c r="H413" s="44">
        <v>80531</v>
      </c>
    </row>
    <row r="414" spans="1:8" ht="16.8" x14ac:dyDescent="0.3">
      <c r="A414" s="6" t="s">
        <v>483</v>
      </c>
      <c r="B414" s="16">
        <f>VLOOKUP(A414,'Hoa Don'!$A$1:$B$517,2,FALSE)</f>
        <v>45040</v>
      </c>
      <c r="C414" s="2">
        <f>'ChiTiet Hoa Don'!E414+'ChiTiet Hoa Don'!G414</f>
        <v>34188</v>
      </c>
      <c r="G414" s="43">
        <v>45138</v>
      </c>
      <c r="H414" s="44">
        <v>31746</v>
      </c>
    </row>
    <row r="415" spans="1:8" ht="16.8" x14ac:dyDescent="0.3">
      <c r="A415" s="6" t="s">
        <v>483</v>
      </c>
      <c r="B415" s="16">
        <f>VLOOKUP(A415,'Hoa Don'!$A$1:$B$517,2,FALSE)</f>
        <v>45040</v>
      </c>
      <c r="C415" s="2">
        <f>'ChiTiet Hoa Don'!E415+'ChiTiet Hoa Don'!G415</f>
        <v>16456</v>
      </c>
      <c r="G415" s="43">
        <v>45148</v>
      </c>
      <c r="H415" s="44">
        <v>14388</v>
      </c>
    </row>
    <row r="416" spans="1:8" ht="16.8" x14ac:dyDescent="0.3">
      <c r="A416" s="6" t="s">
        <v>484</v>
      </c>
      <c r="B416" s="16">
        <f>VLOOKUP(A416,'Hoa Don'!$A$1:$B$517,2,FALSE)</f>
        <v>45041</v>
      </c>
      <c r="C416" s="2">
        <f>'ChiTiet Hoa Don'!E416+'ChiTiet Hoa Don'!G416</f>
        <v>19440</v>
      </c>
      <c r="G416" s="43">
        <v>45150</v>
      </c>
      <c r="H416" s="44">
        <v>61290</v>
      </c>
    </row>
    <row r="417" spans="1:8" ht="16.8" x14ac:dyDescent="0.3">
      <c r="A417" s="6" t="s">
        <v>485</v>
      </c>
      <c r="B417" s="16">
        <f>VLOOKUP(A417,'Hoa Don'!$A$1:$B$517,2,FALSE)</f>
        <v>45041</v>
      </c>
      <c r="C417" s="2">
        <f>'ChiTiet Hoa Don'!E417+'ChiTiet Hoa Don'!G417</f>
        <v>73260</v>
      </c>
      <c r="G417" s="43">
        <v>45151</v>
      </c>
      <c r="H417" s="44">
        <v>24480</v>
      </c>
    </row>
    <row r="418" spans="1:8" ht="16.8" x14ac:dyDescent="0.3">
      <c r="A418" s="6" t="s">
        <v>486</v>
      </c>
      <c r="B418" s="16">
        <f>VLOOKUP(A418,'Hoa Don'!$A$1:$B$517,2,FALSE)</f>
        <v>45042</v>
      </c>
      <c r="C418" s="2">
        <f>'ChiTiet Hoa Don'!E418+'ChiTiet Hoa Don'!G418</f>
        <v>6120</v>
      </c>
      <c r="G418" s="43">
        <v>45152</v>
      </c>
      <c r="H418" s="44">
        <v>21692</v>
      </c>
    </row>
    <row r="419" spans="1:8" ht="16.8" x14ac:dyDescent="0.3">
      <c r="A419" s="6" t="s">
        <v>487</v>
      </c>
      <c r="B419" s="16">
        <f>VLOOKUP(A419,'Hoa Don'!$A$1:$B$517,2,FALSE)</f>
        <v>45042</v>
      </c>
      <c r="C419" s="2">
        <f>'ChiTiet Hoa Don'!E419+'ChiTiet Hoa Don'!G419</f>
        <v>17706</v>
      </c>
      <c r="G419" s="43">
        <v>45153</v>
      </c>
      <c r="H419" s="44">
        <v>11448</v>
      </c>
    </row>
    <row r="420" spans="1:8" ht="16.8" x14ac:dyDescent="0.3">
      <c r="A420" s="6" t="s">
        <v>488</v>
      </c>
      <c r="B420" s="16">
        <f>VLOOKUP(A420,'Hoa Don'!$A$1:$B$517,2,FALSE)</f>
        <v>45044</v>
      </c>
      <c r="C420" s="2">
        <f>'ChiTiet Hoa Don'!E420+'ChiTiet Hoa Don'!G420</f>
        <v>16456</v>
      </c>
      <c r="G420" s="43">
        <v>45154</v>
      </c>
      <c r="H420" s="44">
        <v>17424</v>
      </c>
    </row>
    <row r="421" spans="1:8" ht="16.8" x14ac:dyDescent="0.3">
      <c r="A421" s="6" t="s">
        <v>489</v>
      </c>
      <c r="B421" s="16">
        <f>VLOOKUP(A421,'Hoa Don'!$A$1:$B$517,2,FALSE)</f>
        <v>45046</v>
      </c>
      <c r="C421" s="2">
        <f>'ChiTiet Hoa Don'!E421+'ChiTiet Hoa Don'!G421</f>
        <v>15300</v>
      </c>
      <c r="G421" s="43">
        <v>45156</v>
      </c>
      <c r="H421" s="44">
        <v>25179</v>
      </c>
    </row>
    <row r="422" spans="1:8" ht="16.8" x14ac:dyDescent="0.3">
      <c r="A422" s="6" t="s">
        <v>490</v>
      </c>
      <c r="B422" s="16">
        <f>VLOOKUP(A422,'Hoa Don'!$A$1:$B$517,2,FALSE)</f>
        <v>45048</v>
      </c>
      <c r="C422" s="2">
        <f>'ChiTiet Hoa Don'!E422+'ChiTiet Hoa Don'!G422</f>
        <v>86400</v>
      </c>
      <c r="G422" s="43">
        <v>45157</v>
      </c>
      <c r="H422" s="44">
        <v>40656</v>
      </c>
    </row>
    <row r="423" spans="1:8" ht="16.8" x14ac:dyDescent="0.3">
      <c r="A423" s="6" t="s">
        <v>491</v>
      </c>
      <c r="B423" s="16">
        <f>VLOOKUP(A423,'Hoa Don'!$A$1:$B$517,2,FALSE)</f>
        <v>45050</v>
      </c>
      <c r="C423" s="2">
        <f>'ChiTiet Hoa Don'!E423+'ChiTiet Hoa Don'!G423</f>
        <v>66600</v>
      </c>
      <c r="G423" s="43">
        <v>45158</v>
      </c>
      <c r="H423" s="44">
        <v>48195</v>
      </c>
    </row>
    <row r="424" spans="1:8" ht="16.8" x14ac:dyDescent="0.3">
      <c r="A424" s="6" t="s">
        <v>492</v>
      </c>
      <c r="B424" s="16">
        <f>VLOOKUP(A424,'Hoa Don'!$A$1:$B$517,2,FALSE)</f>
        <v>45052</v>
      </c>
      <c r="C424" s="2">
        <f>'ChiTiet Hoa Don'!E424+'ChiTiet Hoa Don'!G424</f>
        <v>53118</v>
      </c>
      <c r="G424" s="43">
        <v>45159</v>
      </c>
      <c r="H424" s="44">
        <v>124542</v>
      </c>
    </row>
    <row r="425" spans="1:8" ht="16.8" x14ac:dyDescent="0.3">
      <c r="A425" s="6" t="s">
        <v>493</v>
      </c>
      <c r="B425" s="16">
        <f>VLOOKUP(A425,'Hoa Don'!$A$1:$B$517,2,FALSE)</f>
        <v>45052</v>
      </c>
      <c r="C425" s="2">
        <f>'ChiTiet Hoa Don'!E425+'ChiTiet Hoa Don'!G425</f>
        <v>17226</v>
      </c>
      <c r="G425" s="43">
        <v>45161</v>
      </c>
      <c r="H425" s="44">
        <v>29160</v>
      </c>
    </row>
    <row r="426" spans="1:8" ht="16.8" x14ac:dyDescent="0.3">
      <c r="A426" s="6" t="s">
        <v>494</v>
      </c>
      <c r="B426" s="16">
        <f>VLOOKUP(A426,'Hoa Don'!$A$1:$B$517,2,FALSE)</f>
        <v>45054</v>
      </c>
      <c r="C426" s="2">
        <f>'ChiTiet Hoa Don'!E426+'ChiTiet Hoa Don'!G426</f>
        <v>13230</v>
      </c>
      <c r="G426" s="43">
        <v>45162</v>
      </c>
      <c r="H426" s="44">
        <v>74338</v>
      </c>
    </row>
    <row r="427" spans="1:8" ht="16.8" x14ac:dyDescent="0.3">
      <c r="A427" s="6" t="s">
        <v>495</v>
      </c>
      <c r="B427" s="16">
        <f>VLOOKUP(A427,'Hoa Don'!$A$1:$B$517,2,FALSE)</f>
        <v>45056</v>
      </c>
      <c r="C427" s="2">
        <f>'ChiTiet Hoa Don'!E427+'ChiTiet Hoa Don'!G427</f>
        <v>34272</v>
      </c>
      <c r="G427" s="43">
        <v>45163</v>
      </c>
      <c r="H427" s="44">
        <v>5448</v>
      </c>
    </row>
    <row r="428" spans="1:8" ht="16.8" x14ac:dyDescent="0.3">
      <c r="A428" s="6" t="s">
        <v>496</v>
      </c>
      <c r="B428" s="16">
        <f>VLOOKUP(A428,'Hoa Don'!$A$1:$B$517,2,FALSE)</f>
        <v>45058</v>
      </c>
      <c r="C428" s="2">
        <f>'ChiTiet Hoa Don'!E428+'ChiTiet Hoa Don'!G428</f>
        <v>62652</v>
      </c>
      <c r="G428" s="43">
        <v>45164</v>
      </c>
      <c r="H428" s="44">
        <v>38918</v>
      </c>
    </row>
    <row r="429" spans="1:8" ht="16.8" x14ac:dyDescent="0.3">
      <c r="A429" s="6" t="s">
        <v>497</v>
      </c>
      <c r="B429" s="16">
        <f>VLOOKUP(A429,'Hoa Don'!$A$1:$B$517,2,FALSE)</f>
        <v>45060</v>
      </c>
      <c r="C429" s="2">
        <f>'ChiTiet Hoa Don'!E429+'ChiTiet Hoa Don'!G429</f>
        <v>7632</v>
      </c>
      <c r="G429" s="43">
        <v>45166</v>
      </c>
      <c r="H429" s="44">
        <v>47700</v>
      </c>
    </row>
    <row r="430" spans="1:8" ht="16.8" x14ac:dyDescent="0.3">
      <c r="A430" s="6" t="s">
        <v>498</v>
      </c>
      <c r="B430" s="16">
        <f>VLOOKUP(A430,'Hoa Don'!$A$1:$B$517,2,FALSE)</f>
        <v>45062</v>
      </c>
      <c r="C430" s="2">
        <f>'ChiTiet Hoa Don'!E430+'ChiTiet Hoa Don'!G430</f>
        <v>25168</v>
      </c>
      <c r="G430" s="43">
        <v>45168</v>
      </c>
      <c r="H430" s="44">
        <v>5808</v>
      </c>
    </row>
    <row r="431" spans="1:8" ht="16.8" x14ac:dyDescent="0.3">
      <c r="A431" s="6" t="s">
        <v>499</v>
      </c>
      <c r="B431" s="16">
        <f>VLOOKUP(A431,'Hoa Don'!$A$1:$B$517,2,FALSE)</f>
        <v>45064</v>
      </c>
      <c r="C431" s="2">
        <f>'ChiTiet Hoa Don'!E431+'ChiTiet Hoa Don'!G431</f>
        <v>84105</v>
      </c>
      <c r="G431" s="43">
        <v>45170</v>
      </c>
      <c r="H431" s="44">
        <v>46814</v>
      </c>
    </row>
    <row r="432" spans="1:8" ht="16.8" x14ac:dyDescent="0.3">
      <c r="A432" s="6" t="s">
        <v>500</v>
      </c>
      <c r="B432" s="16">
        <f>VLOOKUP(A432,'Hoa Don'!$A$1:$B$517,2,FALSE)</f>
        <v>45064</v>
      </c>
      <c r="C432" s="2">
        <f>'ChiTiet Hoa Don'!E432+'ChiTiet Hoa Don'!G432</f>
        <v>132114</v>
      </c>
      <c r="G432" s="43">
        <v>45174</v>
      </c>
      <c r="H432" s="44">
        <v>25515</v>
      </c>
    </row>
    <row r="433" spans="1:8" ht="16.8" x14ac:dyDescent="0.3">
      <c r="A433" s="6" t="s">
        <v>501</v>
      </c>
      <c r="B433" s="16">
        <f>VLOOKUP(A433,'Hoa Don'!$A$1:$B$517,2,FALSE)</f>
        <v>45066</v>
      </c>
      <c r="C433" s="2">
        <f>'ChiTiet Hoa Don'!E433+'ChiTiet Hoa Don'!G433</f>
        <v>10395</v>
      </c>
      <c r="G433" s="43">
        <v>45176</v>
      </c>
      <c r="H433" s="44">
        <v>43956</v>
      </c>
    </row>
    <row r="434" spans="1:8" ht="16.8" x14ac:dyDescent="0.3">
      <c r="A434" s="6" t="s">
        <v>502</v>
      </c>
      <c r="B434" s="16">
        <f>VLOOKUP(A434,'Hoa Don'!$A$1:$B$517,2,FALSE)</f>
        <v>45068</v>
      </c>
      <c r="C434" s="2">
        <f>'ChiTiet Hoa Don'!E434+'ChiTiet Hoa Don'!G434</f>
        <v>23980</v>
      </c>
      <c r="G434" s="43">
        <v>45178</v>
      </c>
      <c r="H434" s="44">
        <v>45360</v>
      </c>
    </row>
    <row r="435" spans="1:8" ht="16.8" x14ac:dyDescent="0.3">
      <c r="A435" s="6" t="s">
        <v>502</v>
      </c>
      <c r="B435" s="16">
        <f>VLOOKUP(A435,'Hoa Don'!$A$1:$B$517,2,FALSE)</f>
        <v>45068</v>
      </c>
      <c r="C435" s="2">
        <f>'ChiTiet Hoa Don'!E435+'ChiTiet Hoa Don'!G435</f>
        <v>13398</v>
      </c>
      <c r="G435" s="43">
        <v>45180</v>
      </c>
      <c r="H435" s="44">
        <v>9720</v>
      </c>
    </row>
    <row r="436" spans="1:8" ht="16.8" x14ac:dyDescent="0.3">
      <c r="A436" s="6" t="s">
        <v>503</v>
      </c>
      <c r="B436" s="16">
        <f>VLOOKUP(A436,'Hoa Don'!$A$1:$B$517,2,FALSE)</f>
        <v>45070</v>
      </c>
      <c r="C436" s="2">
        <f>'ChiTiet Hoa Don'!E436+'ChiTiet Hoa Don'!G436</f>
        <v>900</v>
      </c>
      <c r="G436" s="43">
        <v>45182</v>
      </c>
      <c r="H436" s="44">
        <v>49368</v>
      </c>
    </row>
    <row r="437" spans="1:8" ht="16.8" x14ac:dyDescent="0.3">
      <c r="A437" s="6" t="s">
        <v>504</v>
      </c>
      <c r="B437" s="16">
        <f>VLOOKUP(A437,'Hoa Don'!$A$1:$B$517,2,FALSE)</f>
        <v>45072</v>
      </c>
      <c r="C437" s="2">
        <f>'ChiTiet Hoa Don'!E437+'ChiTiet Hoa Don'!G437</f>
        <v>17280</v>
      </c>
      <c r="G437" s="43">
        <v>45184</v>
      </c>
      <c r="H437" s="44">
        <v>9792</v>
      </c>
    </row>
    <row r="438" spans="1:8" ht="16.8" x14ac:dyDescent="0.3">
      <c r="A438" s="6" t="s">
        <v>505</v>
      </c>
      <c r="B438" s="16">
        <f>VLOOKUP(A438,'Hoa Don'!$A$1:$B$517,2,FALSE)</f>
        <v>45074</v>
      </c>
      <c r="C438" s="2">
        <f>'ChiTiet Hoa Don'!E438+'ChiTiet Hoa Don'!G438</f>
        <v>12584</v>
      </c>
      <c r="G438" s="43">
        <v>45186</v>
      </c>
      <c r="H438" s="44">
        <v>78228</v>
      </c>
    </row>
    <row r="439" spans="1:8" ht="16.8" x14ac:dyDescent="0.3">
      <c r="A439" s="6" t="s">
        <v>506</v>
      </c>
      <c r="B439" s="16">
        <f>VLOOKUP(A439,'Hoa Don'!$A$1:$B$517,2,FALSE)</f>
        <v>45076</v>
      </c>
      <c r="C439" s="2">
        <f>'ChiTiet Hoa Don'!E439+'ChiTiet Hoa Don'!G439</f>
        <v>9720</v>
      </c>
      <c r="G439" s="43">
        <v>45188</v>
      </c>
      <c r="H439" s="44">
        <v>8640</v>
      </c>
    </row>
    <row r="440" spans="1:8" ht="16.8" x14ac:dyDescent="0.3">
      <c r="A440" s="6" t="s">
        <v>507</v>
      </c>
      <c r="B440" s="16">
        <f>VLOOKUP(A440,'Hoa Don'!$A$1:$B$517,2,FALSE)</f>
        <v>45078</v>
      </c>
      <c r="C440" s="2">
        <f>'ChiTiet Hoa Don'!E440+'ChiTiet Hoa Don'!G440</f>
        <v>9540</v>
      </c>
      <c r="G440" s="43">
        <v>45190</v>
      </c>
      <c r="H440" s="44">
        <v>10800</v>
      </c>
    </row>
    <row r="441" spans="1:8" ht="16.8" x14ac:dyDescent="0.3">
      <c r="A441" s="6" t="s">
        <v>508</v>
      </c>
      <c r="B441" s="16">
        <f>VLOOKUP(A441,'Hoa Don'!$A$1:$B$517,2,FALSE)</f>
        <v>45080</v>
      </c>
      <c r="C441" s="2">
        <f>'ChiTiet Hoa Don'!E441+'ChiTiet Hoa Don'!G441</f>
        <v>8640</v>
      </c>
      <c r="G441" s="43">
        <v>45192</v>
      </c>
      <c r="H441" s="44">
        <v>121218</v>
      </c>
    </row>
    <row r="442" spans="1:8" ht="16.8" x14ac:dyDescent="0.3">
      <c r="A442" s="6" t="s">
        <v>509</v>
      </c>
      <c r="B442" s="16">
        <f>VLOOKUP(A442,'Hoa Don'!$A$1:$B$517,2,FALSE)</f>
        <v>45082</v>
      </c>
      <c r="C442" s="2">
        <f>'ChiTiet Hoa Don'!E442+'ChiTiet Hoa Don'!G442</f>
        <v>28152</v>
      </c>
      <c r="G442" s="43">
        <v>45194</v>
      </c>
      <c r="H442" s="44">
        <v>3816</v>
      </c>
    </row>
    <row r="443" spans="1:8" ht="16.8" x14ac:dyDescent="0.3">
      <c r="A443" s="6" t="s">
        <v>510</v>
      </c>
      <c r="B443" s="16">
        <f>VLOOKUP(A443,'Hoa Don'!$A$1:$B$517,2,FALSE)</f>
        <v>45084</v>
      </c>
      <c r="C443" s="2">
        <f>'ChiTiet Hoa Don'!E443+'ChiTiet Hoa Don'!G443</f>
        <v>17280</v>
      </c>
      <c r="G443" s="43">
        <v>45196</v>
      </c>
      <c r="H443" s="44">
        <v>35496</v>
      </c>
    </row>
    <row r="444" spans="1:8" ht="16.8" x14ac:dyDescent="0.3">
      <c r="A444" s="6" t="s">
        <v>511</v>
      </c>
      <c r="B444" s="16">
        <f>VLOOKUP(A444,'Hoa Don'!$A$1:$B$517,2,FALSE)</f>
        <v>45086</v>
      </c>
      <c r="C444" s="2">
        <f>'ChiTiet Hoa Don'!E444+'ChiTiet Hoa Don'!G444</f>
        <v>8393</v>
      </c>
      <c r="G444" s="43">
        <v>45200</v>
      </c>
      <c r="H444" s="44">
        <v>66780</v>
      </c>
    </row>
    <row r="445" spans="1:8" ht="16.8" x14ac:dyDescent="0.3">
      <c r="A445" s="6" t="s">
        <v>512</v>
      </c>
      <c r="B445" s="16">
        <f>VLOOKUP(A445,'Hoa Don'!$A$1:$B$517,2,FALSE)</f>
        <v>45088</v>
      </c>
      <c r="C445" s="2">
        <f>'ChiTiet Hoa Don'!E445+'ChiTiet Hoa Don'!G445</f>
        <v>22680</v>
      </c>
      <c r="G445" s="43">
        <v>45201</v>
      </c>
      <c r="H445" s="44">
        <v>110880</v>
      </c>
    </row>
    <row r="446" spans="1:8" ht="16.8" x14ac:dyDescent="0.3">
      <c r="A446" s="6" t="s">
        <v>513</v>
      </c>
      <c r="B446" s="16">
        <f>VLOOKUP(A446,'Hoa Don'!$A$1:$B$517,2,FALSE)</f>
        <v>45090</v>
      </c>
      <c r="C446" s="2">
        <f>'ChiTiet Hoa Don'!E446+'ChiTiet Hoa Don'!G446</f>
        <v>17226</v>
      </c>
      <c r="G446" s="43">
        <v>45206</v>
      </c>
      <c r="H446" s="44">
        <v>4725</v>
      </c>
    </row>
    <row r="447" spans="1:8" ht="16.8" x14ac:dyDescent="0.3">
      <c r="A447" s="6" t="s">
        <v>514</v>
      </c>
      <c r="B447" s="16">
        <f>VLOOKUP(A447,'Hoa Don'!$A$1:$B$517,2,FALSE)</f>
        <v>45092</v>
      </c>
      <c r="C447" s="2">
        <f>'ChiTiet Hoa Don'!E447+'ChiTiet Hoa Don'!G447</f>
        <v>58590</v>
      </c>
      <c r="G447" s="43">
        <v>45208</v>
      </c>
      <c r="H447" s="44">
        <v>24804</v>
      </c>
    </row>
    <row r="448" spans="1:8" ht="16.8" x14ac:dyDescent="0.3">
      <c r="A448" s="6" t="s">
        <v>515</v>
      </c>
      <c r="B448" s="16">
        <f>VLOOKUP(A448,'Hoa Don'!$A$1:$B$517,2,FALSE)</f>
        <v>45094</v>
      </c>
      <c r="C448" s="2">
        <f>'ChiTiet Hoa Don'!E448+'ChiTiet Hoa Don'!G448</f>
        <v>9768</v>
      </c>
      <c r="G448" s="43">
        <v>45210</v>
      </c>
      <c r="H448" s="44">
        <v>14388</v>
      </c>
    </row>
    <row r="449" spans="1:8" ht="16.8" x14ac:dyDescent="0.3">
      <c r="A449" s="6" t="s">
        <v>516</v>
      </c>
      <c r="B449" s="16">
        <f>VLOOKUP(A449,'Hoa Don'!$A$1:$B$517,2,FALSE)</f>
        <v>45096</v>
      </c>
      <c r="C449" s="2">
        <f>'ChiTiet Hoa Don'!E449+'ChiTiet Hoa Don'!G449</f>
        <v>59048</v>
      </c>
      <c r="G449" s="43">
        <v>45212</v>
      </c>
      <c r="H449" s="44">
        <v>12210</v>
      </c>
    </row>
    <row r="450" spans="1:8" ht="16.8" x14ac:dyDescent="0.3">
      <c r="A450" s="6" t="s">
        <v>517</v>
      </c>
      <c r="B450" s="16">
        <f>VLOOKUP(A450,'Hoa Don'!$A$1:$B$517,2,FALSE)</f>
        <v>45098</v>
      </c>
      <c r="C450" s="2">
        <f>'ChiTiet Hoa Don'!E450+'ChiTiet Hoa Don'!G450</f>
        <v>29975</v>
      </c>
      <c r="G450" s="43">
        <v>45214</v>
      </c>
      <c r="H450" s="44">
        <v>10800</v>
      </c>
    </row>
    <row r="451" spans="1:8" ht="16.8" x14ac:dyDescent="0.3">
      <c r="A451" s="6" t="s">
        <v>518</v>
      </c>
      <c r="B451" s="16">
        <f>VLOOKUP(A451,'Hoa Don'!$A$1:$B$517,2,FALSE)</f>
        <v>45098</v>
      </c>
      <c r="C451" s="2">
        <f>'ChiTiet Hoa Don'!E451+'ChiTiet Hoa Don'!G451</f>
        <v>11448</v>
      </c>
      <c r="G451" s="43">
        <v>45216</v>
      </c>
      <c r="H451" s="44">
        <v>83028</v>
      </c>
    </row>
    <row r="452" spans="1:8" ht="16.8" x14ac:dyDescent="0.3">
      <c r="A452" s="6" t="s">
        <v>519</v>
      </c>
      <c r="B452" s="16">
        <f>VLOOKUP(A452,'Hoa Don'!$A$1:$B$517,2,FALSE)</f>
        <v>45102</v>
      </c>
      <c r="C452" s="2">
        <f>'ChiTiet Hoa Don'!E452+'ChiTiet Hoa Don'!G452</f>
        <v>7326</v>
      </c>
      <c r="G452" s="43">
        <v>45218</v>
      </c>
      <c r="H452" s="44">
        <v>3672</v>
      </c>
    </row>
    <row r="453" spans="1:8" ht="16.8" x14ac:dyDescent="0.3">
      <c r="A453" s="6" t="s">
        <v>519</v>
      </c>
      <c r="B453" s="16">
        <f>VLOOKUP(A453,'Hoa Don'!$A$1:$B$517,2,FALSE)</f>
        <v>45102</v>
      </c>
      <c r="C453" s="2">
        <f>'ChiTiet Hoa Don'!E453+'ChiTiet Hoa Don'!G453</f>
        <v>5400</v>
      </c>
      <c r="G453" s="43">
        <v>45220</v>
      </c>
      <c r="H453" s="44">
        <v>61290</v>
      </c>
    </row>
    <row r="454" spans="1:8" ht="16.8" x14ac:dyDescent="0.3">
      <c r="A454" s="6" t="s">
        <v>519</v>
      </c>
      <c r="B454" s="16">
        <f>VLOOKUP(A454,'Hoa Don'!$A$1:$B$517,2,FALSE)</f>
        <v>45102</v>
      </c>
      <c r="C454" s="2">
        <f>'ChiTiet Hoa Don'!E454+'ChiTiet Hoa Don'!G454</f>
        <v>29295</v>
      </c>
      <c r="G454" s="43">
        <v>45222</v>
      </c>
      <c r="H454" s="44">
        <v>62920</v>
      </c>
    </row>
    <row r="455" spans="1:8" ht="16.8" x14ac:dyDescent="0.3">
      <c r="A455" s="6" t="s">
        <v>520</v>
      </c>
      <c r="B455" s="16">
        <f>VLOOKUP(A455,'Hoa Don'!$A$1:$B$517,2,FALSE)</f>
        <v>45104</v>
      </c>
      <c r="C455" s="2">
        <f>'ChiTiet Hoa Don'!E455+'ChiTiet Hoa Don'!G455</f>
        <v>8640</v>
      </c>
      <c r="G455" s="43">
        <v>45224</v>
      </c>
      <c r="H455" s="44">
        <v>4896</v>
      </c>
    </row>
    <row r="456" spans="1:8" ht="16.8" x14ac:dyDescent="0.3">
      <c r="A456" s="6" t="s">
        <v>521</v>
      </c>
      <c r="B456" s="16">
        <f>VLOOKUP(A456,'Hoa Don'!$A$1:$B$517,2,FALSE)</f>
        <v>45106</v>
      </c>
      <c r="C456" s="2">
        <f>'ChiTiet Hoa Don'!E456+'ChiTiet Hoa Don'!G456</f>
        <v>65934</v>
      </c>
      <c r="G456" s="43">
        <v>45226</v>
      </c>
      <c r="H456" s="44">
        <v>50760</v>
      </c>
    </row>
    <row r="457" spans="1:8" ht="16.8" x14ac:dyDescent="0.3">
      <c r="A457" s="6" t="s">
        <v>522</v>
      </c>
      <c r="B457" s="16">
        <f>VLOOKUP(A457,'Hoa Don'!$A$1:$B$517,2,FALSE)</f>
        <v>45108</v>
      </c>
      <c r="C457" s="2">
        <f>'ChiTiet Hoa Don'!E457+'ChiTiet Hoa Don'!G457</f>
        <v>43584</v>
      </c>
      <c r="G457" s="43">
        <v>45228</v>
      </c>
      <c r="H457" s="44">
        <v>14400</v>
      </c>
    </row>
    <row r="458" spans="1:8" ht="16.8" x14ac:dyDescent="0.3">
      <c r="A458" s="6" t="s">
        <v>523</v>
      </c>
      <c r="B458" s="16">
        <f>VLOOKUP(A458,'Hoa Don'!$A$1:$B$517,2,FALSE)</f>
        <v>45110</v>
      </c>
      <c r="C458" s="2">
        <f>'ChiTiet Hoa Don'!E458+'ChiTiet Hoa Don'!G458</f>
        <v>26796</v>
      </c>
      <c r="G458" s="43">
        <v>45230</v>
      </c>
      <c r="H458" s="44">
        <v>28602</v>
      </c>
    </row>
    <row r="459" spans="1:8" ht="16.8" x14ac:dyDescent="0.3">
      <c r="A459" s="6" t="s">
        <v>524</v>
      </c>
      <c r="B459" s="16">
        <f>VLOOKUP(A459,'Hoa Don'!$A$1:$B$517,2,FALSE)</f>
        <v>45112</v>
      </c>
      <c r="C459" s="2">
        <f>'ChiTiet Hoa Don'!E459+'ChiTiet Hoa Don'!G459</f>
        <v>35100</v>
      </c>
      <c r="G459" s="43">
        <v>45231</v>
      </c>
      <c r="H459" s="44">
        <v>10774</v>
      </c>
    </row>
    <row r="460" spans="1:8" ht="16.8" x14ac:dyDescent="0.3">
      <c r="A460" s="6" t="s">
        <v>525</v>
      </c>
      <c r="B460" s="16">
        <f>VLOOKUP(A460,'Hoa Don'!$A$1:$B$517,2,FALSE)</f>
        <v>45114</v>
      </c>
      <c r="C460" s="2">
        <f>'ChiTiet Hoa Don'!E460+'ChiTiet Hoa Don'!G460</f>
        <v>124542</v>
      </c>
      <c r="G460" s="43">
        <v>45236</v>
      </c>
      <c r="H460" s="44">
        <v>7344</v>
      </c>
    </row>
    <row r="461" spans="1:8" ht="16.8" x14ac:dyDescent="0.3">
      <c r="A461" s="6" t="s">
        <v>526</v>
      </c>
      <c r="B461" s="16">
        <f>VLOOKUP(A461,'Hoa Don'!$A$1:$B$517,2,FALSE)</f>
        <v>45116</v>
      </c>
      <c r="C461" s="2">
        <f>'ChiTiet Hoa Don'!E461+'ChiTiet Hoa Don'!G461</f>
        <v>19184</v>
      </c>
      <c r="G461" s="43">
        <v>45238</v>
      </c>
      <c r="H461" s="44">
        <v>43584</v>
      </c>
    </row>
    <row r="462" spans="1:8" ht="16.8" x14ac:dyDescent="0.3">
      <c r="A462" s="6" t="s">
        <v>527</v>
      </c>
      <c r="B462" s="16">
        <f>VLOOKUP(A462,'Hoa Don'!$A$1:$B$517,2,FALSE)</f>
        <v>45118</v>
      </c>
      <c r="C462" s="2">
        <f>'ChiTiet Hoa Don'!E462+'ChiTiet Hoa Don'!G462</f>
        <v>38745</v>
      </c>
      <c r="G462" s="43">
        <v>45240</v>
      </c>
      <c r="H462" s="44">
        <v>78228</v>
      </c>
    </row>
    <row r="463" spans="1:8" ht="16.8" x14ac:dyDescent="0.3">
      <c r="A463" s="6" t="s">
        <v>528</v>
      </c>
      <c r="B463" s="16">
        <f>VLOOKUP(A463,'Hoa Don'!$A$1:$B$517,2,FALSE)</f>
        <v>45120</v>
      </c>
      <c r="C463" s="2">
        <f>'ChiTiet Hoa Don'!E463+'ChiTiet Hoa Don'!G463</f>
        <v>19536</v>
      </c>
      <c r="G463" s="43">
        <v>45242</v>
      </c>
      <c r="H463" s="44">
        <v>38160</v>
      </c>
    </row>
    <row r="464" spans="1:8" ht="16.8" x14ac:dyDescent="0.3">
      <c r="A464" s="6" t="s">
        <v>529</v>
      </c>
      <c r="B464" s="16">
        <f>VLOOKUP(A464,'Hoa Don'!$A$1:$B$517,2,FALSE)</f>
        <v>45122</v>
      </c>
      <c r="C464" s="2">
        <f>'ChiTiet Hoa Don'!E464+'ChiTiet Hoa Don'!G464</f>
        <v>12960</v>
      </c>
      <c r="G464" s="43">
        <v>45244</v>
      </c>
      <c r="H464" s="44">
        <v>25878</v>
      </c>
    </row>
    <row r="465" spans="1:8" ht="16.8" x14ac:dyDescent="0.3">
      <c r="A465" s="6" t="s">
        <v>530</v>
      </c>
      <c r="B465" s="16">
        <f>VLOOKUP(A465,'Hoa Don'!$A$1:$B$517,2,FALSE)</f>
        <v>45122</v>
      </c>
      <c r="C465" s="2">
        <f>'ChiTiet Hoa Don'!E465+'ChiTiet Hoa Don'!G465</f>
        <v>106711</v>
      </c>
      <c r="G465" s="43">
        <v>45246</v>
      </c>
      <c r="H465" s="44">
        <v>29304</v>
      </c>
    </row>
    <row r="466" spans="1:8" ht="16.8" x14ac:dyDescent="0.3">
      <c r="A466" s="6" t="s">
        <v>531</v>
      </c>
      <c r="B466" s="16">
        <f>VLOOKUP(A466,'Hoa Don'!$A$1:$B$517,2,FALSE)</f>
        <v>45126</v>
      </c>
      <c r="C466" s="2">
        <f>'ChiTiet Hoa Don'!E466+'ChiTiet Hoa Don'!G466</f>
        <v>2724</v>
      </c>
      <c r="G466" s="43">
        <v>45248</v>
      </c>
      <c r="H466" s="44">
        <v>14520</v>
      </c>
    </row>
    <row r="467" spans="1:8" ht="16.8" x14ac:dyDescent="0.3">
      <c r="A467" s="6" t="s">
        <v>532</v>
      </c>
      <c r="B467" s="16">
        <f>VLOOKUP(A467,'Hoa Don'!$A$1:$B$517,2,FALSE)</f>
        <v>45128</v>
      </c>
      <c r="C467" s="2">
        <f>'ChiTiet Hoa Don'!E467+'ChiTiet Hoa Don'!G467</f>
        <v>35496</v>
      </c>
      <c r="G467" s="43">
        <v>45250</v>
      </c>
      <c r="H467" s="44">
        <v>6480</v>
      </c>
    </row>
    <row r="468" spans="1:8" ht="16.8" x14ac:dyDescent="0.3">
      <c r="A468" s="6" t="s">
        <v>533</v>
      </c>
      <c r="B468" s="16">
        <f>VLOOKUP(A468,'Hoa Don'!$A$1:$B$517,2,FALSE)</f>
        <v>45130</v>
      </c>
      <c r="C468" s="2">
        <f>'ChiTiet Hoa Don'!E468+'ChiTiet Hoa Don'!G468</f>
        <v>22330</v>
      </c>
      <c r="G468" s="43">
        <v>45252</v>
      </c>
      <c r="H468" s="44">
        <v>32912</v>
      </c>
    </row>
    <row r="469" spans="1:8" ht="16.8" x14ac:dyDescent="0.3">
      <c r="A469" s="6" t="s">
        <v>534</v>
      </c>
      <c r="B469" s="16">
        <f>VLOOKUP(A469,'Hoa Don'!$A$1:$B$517,2,FALSE)</f>
        <v>45132</v>
      </c>
      <c r="C469" s="2">
        <f>'ChiTiet Hoa Don'!E469+'ChiTiet Hoa Don'!G469</f>
        <v>83952</v>
      </c>
      <c r="G469" s="43">
        <v>45254</v>
      </c>
      <c r="H469" s="44">
        <v>13189</v>
      </c>
    </row>
    <row r="470" spans="1:8" ht="16.8" x14ac:dyDescent="0.3">
      <c r="A470" s="6" t="s">
        <v>535</v>
      </c>
      <c r="B470" s="16">
        <f>VLOOKUP(A470,'Hoa Don'!$A$1:$B$517,2,FALSE)</f>
        <v>45135</v>
      </c>
      <c r="C470" s="2">
        <f>'ChiTiet Hoa Don'!E470+'ChiTiet Hoa Don'!G470</f>
        <v>74536</v>
      </c>
      <c r="G470" s="43">
        <v>45256</v>
      </c>
      <c r="H470" s="44">
        <v>50400</v>
      </c>
    </row>
    <row r="471" spans="1:8" ht="16.8" x14ac:dyDescent="0.3">
      <c r="A471" s="6" t="s">
        <v>536</v>
      </c>
      <c r="B471" s="16">
        <f>VLOOKUP(A471,'Hoa Don'!$A$1:$B$517,2,FALSE)</f>
        <v>45135</v>
      </c>
      <c r="C471" s="2">
        <f>'ChiTiet Hoa Don'!E471+'ChiTiet Hoa Don'!G471</f>
        <v>5995</v>
      </c>
      <c r="G471" s="43">
        <v>45258</v>
      </c>
      <c r="H471" s="44">
        <v>36630</v>
      </c>
    </row>
    <row r="472" spans="1:8" ht="16.8" x14ac:dyDescent="0.3">
      <c r="A472" s="6" t="s">
        <v>537</v>
      </c>
      <c r="B472" s="16">
        <f>VLOOKUP(A472,'Hoa Don'!$A$1:$B$517,2,FALSE)</f>
        <v>45138</v>
      </c>
      <c r="C472" s="2">
        <f>'ChiTiet Hoa Don'!E472+'ChiTiet Hoa Don'!G472</f>
        <v>31746</v>
      </c>
      <c r="G472" s="43">
        <v>45260</v>
      </c>
      <c r="H472" s="44">
        <v>39690</v>
      </c>
    </row>
    <row r="473" spans="1:8" ht="16.8" x14ac:dyDescent="0.3">
      <c r="A473" s="6" t="s">
        <v>538</v>
      </c>
      <c r="B473" s="16">
        <f>VLOOKUP(A473,'Hoa Don'!$A$1:$B$517,2,FALSE)</f>
        <v>45148</v>
      </c>
      <c r="C473" s="2">
        <f>'ChiTiet Hoa Don'!E473+'ChiTiet Hoa Don'!G473</f>
        <v>14388</v>
      </c>
      <c r="G473" s="43">
        <v>45261</v>
      </c>
      <c r="H473" s="44">
        <v>58140</v>
      </c>
    </row>
    <row r="474" spans="1:8" ht="16.8" x14ac:dyDescent="0.3">
      <c r="A474" s="6" t="s">
        <v>539</v>
      </c>
      <c r="B474" s="16">
        <f>VLOOKUP(A474,'Hoa Don'!$A$1:$B$517,2,FALSE)</f>
        <v>45150</v>
      </c>
      <c r="C474" s="2">
        <f>'ChiTiet Hoa Don'!E474+'ChiTiet Hoa Don'!G474</f>
        <v>61290</v>
      </c>
      <c r="G474" s="43">
        <v>45263</v>
      </c>
      <c r="H474" s="44">
        <v>48195</v>
      </c>
    </row>
    <row r="475" spans="1:8" ht="16.8" x14ac:dyDescent="0.3">
      <c r="A475" s="6" t="s">
        <v>540</v>
      </c>
      <c r="B475" s="16">
        <f>VLOOKUP(A475,'Hoa Don'!$A$1:$B$517,2,FALSE)</f>
        <v>45151</v>
      </c>
      <c r="C475" s="2">
        <f>'ChiTiet Hoa Don'!E475+'ChiTiet Hoa Don'!G475</f>
        <v>24480</v>
      </c>
      <c r="G475" s="43">
        <v>45265</v>
      </c>
      <c r="H475" s="44">
        <v>70136</v>
      </c>
    </row>
    <row r="476" spans="1:8" ht="16.8" x14ac:dyDescent="0.3">
      <c r="A476" s="6" t="s">
        <v>541</v>
      </c>
      <c r="B476" s="16">
        <f>VLOOKUP(A476,'Hoa Don'!$A$1:$B$517,2,FALSE)</f>
        <v>45152</v>
      </c>
      <c r="C476" s="2">
        <f>'ChiTiet Hoa Don'!E476+'ChiTiet Hoa Don'!G476</f>
        <v>21692</v>
      </c>
      <c r="G476" s="43">
        <v>45271</v>
      </c>
      <c r="H476" s="44">
        <v>29304</v>
      </c>
    </row>
    <row r="477" spans="1:8" ht="16.8" x14ac:dyDescent="0.3">
      <c r="A477" s="6" t="s">
        <v>542</v>
      </c>
      <c r="B477" s="16">
        <f>VLOOKUP(A477,'Hoa Don'!$A$1:$B$517,2,FALSE)</f>
        <v>45153</v>
      </c>
      <c r="C477" s="2">
        <f>'ChiTiet Hoa Don'!E477+'ChiTiet Hoa Don'!G477</f>
        <v>11448</v>
      </c>
      <c r="G477" s="43">
        <v>45273</v>
      </c>
      <c r="H477" s="44">
        <v>217338</v>
      </c>
    </row>
    <row r="478" spans="1:8" ht="16.8" x14ac:dyDescent="0.3">
      <c r="A478" s="6" t="s">
        <v>543</v>
      </c>
      <c r="B478" s="16">
        <f>VLOOKUP(A478,'Hoa Don'!$A$1:$B$517,2,FALSE)</f>
        <v>45154</v>
      </c>
      <c r="C478" s="2">
        <f>'ChiTiet Hoa Don'!E478+'ChiTiet Hoa Don'!G478</f>
        <v>17424</v>
      </c>
      <c r="G478" s="43">
        <v>45275</v>
      </c>
      <c r="H478" s="44">
        <v>1890</v>
      </c>
    </row>
    <row r="479" spans="1:8" ht="16.8" x14ac:dyDescent="0.3">
      <c r="A479" s="6" t="s">
        <v>544</v>
      </c>
      <c r="B479" s="16">
        <f>VLOOKUP(A479,'Hoa Don'!$A$1:$B$517,2,FALSE)</f>
        <v>45156</v>
      </c>
      <c r="C479" s="2">
        <f>'ChiTiet Hoa Don'!E479+'ChiTiet Hoa Don'!G479</f>
        <v>25179</v>
      </c>
      <c r="G479" s="43">
        <v>45277</v>
      </c>
      <c r="H479" s="44">
        <v>78996</v>
      </c>
    </row>
    <row r="480" spans="1:8" ht="16.8" x14ac:dyDescent="0.3">
      <c r="A480" s="6" t="s">
        <v>545</v>
      </c>
      <c r="B480" s="16">
        <f>VLOOKUP(A480,'Hoa Don'!$A$1:$B$517,2,FALSE)</f>
        <v>45157</v>
      </c>
      <c r="C480" s="2">
        <f>'ChiTiet Hoa Don'!E480+'ChiTiet Hoa Don'!G480</f>
        <v>40656</v>
      </c>
      <c r="G480" s="43">
        <v>45279</v>
      </c>
      <c r="H480" s="44">
        <v>30600</v>
      </c>
    </row>
    <row r="481" spans="1:8" ht="16.8" x14ac:dyDescent="0.3">
      <c r="A481" s="6" t="s">
        <v>546</v>
      </c>
      <c r="B481" s="16">
        <f>VLOOKUP(A481,'Hoa Don'!$A$1:$B$517,2,FALSE)</f>
        <v>45158</v>
      </c>
      <c r="C481" s="2">
        <f>'ChiTiet Hoa Don'!E481+'ChiTiet Hoa Don'!G481</f>
        <v>48195</v>
      </c>
      <c r="G481" s="43">
        <v>45281</v>
      </c>
      <c r="H481" s="44">
        <v>42592</v>
      </c>
    </row>
    <row r="482" spans="1:8" ht="16.8" x14ac:dyDescent="0.3">
      <c r="A482" s="6" t="s">
        <v>547</v>
      </c>
      <c r="B482" s="16">
        <f>VLOOKUP(A482,'Hoa Don'!$A$1:$B$517,2,FALSE)</f>
        <v>45159</v>
      </c>
      <c r="C482" s="2">
        <f>'ChiTiet Hoa Don'!E482+'ChiTiet Hoa Don'!G482</f>
        <v>124542</v>
      </c>
      <c r="G482" s="43">
        <v>45283</v>
      </c>
      <c r="H482" s="44">
        <v>14036</v>
      </c>
    </row>
    <row r="483" spans="1:8" ht="16.8" x14ac:dyDescent="0.3">
      <c r="A483" s="6" t="s">
        <v>548</v>
      </c>
      <c r="B483" s="16">
        <f>VLOOKUP(A483,'Hoa Don'!$A$1:$B$517,2,FALSE)</f>
        <v>45161</v>
      </c>
      <c r="C483" s="2">
        <f>'ChiTiet Hoa Don'!E483+'ChiTiet Hoa Don'!G483</f>
        <v>29160</v>
      </c>
      <c r="G483" s="43">
        <v>45285</v>
      </c>
      <c r="H483" s="44">
        <v>24516</v>
      </c>
    </row>
    <row r="484" spans="1:8" ht="16.8" x14ac:dyDescent="0.3">
      <c r="A484" s="6" t="s">
        <v>549</v>
      </c>
      <c r="B484" s="16">
        <f>VLOOKUP(A484,'Hoa Don'!$A$1:$B$517,2,FALSE)</f>
        <v>45162</v>
      </c>
      <c r="C484" s="2">
        <f>'ChiTiet Hoa Don'!E484+'ChiTiet Hoa Don'!G484</f>
        <v>74338</v>
      </c>
      <c r="G484" s="43">
        <v>45287</v>
      </c>
      <c r="H484" s="44">
        <v>17424</v>
      </c>
    </row>
    <row r="485" spans="1:8" ht="16.8" x14ac:dyDescent="0.3">
      <c r="A485" s="6" t="s">
        <v>550</v>
      </c>
      <c r="B485" s="16">
        <f>VLOOKUP(A485,'Hoa Don'!$A$1:$B$517,2,FALSE)</f>
        <v>45163</v>
      </c>
      <c r="C485" s="2">
        <f>'ChiTiet Hoa Don'!E485+'ChiTiet Hoa Don'!G485</f>
        <v>5448</v>
      </c>
      <c r="G485" s="43">
        <v>45288</v>
      </c>
      <c r="H485" s="44">
        <v>128374</v>
      </c>
    </row>
    <row r="486" spans="1:8" ht="16.8" x14ac:dyDescent="0.3">
      <c r="A486" s="6" t="s">
        <v>551</v>
      </c>
      <c r="B486" s="16">
        <f>VLOOKUP(A486,'Hoa Don'!$A$1:$B$517,2,FALSE)</f>
        <v>45164</v>
      </c>
      <c r="C486" s="2">
        <f>'ChiTiet Hoa Don'!E486+'ChiTiet Hoa Don'!G486</f>
        <v>38918</v>
      </c>
      <c r="G486" s="43" t="s">
        <v>664</v>
      </c>
      <c r="H486" s="44">
        <v>20966342</v>
      </c>
    </row>
    <row r="487" spans="1:8" ht="16.8" x14ac:dyDescent="0.3">
      <c r="A487" s="6" t="s">
        <v>552</v>
      </c>
      <c r="B487" s="16">
        <f>VLOOKUP(A487,'Hoa Don'!$A$1:$B$517,2,FALSE)</f>
        <v>45166</v>
      </c>
      <c r="C487" s="2">
        <f>'ChiTiet Hoa Don'!E487+'ChiTiet Hoa Don'!G487</f>
        <v>47700</v>
      </c>
    </row>
    <row r="488" spans="1:8" ht="16.8" x14ac:dyDescent="0.3">
      <c r="A488" s="6" t="s">
        <v>553</v>
      </c>
      <c r="B488" s="16">
        <f>VLOOKUP(A488,'Hoa Don'!$A$1:$B$517,2,FALSE)</f>
        <v>45168</v>
      </c>
      <c r="C488" s="2">
        <f>'ChiTiet Hoa Don'!E488+'ChiTiet Hoa Don'!G488</f>
        <v>5808</v>
      </c>
    </row>
    <row r="489" spans="1:8" ht="16.8" x14ac:dyDescent="0.3">
      <c r="A489" s="6" t="s">
        <v>554</v>
      </c>
      <c r="B489" s="16">
        <f>VLOOKUP(A489,'Hoa Don'!$A$1:$B$517,2,FALSE)</f>
        <v>45170</v>
      </c>
      <c r="C489" s="2">
        <f>'ChiTiet Hoa Don'!E489+'ChiTiet Hoa Don'!G489</f>
        <v>14388</v>
      </c>
    </row>
    <row r="490" spans="1:8" ht="16.8" x14ac:dyDescent="0.3">
      <c r="A490" s="6" t="s">
        <v>554</v>
      </c>
      <c r="B490" s="16">
        <f>VLOOKUP(A490,'Hoa Don'!$A$1:$B$517,2,FALSE)</f>
        <v>45170</v>
      </c>
      <c r="C490" s="2">
        <f>'ChiTiet Hoa Don'!E490+'ChiTiet Hoa Don'!G490</f>
        <v>21978</v>
      </c>
    </row>
    <row r="491" spans="1:8" ht="16.8" x14ac:dyDescent="0.3">
      <c r="A491" s="6" t="s">
        <v>554</v>
      </c>
      <c r="B491" s="16">
        <f>VLOOKUP(A491,'Hoa Don'!$A$1:$B$517,2,FALSE)</f>
        <v>45170</v>
      </c>
      <c r="C491" s="2">
        <f>'ChiTiet Hoa Don'!E491+'ChiTiet Hoa Don'!G491</f>
        <v>3672</v>
      </c>
    </row>
    <row r="492" spans="1:8" ht="16.8" x14ac:dyDescent="0.3">
      <c r="A492" s="6" t="s">
        <v>555</v>
      </c>
      <c r="B492" s="16">
        <f>VLOOKUP(A492,'Hoa Don'!$A$1:$B$517,2,FALSE)</f>
        <v>45170</v>
      </c>
      <c r="C492" s="2">
        <f>'ChiTiet Hoa Don'!E492+'ChiTiet Hoa Don'!G492</f>
        <v>6776</v>
      </c>
    </row>
    <row r="493" spans="1:8" ht="16.8" x14ac:dyDescent="0.3">
      <c r="A493" s="6" t="s">
        <v>556</v>
      </c>
      <c r="B493" s="16">
        <f>VLOOKUP(A493,'Hoa Don'!$A$1:$B$517,2,FALSE)</f>
        <v>45174</v>
      </c>
      <c r="C493" s="2">
        <f>'ChiTiet Hoa Don'!E493+'ChiTiet Hoa Don'!G493</f>
        <v>25515</v>
      </c>
    </row>
    <row r="494" spans="1:8" ht="16.8" x14ac:dyDescent="0.3">
      <c r="A494" s="6" t="s">
        <v>557</v>
      </c>
      <c r="B494" s="16">
        <f>VLOOKUP(A494,'Hoa Don'!$A$1:$B$517,2,FALSE)</f>
        <v>45176</v>
      </c>
      <c r="C494" s="2">
        <f>'ChiTiet Hoa Don'!E494+'ChiTiet Hoa Don'!G494</f>
        <v>43956</v>
      </c>
    </row>
    <row r="495" spans="1:8" ht="16.8" x14ac:dyDescent="0.3">
      <c r="A495" s="6" t="s">
        <v>558</v>
      </c>
      <c r="B495" s="16">
        <f>VLOOKUP(A495,'Hoa Don'!$A$1:$B$517,2,FALSE)</f>
        <v>45178</v>
      </c>
      <c r="C495" s="2">
        <f>'ChiTiet Hoa Don'!E495+'ChiTiet Hoa Don'!G495</f>
        <v>45360</v>
      </c>
    </row>
    <row r="496" spans="1:8" ht="16.8" x14ac:dyDescent="0.3">
      <c r="A496" s="6" t="s">
        <v>559</v>
      </c>
      <c r="B496" s="16">
        <f>VLOOKUP(A496,'Hoa Don'!$A$1:$B$517,2,FALSE)</f>
        <v>45180</v>
      </c>
      <c r="C496" s="2">
        <f>'ChiTiet Hoa Don'!E496+'ChiTiet Hoa Don'!G496</f>
        <v>9720</v>
      </c>
    </row>
    <row r="497" spans="1:3" ht="16.8" x14ac:dyDescent="0.3">
      <c r="A497" s="6" t="s">
        <v>560</v>
      </c>
      <c r="B497" s="16">
        <f>VLOOKUP(A497,'Hoa Don'!$A$1:$B$517,2,FALSE)</f>
        <v>45182</v>
      </c>
      <c r="C497" s="2">
        <f>'ChiTiet Hoa Don'!E497+'ChiTiet Hoa Don'!G497</f>
        <v>49368</v>
      </c>
    </row>
    <row r="498" spans="1:3" ht="16.8" x14ac:dyDescent="0.3">
      <c r="A498" s="6" t="s">
        <v>561</v>
      </c>
      <c r="B498" s="16">
        <f>VLOOKUP(A498,'Hoa Don'!$A$1:$B$517,2,FALSE)</f>
        <v>45184</v>
      </c>
      <c r="C498" s="2">
        <f>'ChiTiet Hoa Don'!E498+'ChiTiet Hoa Don'!G498</f>
        <v>9792</v>
      </c>
    </row>
    <row r="499" spans="1:3" ht="16.8" x14ac:dyDescent="0.3">
      <c r="A499" s="6" t="s">
        <v>562</v>
      </c>
      <c r="B499" s="16">
        <f>VLOOKUP(A499,'Hoa Don'!$A$1:$B$517,2,FALSE)</f>
        <v>45186</v>
      </c>
      <c r="C499" s="2">
        <f>'ChiTiet Hoa Don'!E499+'ChiTiet Hoa Don'!G499</f>
        <v>78228</v>
      </c>
    </row>
    <row r="500" spans="1:3" ht="16.8" x14ac:dyDescent="0.3">
      <c r="A500" s="6" t="s">
        <v>563</v>
      </c>
      <c r="B500" s="16">
        <f>VLOOKUP(A500,'Hoa Don'!$A$1:$B$517,2,FALSE)</f>
        <v>45188</v>
      </c>
      <c r="C500" s="2">
        <f>'ChiTiet Hoa Don'!E500+'ChiTiet Hoa Don'!G500</f>
        <v>8640</v>
      </c>
    </row>
    <row r="501" spans="1:3" ht="16.8" x14ac:dyDescent="0.3">
      <c r="A501" s="6" t="s">
        <v>564</v>
      </c>
      <c r="B501" s="16">
        <f>VLOOKUP(A501,'Hoa Don'!$A$1:$B$517,2,FALSE)</f>
        <v>45190</v>
      </c>
      <c r="C501" s="2">
        <f>'ChiTiet Hoa Don'!E501+'ChiTiet Hoa Don'!G501</f>
        <v>10800</v>
      </c>
    </row>
    <row r="502" spans="1:3" ht="16.8" x14ac:dyDescent="0.3">
      <c r="A502" s="6" t="s">
        <v>565</v>
      </c>
      <c r="B502" s="16">
        <f>VLOOKUP(A502,'Hoa Don'!$A$1:$B$517,2,FALSE)</f>
        <v>45192</v>
      </c>
      <c r="C502" s="2">
        <f>'ChiTiet Hoa Don'!E502+'ChiTiet Hoa Don'!G502</f>
        <v>121218</v>
      </c>
    </row>
    <row r="503" spans="1:3" ht="16.8" x14ac:dyDescent="0.3">
      <c r="A503" s="6" t="s">
        <v>566</v>
      </c>
      <c r="B503" s="16">
        <f>VLOOKUP(A503,'Hoa Don'!$A$1:$B$517,2,FALSE)</f>
        <v>45194</v>
      </c>
      <c r="C503" s="2">
        <f>'ChiTiet Hoa Don'!E503+'ChiTiet Hoa Don'!G503</f>
        <v>3816</v>
      </c>
    </row>
    <row r="504" spans="1:3" ht="16.8" x14ac:dyDescent="0.3">
      <c r="A504" s="6" t="s">
        <v>567</v>
      </c>
      <c r="B504" s="16">
        <f>VLOOKUP(A504,'Hoa Don'!$A$1:$B$517,2,FALSE)</f>
        <v>45196</v>
      </c>
      <c r="C504" s="2">
        <f>'ChiTiet Hoa Don'!E504+'ChiTiet Hoa Don'!G504</f>
        <v>35496</v>
      </c>
    </row>
    <row r="505" spans="1:3" ht="16.8" x14ac:dyDescent="0.3">
      <c r="A505" s="6" t="s">
        <v>568</v>
      </c>
      <c r="B505" s="16">
        <f>VLOOKUP(A505,'Hoa Don'!$A$1:$B$517,2,FALSE)</f>
        <v>45200</v>
      </c>
      <c r="C505" s="2">
        <f>'ChiTiet Hoa Don'!E505+'ChiTiet Hoa Don'!G505</f>
        <v>66780</v>
      </c>
    </row>
    <row r="506" spans="1:3" ht="16.8" x14ac:dyDescent="0.3">
      <c r="A506" s="6" t="s">
        <v>569</v>
      </c>
      <c r="B506" s="16">
        <f>VLOOKUP(A506,'Hoa Don'!$A$1:$B$517,2,FALSE)</f>
        <v>45201</v>
      </c>
      <c r="C506" s="2">
        <f>'ChiTiet Hoa Don'!E506+'ChiTiet Hoa Don'!G506</f>
        <v>41580</v>
      </c>
    </row>
    <row r="507" spans="1:3" ht="16.8" x14ac:dyDescent="0.3">
      <c r="A507" s="6" t="s">
        <v>570</v>
      </c>
      <c r="B507" s="16">
        <f>VLOOKUP(A507,'Hoa Don'!$A$1:$B$517,2,FALSE)</f>
        <v>45201</v>
      </c>
      <c r="C507" s="2">
        <f>'ChiTiet Hoa Don'!E507+'ChiTiet Hoa Don'!G507</f>
        <v>69300</v>
      </c>
    </row>
    <row r="508" spans="1:3" ht="16.8" x14ac:dyDescent="0.3">
      <c r="A508" s="6" t="s">
        <v>571</v>
      </c>
      <c r="B508" s="16">
        <f>VLOOKUP(A508,'Hoa Don'!$A$1:$B$517,2,FALSE)</f>
        <v>45206</v>
      </c>
      <c r="C508" s="2">
        <f>'ChiTiet Hoa Don'!E508+'ChiTiet Hoa Don'!G508</f>
        <v>4725</v>
      </c>
    </row>
    <row r="509" spans="1:3" ht="16.8" x14ac:dyDescent="0.3">
      <c r="A509" s="6" t="s">
        <v>572</v>
      </c>
      <c r="B509" s="16">
        <f>VLOOKUP(A509,'Hoa Don'!$A$1:$B$517,2,FALSE)</f>
        <v>45208</v>
      </c>
      <c r="C509" s="2">
        <f>'ChiTiet Hoa Don'!E509+'ChiTiet Hoa Don'!G509</f>
        <v>24804</v>
      </c>
    </row>
    <row r="510" spans="1:3" ht="16.8" x14ac:dyDescent="0.3">
      <c r="A510" s="6" t="s">
        <v>573</v>
      </c>
      <c r="B510" s="16">
        <f>VLOOKUP(A510,'Hoa Don'!$A$1:$B$517,2,FALSE)</f>
        <v>45210</v>
      </c>
      <c r="C510" s="2">
        <f>'ChiTiet Hoa Don'!E510+'ChiTiet Hoa Don'!G510</f>
        <v>14388</v>
      </c>
    </row>
    <row r="511" spans="1:3" ht="16.8" x14ac:dyDescent="0.3">
      <c r="A511" s="6" t="s">
        <v>574</v>
      </c>
      <c r="B511" s="16">
        <f>VLOOKUP(A511,'Hoa Don'!$A$1:$B$517,2,FALSE)</f>
        <v>45212</v>
      </c>
      <c r="C511" s="2">
        <f>'ChiTiet Hoa Don'!E511+'ChiTiet Hoa Don'!G511</f>
        <v>12210</v>
      </c>
    </row>
    <row r="512" spans="1:3" ht="16.8" x14ac:dyDescent="0.3">
      <c r="A512" s="6" t="s">
        <v>575</v>
      </c>
      <c r="B512" s="16">
        <f>VLOOKUP(A512,'Hoa Don'!$A$1:$B$517,2,FALSE)</f>
        <v>45214</v>
      </c>
      <c r="C512" s="2">
        <f>'ChiTiet Hoa Don'!E512+'ChiTiet Hoa Don'!G512</f>
        <v>10800</v>
      </c>
    </row>
    <row r="513" spans="1:3" ht="16.8" x14ac:dyDescent="0.3">
      <c r="A513" s="6" t="s">
        <v>576</v>
      </c>
      <c r="B513" s="16">
        <f>VLOOKUP(A513,'Hoa Don'!$A$1:$B$517,2,FALSE)</f>
        <v>45216</v>
      </c>
      <c r="C513" s="2">
        <f>'ChiTiet Hoa Don'!E513+'ChiTiet Hoa Don'!G513</f>
        <v>83028</v>
      </c>
    </row>
    <row r="514" spans="1:3" ht="16.8" x14ac:dyDescent="0.3">
      <c r="A514" s="6" t="s">
        <v>577</v>
      </c>
      <c r="B514" s="16">
        <f>VLOOKUP(A514,'Hoa Don'!$A$1:$B$517,2,FALSE)</f>
        <v>45218</v>
      </c>
      <c r="C514" s="2">
        <f>'ChiTiet Hoa Don'!E514+'ChiTiet Hoa Don'!G514</f>
        <v>3672</v>
      </c>
    </row>
    <row r="515" spans="1:3" ht="16.8" x14ac:dyDescent="0.3">
      <c r="A515" s="6" t="s">
        <v>578</v>
      </c>
      <c r="B515" s="16">
        <f>VLOOKUP(A515,'Hoa Don'!$A$1:$B$517,2,FALSE)</f>
        <v>45220</v>
      </c>
      <c r="C515" s="2">
        <f>'ChiTiet Hoa Don'!E515+'ChiTiet Hoa Don'!G515</f>
        <v>61290</v>
      </c>
    </row>
    <row r="516" spans="1:3" ht="16.8" x14ac:dyDescent="0.3">
      <c r="A516" s="6" t="s">
        <v>579</v>
      </c>
      <c r="B516" s="16">
        <f>VLOOKUP(A516,'Hoa Don'!$A$1:$B$517,2,FALSE)</f>
        <v>45222</v>
      </c>
      <c r="C516" s="2">
        <f>'ChiTiet Hoa Don'!E516+'ChiTiet Hoa Don'!G516</f>
        <v>62920</v>
      </c>
    </row>
    <row r="517" spans="1:3" ht="16.8" x14ac:dyDescent="0.3">
      <c r="A517" s="6" t="s">
        <v>580</v>
      </c>
      <c r="B517" s="16">
        <f>VLOOKUP(A517,'Hoa Don'!$A$1:$B$517,2,FALSE)</f>
        <v>45224</v>
      </c>
      <c r="C517" s="2">
        <f>'ChiTiet Hoa Don'!E517+'ChiTiet Hoa Don'!G517</f>
        <v>4896</v>
      </c>
    </row>
    <row r="518" spans="1:3" ht="16.8" x14ac:dyDescent="0.3">
      <c r="A518" s="6" t="s">
        <v>581</v>
      </c>
      <c r="B518" s="16">
        <f>VLOOKUP(A518,'Hoa Don'!$A$1:$B$517,2,FALSE)</f>
        <v>45226</v>
      </c>
      <c r="C518" s="2">
        <f>'ChiTiet Hoa Don'!E518+'ChiTiet Hoa Don'!G518</f>
        <v>50760</v>
      </c>
    </row>
    <row r="519" spans="1:3" ht="16.8" x14ac:dyDescent="0.3">
      <c r="A519" s="6" t="s">
        <v>582</v>
      </c>
      <c r="B519" s="16">
        <f>VLOOKUP(A519,'Hoa Don'!$A$1:$B$517,2,FALSE)</f>
        <v>45228</v>
      </c>
      <c r="C519" s="2">
        <f>'ChiTiet Hoa Don'!E519+'ChiTiet Hoa Don'!G519</f>
        <v>14400</v>
      </c>
    </row>
    <row r="520" spans="1:3" ht="16.8" x14ac:dyDescent="0.3">
      <c r="A520" s="6" t="s">
        <v>583</v>
      </c>
      <c r="B520" s="16">
        <f>VLOOKUP(A520,'Hoa Don'!$A$1:$B$517,2,FALSE)</f>
        <v>45230</v>
      </c>
      <c r="C520" s="2">
        <f>'ChiTiet Hoa Don'!E520+'ChiTiet Hoa Don'!G520</f>
        <v>28602</v>
      </c>
    </row>
    <row r="521" spans="1:3" ht="16.8" x14ac:dyDescent="0.3">
      <c r="A521" s="6" t="s">
        <v>584</v>
      </c>
      <c r="B521" s="16">
        <f>VLOOKUP(A521,'Hoa Don'!$A$1:$B$517,2,FALSE)</f>
        <v>45231</v>
      </c>
      <c r="C521" s="2">
        <f>'ChiTiet Hoa Don'!E521+'ChiTiet Hoa Don'!G521</f>
        <v>5104</v>
      </c>
    </row>
    <row r="522" spans="1:3" ht="16.8" x14ac:dyDescent="0.3">
      <c r="A522" s="6" t="s">
        <v>585</v>
      </c>
      <c r="B522" s="16">
        <f>VLOOKUP(A522,'Hoa Don'!$A$1:$B$517,2,FALSE)</f>
        <v>45231</v>
      </c>
      <c r="C522" s="2">
        <f>'ChiTiet Hoa Don'!E522+'ChiTiet Hoa Don'!G522</f>
        <v>5670</v>
      </c>
    </row>
    <row r="523" spans="1:3" ht="16.8" x14ac:dyDescent="0.3">
      <c r="A523" s="6" t="s">
        <v>586</v>
      </c>
      <c r="B523" s="16">
        <f>VLOOKUP(A523,'Hoa Don'!$A$1:$B$517,2,FALSE)</f>
        <v>45236</v>
      </c>
      <c r="C523" s="2">
        <f>'ChiTiet Hoa Don'!E523+'ChiTiet Hoa Don'!G523</f>
        <v>7344</v>
      </c>
    </row>
    <row r="524" spans="1:3" ht="16.8" x14ac:dyDescent="0.3">
      <c r="A524" s="6" t="s">
        <v>587</v>
      </c>
      <c r="B524" s="16">
        <f>VLOOKUP(A524,'Hoa Don'!$A$1:$B$517,2,FALSE)</f>
        <v>45238</v>
      </c>
      <c r="C524" s="2">
        <f>'ChiTiet Hoa Don'!E524+'ChiTiet Hoa Don'!G524</f>
        <v>43584</v>
      </c>
    </row>
    <row r="525" spans="1:3" ht="16.8" x14ac:dyDescent="0.3">
      <c r="A525" s="6" t="s">
        <v>588</v>
      </c>
      <c r="B525" s="16">
        <f>VLOOKUP(A525,'Hoa Don'!$A$1:$B$517,2,FALSE)</f>
        <v>45240</v>
      </c>
      <c r="C525" s="2">
        <f>'ChiTiet Hoa Don'!E525+'ChiTiet Hoa Don'!G525</f>
        <v>78228</v>
      </c>
    </row>
    <row r="526" spans="1:3" ht="16.8" x14ac:dyDescent="0.3">
      <c r="A526" s="6" t="s">
        <v>589</v>
      </c>
      <c r="B526" s="16">
        <f>VLOOKUP(A526,'Hoa Don'!$A$1:$B$517,2,FALSE)</f>
        <v>45242</v>
      </c>
      <c r="C526" s="2">
        <f>'ChiTiet Hoa Don'!E526+'ChiTiet Hoa Don'!G526</f>
        <v>38160</v>
      </c>
    </row>
    <row r="527" spans="1:3" ht="16.8" x14ac:dyDescent="0.3">
      <c r="A527" s="6" t="s">
        <v>590</v>
      </c>
      <c r="B527" s="16">
        <f>VLOOKUP(A527,'Hoa Don'!$A$1:$B$517,2,FALSE)</f>
        <v>45244</v>
      </c>
      <c r="C527" s="2">
        <f>'ChiTiet Hoa Don'!E527+'ChiTiet Hoa Don'!G527</f>
        <v>25878</v>
      </c>
    </row>
    <row r="528" spans="1:3" ht="16.8" x14ac:dyDescent="0.3">
      <c r="A528" s="6" t="s">
        <v>591</v>
      </c>
      <c r="B528" s="16">
        <f>VLOOKUP(A528,'Hoa Don'!$A$1:$B$517,2,FALSE)</f>
        <v>45246</v>
      </c>
      <c r="C528" s="2">
        <f>'ChiTiet Hoa Don'!E528+'ChiTiet Hoa Don'!G528</f>
        <v>29304</v>
      </c>
    </row>
    <row r="529" spans="1:3" ht="16.8" x14ac:dyDescent="0.3">
      <c r="A529" s="6" t="s">
        <v>592</v>
      </c>
      <c r="B529" s="16">
        <f>VLOOKUP(A529,'Hoa Don'!$A$1:$B$517,2,FALSE)</f>
        <v>45248</v>
      </c>
      <c r="C529" s="2">
        <f>'ChiTiet Hoa Don'!E529+'ChiTiet Hoa Don'!G529</f>
        <v>14520</v>
      </c>
    </row>
    <row r="530" spans="1:3" ht="16.8" x14ac:dyDescent="0.3">
      <c r="A530" s="6" t="s">
        <v>593</v>
      </c>
      <c r="B530" s="16">
        <f>VLOOKUP(A530,'Hoa Don'!$A$1:$B$517,2,FALSE)</f>
        <v>45250</v>
      </c>
      <c r="C530" s="2">
        <f>'ChiTiet Hoa Don'!E530+'ChiTiet Hoa Don'!G530</f>
        <v>6480</v>
      </c>
    </row>
    <row r="531" spans="1:3" ht="16.8" x14ac:dyDescent="0.3">
      <c r="A531" s="6" t="s">
        <v>594</v>
      </c>
      <c r="B531" s="16">
        <f>VLOOKUP(A531,'Hoa Don'!$A$1:$B$517,2,FALSE)</f>
        <v>45252</v>
      </c>
      <c r="C531" s="2">
        <f>'ChiTiet Hoa Don'!E531+'ChiTiet Hoa Don'!G531</f>
        <v>32912</v>
      </c>
    </row>
    <row r="532" spans="1:3" ht="16.8" x14ac:dyDescent="0.3">
      <c r="A532" s="6" t="s">
        <v>595</v>
      </c>
      <c r="B532" s="16">
        <f>VLOOKUP(A532,'Hoa Don'!$A$1:$B$517,2,FALSE)</f>
        <v>45254</v>
      </c>
      <c r="C532" s="2">
        <f>'ChiTiet Hoa Don'!E532+'ChiTiet Hoa Don'!G532</f>
        <v>13189</v>
      </c>
    </row>
    <row r="533" spans="1:3" ht="16.8" x14ac:dyDescent="0.3">
      <c r="A533" s="6" t="s">
        <v>596</v>
      </c>
      <c r="B533" s="16">
        <f>VLOOKUP(A533,'Hoa Don'!$A$1:$B$517,2,FALSE)</f>
        <v>45256</v>
      </c>
      <c r="C533" s="2">
        <f>'ChiTiet Hoa Don'!E533+'ChiTiet Hoa Don'!G533</f>
        <v>50400</v>
      </c>
    </row>
    <row r="534" spans="1:3" ht="16.8" x14ac:dyDescent="0.3">
      <c r="A534" s="6" t="s">
        <v>597</v>
      </c>
      <c r="B534" s="16">
        <f>VLOOKUP(A534,'Hoa Don'!$A$1:$B$517,2,FALSE)</f>
        <v>45258</v>
      </c>
      <c r="C534" s="2">
        <f>'ChiTiet Hoa Don'!E534+'ChiTiet Hoa Don'!G534</f>
        <v>36630</v>
      </c>
    </row>
    <row r="535" spans="1:3" ht="16.8" x14ac:dyDescent="0.3">
      <c r="A535" s="6" t="s">
        <v>598</v>
      </c>
      <c r="B535" s="16">
        <f>VLOOKUP(A535,'Hoa Don'!$A$1:$B$517,2,FALSE)</f>
        <v>45260</v>
      </c>
      <c r="C535" s="2">
        <f>'ChiTiet Hoa Don'!E535+'ChiTiet Hoa Don'!G535</f>
        <v>39690</v>
      </c>
    </row>
    <row r="536" spans="1:3" ht="16.8" x14ac:dyDescent="0.3">
      <c r="A536" s="6" t="s">
        <v>599</v>
      </c>
      <c r="B536" s="16">
        <f>VLOOKUP(A536,'Hoa Don'!$A$1:$B$517,2,FALSE)</f>
        <v>45261</v>
      </c>
      <c r="C536" s="2">
        <f>'ChiTiet Hoa Don'!E536+'ChiTiet Hoa Don'!G536</f>
        <v>58140</v>
      </c>
    </row>
    <row r="537" spans="1:3" ht="16.8" x14ac:dyDescent="0.3">
      <c r="A537" s="6" t="s">
        <v>600</v>
      </c>
      <c r="B537" s="16">
        <f>VLOOKUP(A537,'Hoa Don'!$A$1:$B$517,2,FALSE)</f>
        <v>45263</v>
      </c>
      <c r="C537" s="2">
        <f>'ChiTiet Hoa Don'!E537+'ChiTiet Hoa Don'!G537</f>
        <v>48195</v>
      </c>
    </row>
    <row r="538" spans="1:3" ht="16.8" x14ac:dyDescent="0.3">
      <c r="A538" s="6" t="s">
        <v>601</v>
      </c>
      <c r="B538" s="16">
        <f>VLOOKUP(A538,'Hoa Don'!$A$1:$B$517,2,FALSE)</f>
        <v>45265</v>
      </c>
      <c r="C538" s="2">
        <f>'ChiTiet Hoa Don'!E538+'ChiTiet Hoa Don'!G538</f>
        <v>17280</v>
      </c>
    </row>
    <row r="539" spans="1:3" ht="16.8" x14ac:dyDescent="0.3">
      <c r="A539" s="6" t="s">
        <v>602</v>
      </c>
      <c r="B539" s="16">
        <f>VLOOKUP(A539,'Hoa Don'!$A$1:$B$517,2,FALSE)</f>
        <v>45265</v>
      </c>
      <c r="C539" s="2">
        <f>'ChiTiet Hoa Don'!E539+'ChiTiet Hoa Don'!G539</f>
        <v>47960</v>
      </c>
    </row>
    <row r="540" spans="1:3" ht="16.8" x14ac:dyDescent="0.3">
      <c r="A540" s="6" t="s">
        <v>603</v>
      </c>
      <c r="B540" s="16">
        <f>VLOOKUP(A540,'Hoa Don'!$A$1:$B$517,2,FALSE)</f>
        <v>45265</v>
      </c>
      <c r="C540" s="2">
        <f>'ChiTiet Hoa Don'!E540+'ChiTiet Hoa Don'!G540</f>
        <v>4896</v>
      </c>
    </row>
    <row r="541" spans="1:3" ht="16.8" x14ac:dyDescent="0.3">
      <c r="A541" s="6" t="s">
        <v>604</v>
      </c>
      <c r="B541" s="16">
        <f>VLOOKUP(A541,'Hoa Don'!$A$1:$B$517,2,FALSE)</f>
        <v>45271</v>
      </c>
      <c r="C541" s="2">
        <f>'ChiTiet Hoa Don'!E541+'ChiTiet Hoa Don'!G541</f>
        <v>29304</v>
      </c>
    </row>
    <row r="542" spans="1:3" ht="16.8" x14ac:dyDescent="0.3">
      <c r="A542" s="6" t="s">
        <v>605</v>
      </c>
      <c r="B542" s="16">
        <f>VLOOKUP(A542,'Hoa Don'!$A$1:$B$517,2,FALSE)</f>
        <v>45273</v>
      </c>
      <c r="C542" s="2">
        <f>'ChiTiet Hoa Don'!E542+'ChiTiet Hoa Don'!G542</f>
        <v>217338</v>
      </c>
    </row>
    <row r="543" spans="1:3" ht="16.8" x14ac:dyDescent="0.3">
      <c r="A543" s="6" t="s">
        <v>606</v>
      </c>
      <c r="B543" s="16">
        <f>VLOOKUP(A543,'Hoa Don'!$A$1:$B$517,2,FALSE)</f>
        <v>45275</v>
      </c>
      <c r="C543" s="2">
        <f>'ChiTiet Hoa Don'!E543+'ChiTiet Hoa Don'!G543</f>
        <v>1890</v>
      </c>
    </row>
    <row r="544" spans="1:3" ht="16.8" x14ac:dyDescent="0.3">
      <c r="A544" s="6" t="s">
        <v>607</v>
      </c>
      <c r="B544" s="16">
        <f>VLOOKUP(A544,'Hoa Don'!$A$1:$B$517,2,FALSE)</f>
        <v>45277</v>
      </c>
      <c r="C544" s="2">
        <f>'ChiTiet Hoa Don'!E544+'ChiTiet Hoa Don'!G544</f>
        <v>78996</v>
      </c>
    </row>
    <row r="545" spans="1:3" ht="16.8" x14ac:dyDescent="0.3">
      <c r="A545" s="6" t="s">
        <v>608</v>
      </c>
      <c r="B545" s="16">
        <f>VLOOKUP(A545,'Hoa Don'!$A$1:$B$517,2,FALSE)</f>
        <v>45279</v>
      </c>
      <c r="C545" s="2">
        <f>'ChiTiet Hoa Don'!E545+'ChiTiet Hoa Don'!G545</f>
        <v>30600</v>
      </c>
    </row>
    <row r="546" spans="1:3" ht="16.8" x14ac:dyDescent="0.3">
      <c r="A546" s="6" t="s">
        <v>609</v>
      </c>
      <c r="B546" s="16">
        <f>VLOOKUP(A546,'Hoa Don'!$A$1:$B$517,2,FALSE)</f>
        <v>45281</v>
      </c>
      <c r="C546" s="2">
        <f>'ChiTiet Hoa Don'!E546+'ChiTiet Hoa Don'!G546</f>
        <v>42592</v>
      </c>
    </row>
    <row r="547" spans="1:3" ht="16.8" x14ac:dyDescent="0.3">
      <c r="A547" s="6" t="s">
        <v>610</v>
      </c>
      <c r="B547" s="16">
        <f>VLOOKUP(A547,'Hoa Don'!$A$1:$B$517,2,FALSE)</f>
        <v>45283</v>
      </c>
      <c r="C547" s="2">
        <f>'ChiTiet Hoa Don'!E547+'ChiTiet Hoa Don'!G547</f>
        <v>14036</v>
      </c>
    </row>
    <row r="548" spans="1:3" ht="16.8" x14ac:dyDescent="0.3">
      <c r="A548" s="6" t="s">
        <v>611</v>
      </c>
      <c r="B548" s="16">
        <f>VLOOKUP(A548,'Hoa Don'!$A$1:$B$517,2,FALSE)</f>
        <v>45285</v>
      </c>
      <c r="C548" s="2">
        <f>'ChiTiet Hoa Don'!E548+'ChiTiet Hoa Don'!G548</f>
        <v>24516</v>
      </c>
    </row>
    <row r="549" spans="1:3" ht="16.8" x14ac:dyDescent="0.3">
      <c r="A549" s="6" t="s">
        <v>612</v>
      </c>
      <c r="B549" s="16">
        <f>VLOOKUP(A549,'Hoa Don'!$A$1:$B$517,2,FALSE)</f>
        <v>45287</v>
      </c>
      <c r="C549" s="2">
        <f>'ChiTiet Hoa Don'!E549+'ChiTiet Hoa Don'!G549</f>
        <v>17424</v>
      </c>
    </row>
    <row r="550" spans="1:3" ht="16.8" x14ac:dyDescent="0.3">
      <c r="A550" s="6" t="s">
        <v>613</v>
      </c>
      <c r="B550" s="16">
        <f>VLOOKUP(A550,'Hoa Don'!$A$1:$B$517,2,FALSE)</f>
        <v>45288</v>
      </c>
      <c r="C550" s="2">
        <f>'ChiTiet Hoa Don'!E550+'ChiTiet Hoa Don'!G550</f>
        <v>86152</v>
      </c>
    </row>
    <row r="551" spans="1:3" ht="16.8" x14ac:dyDescent="0.3">
      <c r="A551" s="6" t="s">
        <v>614</v>
      </c>
      <c r="B551" s="16">
        <f>VLOOKUP(A551,'Hoa Don'!$A$1:$B$517,2,FALSE)</f>
        <v>45288</v>
      </c>
      <c r="C551" s="2">
        <f>'ChiTiet Hoa Don'!E551+'ChiTiet Hoa Don'!G551</f>
        <v>42222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7F7C3DBCA7904C9F6131B2D0AB32BA" ma:contentTypeVersion="4" ma:contentTypeDescription="Create a new document." ma:contentTypeScope="" ma:versionID="eb9144e624adb74566a7a578e2a44f84">
  <xsd:schema xmlns:xsd="http://www.w3.org/2001/XMLSchema" xmlns:xs="http://www.w3.org/2001/XMLSchema" xmlns:p="http://schemas.microsoft.com/office/2006/metadata/properties" xmlns:ns2="9dd42a97-5974-4de2-8e31-1c066e4e2d77" xmlns:ns3="33eff2a5-8bcd-48de-af71-3c7918ea6b14" targetNamespace="http://schemas.microsoft.com/office/2006/metadata/properties" ma:root="true" ma:fieldsID="3f98c54786147c809df910aca7a63ec5" ns2:_="" ns3:_="">
    <xsd:import namespace="9dd42a97-5974-4de2-8e31-1c066e4e2d77"/>
    <xsd:import namespace="33eff2a5-8bcd-48de-af71-3c7918ea6b1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d42a97-5974-4de2-8e31-1c066e4e2d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3eff2a5-8bcd-48de-af71-3c7918ea6b1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81BADC-2D18-416A-AD18-603A9A880217}">
  <ds:schemaRefs>
    <ds:schemaRef ds:uri="http://www.w3.org/XML/1998/namespace"/>
    <ds:schemaRef ds:uri="http://schemas.microsoft.com/office/2006/documentManagement/types"/>
    <ds:schemaRef ds:uri="http://purl.org/dc/elements/1.1/"/>
    <ds:schemaRef ds:uri="http://schemas.microsoft.com/office/infopath/2007/PartnerControls"/>
    <ds:schemaRef ds:uri="33eff2a5-8bcd-48de-af71-3c7918ea6b14"/>
    <ds:schemaRef ds:uri="http://purl.org/dc/dcmitype/"/>
    <ds:schemaRef ds:uri="http://purl.org/dc/terms/"/>
    <ds:schemaRef ds:uri="http://schemas.microsoft.com/office/2006/metadata/properties"/>
    <ds:schemaRef ds:uri="http://schemas.openxmlformats.org/package/2006/metadata/core-properties"/>
    <ds:schemaRef ds:uri="9dd42a97-5974-4de2-8e31-1c066e4e2d77"/>
  </ds:schemaRefs>
</ds:datastoreItem>
</file>

<file path=customXml/itemProps2.xml><?xml version="1.0" encoding="utf-8"?>
<ds:datastoreItem xmlns:ds="http://schemas.openxmlformats.org/officeDocument/2006/customXml" ds:itemID="{90CAECFD-9D6B-4F15-8C69-589F92A168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d42a97-5974-4de2-8e31-1c066e4e2d77"/>
    <ds:schemaRef ds:uri="33eff2a5-8bcd-48de-af71-3c7918ea6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88AD6E-D452-408A-8EB0-8804CAD6BD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DL Sinh viên</vt:lpstr>
      <vt:lpstr>Hoa Don</vt:lpstr>
      <vt:lpstr>ChiTiet Hoa Don</vt:lpstr>
      <vt:lpstr>Khach_Hang</vt:lpstr>
      <vt:lpstr>Khu vuc</vt:lpstr>
      <vt:lpstr>NV_BHang</vt:lpstr>
      <vt:lpstr>Mat_Hang</vt:lpstr>
      <vt:lpstr>CP TiepThi</vt:lpstr>
      <vt:lpstr>1.2</vt:lpstr>
      <vt:lpstr>Sheet2</vt:lpstr>
      <vt:lpstr>DCG_NS</vt:lpstr>
      <vt:lpstr>DCG_TS</vt:lpstr>
      <vt:lpstr>NS</vt:lpstr>
      <vt:lpstr>PhanTram_DCG</vt:lpstr>
      <vt:lpstr>STT</vt:lpstr>
      <vt:lpstr>TS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long0935245729@gmail.com</cp:lastModifiedBy>
  <cp:revision/>
  <dcterms:created xsi:type="dcterms:W3CDTF">2019-04-13T01:27:59Z</dcterms:created>
  <dcterms:modified xsi:type="dcterms:W3CDTF">2023-09-24T04:00:56Z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0x010100AD7F7C3DBCA7904C9F6131B2D0AB32BA</vt:lpwstr>
  </property>
</Properties>
</file>