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ADB56F5-6B95-405D-A910-874DA794200D}" xr6:coauthVersionLast="47" xr6:coauthVersionMax="47" xr10:uidLastSave="{00000000-0000-0000-0000-000000000000}"/>
  <bookViews>
    <workbookView xWindow="-108" yWindow="-108" windowWidth="23256" windowHeight="12576" tabRatio="677" activeTab="3" xr2:uid="{00000000-000D-0000-FFFF-FFFF00000000}"/>
  </bookViews>
  <sheets>
    <sheet name="DL Sinh viên" sheetId="16" r:id="rId1"/>
    <sheet name="Hoa Don" sheetId="1" r:id="rId2"/>
    <sheet name="ChiTiet Hoa Don" sheetId="15" r:id="rId3"/>
    <sheet name="Khach_Hang" sheetId="3" r:id="rId4"/>
    <sheet name="Khu vuc" sheetId="4" r:id="rId5"/>
    <sheet name="NV_BHang" sheetId="5" r:id="rId6"/>
    <sheet name="Mat_Hang" sheetId="6" r:id="rId7"/>
    <sheet name="CP TiepThi" sheetId="17" r:id="rId8"/>
    <sheet name="1.2" sheetId="18" r:id="rId9"/>
    <sheet name="1.3" sheetId="19" r:id="rId10"/>
    <sheet name="1.4" sheetId="20" r:id="rId11"/>
  </sheets>
  <definedNames>
    <definedName name="DCG_NS">'DL Sinh viên'!$C$4</definedName>
    <definedName name="DCG_TS">'DL Sinh viên'!$C$5</definedName>
    <definedName name="DLCanPT">#REF!</definedName>
    <definedName name="NguonDL">#REF!</definedName>
    <definedName name="NS">'DL Sinh viên'!$B$4</definedName>
    <definedName name="PhanTram_DCG">'DL Sinh viên'!$C$3</definedName>
    <definedName name="STT">'DL Sinh viên'!$B$3</definedName>
    <definedName name="TS">'DL Sinh viên'!$B$5</definedName>
  </definedNames>
  <calcPr calcId="191029"/>
  <pivotCaches>
    <pivotCache cacheId="6" r:id="rId12"/>
    <pivotCache cacheId="9" r:id="rId13"/>
    <pivotCache cacheId="14" r:id="rId14"/>
  </pivotCaches>
</workbook>
</file>

<file path=xl/calcChain.xml><?xml version="1.0" encoding="utf-8"?>
<calcChain xmlns="http://schemas.openxmlformats.org/spreadsheetml/2006/main"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2" i="20"/>
  <c r="C551" i="20"/>
  <c r="C550" i="20"/>
  <c r="C549" i="20"/>
  <c r="C548" i="20"/>
  <c r="C547" i="20"/>
  <c r="C546" i="20"/>
  <c r="C545" i="20"/>
  <c r="C544" i="20"/>
  <c r="C543" i="20"/>
  <c r="C542" i="20"/>
  <c r="C541" i="20"/>
  <c r="C540" i="20"/>
  <c r="C539" i="20"/>
  <c r="C538" i="20"/>
  <c r="C537" i="20"/>
  <c r="C536" i="20"/>
  <c r="C535" i="20"/>
  <c r="C534" i="20"/>
  <c r="C533" i="20"/>
  <c r="C532" i="20"/>
  <c r="C531" i="20"/>
  <c r="C530" i="20"/>
  <c r="C529" i="20"/>
  <c r="C528" i="20"/>
  <c r="C527" i="20"/>
  <c r="C526" i="20"/>
  <c r="C525" i="20"/>
  <c r="C524" i="20"/>
  <c r="C523" i="20"/>
  <c r="C522" i="20"/>
  <c r="C521" i="20"/>
  <c r="C520" i="20"/>
  <c r="C519" i="20"/>
  <c r="C518" i="20"/>
  <c r="C517" i="20"/>
  <c r="C516" i="20"/>
  <c r="C515" i="20"/>
  <c r="C514" i="20"/>
  <c r="C513" i="20"/>
  <c r="C512" i="20"/>
  <c r="C511" i="20"/>
  <c r="C510" i="20"/>
  <c r="C509" i="20"/>
  <c r="C508" i="20"/>
  <c r="C507" i="20"/>
  <c r="C506" i="20"/>
  <c r="C505" i="20"/>
  <c r="C504" i="20"/>
  <c r="C503" i="20"/>
  <c r="C502" i="20"/>
  <c r="C501" i="20"/>
  <c r="C500" i="20"/>
  <c r="C499" i="20"/>
  <c r="C498" i="20"/>
  <c r="C497" i="20"/>
  <c r="C496" i="20"/>
  <c r="C495" i="20"/>
  <c r="C494" i="20"/>
  <c r="C493" i="20"/>
  <c r="C492" i="20"/>
  <c r="C491" i="20"/>
  <c r="C490" i="20"/>
  <c r="C489" i="20"/>
  <c r="C488" i="20"/>
  <c r="C487" i="20"/>
  <c r="C486" i="20"/>
  <c r="C485" i="20"/>
  <c r="C484" i="20"/>
  <c r="C483" i="20"/>
  <c r="C482" i="20"/>
  <c r="C481" i="20"/>
  <c r="C480" i="20"/>
  <c r="C479" i="20"/>
  <c r="C478" i="20"/>
  <c r="C477" i="20"/>
  <c r="C476" i="20"/>
  <c r="C475" i="20"/>
  <c r="C474" i="20"/>
  <c r="C473" i="20"/>
  <c r="C472" i="20"/>
  <c r="C471" i="20"/>
  <c r="C470" i="20"/>
  <c r="C469" i="20"/>
  <c r="C468" i="20"/>
  <c r="C467" i="20"/>
  <c r="C466" i="20"/>
  <c r="C465" i="20"/>
  <c r="C464" i="20"/>
  <c r="C463" i="20"/>
  <c r="C462" i="20"/>
  <c r="C461" i="20"/>
  <c r="C460" i="20"/>
  <c r="C459" i="20"/>
  <c r="C458" i="20"/>
  <c r="C457" i="20"/>
  <c r="C456" i="20"/>
  <c r="C455" i="20"/>
  <c r="C454" i="20"/>
  <c r="C453" i="20"/>
  <c r="C452" i="20"/>
  <c r="C451" i="20"/>
  <c r="C450" i="20"/>
  <c r="C449" i="20"/>
  <c r="C448" i="20"/>
  <c r="C447" i="20"/>
  <c r="C446" i="20"/>
  <c r="C445" i="20"/>
  <c r="C444" i="20"/>
  <c r="C443" i="20"/>
  <c r="C442" i="20"/>
  <c r="C441" i="20"/>
  <c r="C440" i="20"/>
  <c r="C439" i="20"/>
  <c r="C438" i="20"/>
  <c r="C437" i="20"/>
  <c r="C436" i="20"/>
  <c r="C435" i="20"/>
  <c r="C434" i="20"/>
  <c r="C433" i="20"/>
  <c r="C432" i="20"/>
  <c r="C431" i="20"/>
  <c r="C430" i="20"/>
  <c r="C429" i="20"/>
  <c r="C428" i="20"/>
  <c r="C427" i="20"/>
  <c r="C426" i="20"/>
  <c r="C425" i="20"/>
  <c r="C424" i="20"/>
  <c r="C423" i="20"/>
  <c r="C422" i="20"/>
  <c r="C421" i="20"/>
  <c r="C420" i="20"/>
  <c r="C419" i="20"/>
  <c r="C418" i="20"/>
  <c r="C417" i="20"/>
  <c r="C416" i="20"/>
  <c r="C415" i="20"/>
  <c r="C414" i="20"/>
  <c r="C413" i="20"/>
  <c r="C412" i="20"/>
  <c r="C411" i="20"/>
  <c r="C410" i="20"/>
  <c r="C409" i="20"/>
  <c r="C408" i="20"/>
  <c r="C407" i="20"/>
  <c r="C406" i="20"/>
  <c r="C405" i="20"/>
  <c r="C404" i="20"/>
  <c r="C403" i="20"/>
  <c r="C402" i="20"/>
  <c r="C401" i="20"/>
  <c r="C400" i="20"/>
  <c r="C399" i="20"/>
  <c r="C398" i="20"/>
  <c r="C397" i="20"/>
  <c r="C396" i="20"/>
  <c r="C395" i="20"/>
  <c r="C394" i="20"/>
  <c r="C393" i="20"/>
  <c r="C392" i="20"/>
  <c r="C391" i="20"/>
  <c r="C390" i="20"/>
  <c r="C389" i="20"/>
  <c r="C388" i="20"/>
  <c r="C387" i="20"/>
  <c r="C386" i="20"/>
  <c r="C385" i="20"/>
  <c r="C384" i="20"/>
  <c r="C383" i="20"/>
  <c r="C382" i="20"/>
  <c r="C381" i="20"/>
  <c r="C380" i="20"/>
  <c r="C379" i="20"/>
  <c r="C378" i="20"/>
  <c r="C377" i="20"/>
  <c r="C376" i="20"/>
  <c r="C375" i="20"/>
  <c r="C374" i="20"/>
  <c r="C373" i="20"/>
  <c r="C372" i="20"/>
  <c r="C371" i="20"/>
  <c r="C370" i="20"/>
  <c r="C369" i="20"/>
  <c r="C368" i="20"/>
  <c r="C367" i="20"/>
  <c r="C366" i="20"/>
  <c r="C365" i="20"/>
  <c r="C364" i="20"/>
  <c r="C363" i="20"/>
  <c r="C362" i="20"/>
  <c r="C361" i="20"/>
  <c r="C360" i="20"/>
  <c r="C359" i="20"/>
  <c r="C358" i="20"/>
  <c r="C357" i="20"/>
  <c r="C356" i="20"/>
  <c r="C355" i="20"/>
  <c r="C354" i="20"/>
  <c r="C353" i="20"/>
  <c r="C352" i="20"/>
  <c r="C351" i="20"/>
  <c r="C350" i="20"/>
  <c r="C349" i="20"/>
  <c r="C348" i="20"/>
  <c r="C347" i="20"/>
  <c r="C346" i="20"/>
  <c r="C345" i="20"/>
  <c r="C344" i="20"/>
  <c r="C343" i="20"/>
  <c r="C342" i="20"/>
  <c r="C341" i="20"/>
  <c r="C340" i="20"/>
  <c r="C339" i="20"/>
  <c r="C338" i="20"/>
  <c r="C337" i="20"/>
  <c r="C336" i="20"/>
  <c r="C335" i="20"/>
  <c r="C334" i="20"/>
  <c r="C333" i="20"/>
  <c r="C332" i="20"/>
  <c r="C331" i="20"/>
  <c r="C330" i="20"/>
  <c r="C329" i="20"/>
  <c r="C328" i="20"/>
  <c r="C327" i="20"/>
  <c r="C326" i="20"/>
  <c r="C325" i="20"/>
  <c r="C324" i="20"/>
  <c r="C323" i="20"/>
  <c r="C322" i="20"/>
  <c r="C321" i="20"/>
  <c r="C320" i="20"/>
  <c r="C319" i="20"/>
  <c r="C318" i="20"/>
  <c r="C317" i="20"/>
  <c r="C316" i="20"/>
  <c r="C315" i="20"/>
  <c r="C314" i="20"/>
  <c r="C313" i="20"/>
  <c r="C312" i="20"/>
  <c r="C311" i="20"/>
  <c r="C310" i="20"/>
  <c r="C309" i="20"/>
  <c r="C308" i="20"/>
  <c r="C307" i="20"/>
  <c r="C306" i="20"/>
  <c r="C305" i="20"/>
  <c r="C304" i="20"/>
  <c r="C303" i="20"/>
  <c r="C302" i="20"/>
  <c r="C301" i="20"/>
  <c r="C300" i="20"/>
  <c r="C299" i="20"/>
  <c r="C298" i="20"/>
  <c r="C297" i="20"/>
  <c r="C296" i="20"/>
  <c r="C295" i="20"/>
  <c r="C294" i="20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N6" i="19"/>
  <c r="N11" i="19"/>
  <c r="N9" i="19" s="1"/>
  <c r="T7" i="19"/>
  <c r="S7" i="19"/>
  <c r="R7" i="19"/>
  <c r="S6" i="19"/>
  <c r="R6" i="19"/>
  <c r="N5" i="19"/>
  <c r="N14" i="19"/>
  <c r="N15" i="19"/>
  <c r="N10" i="19"/>
  <c r="N16" i="19"/>
  <c r="N18" i="19"/>
  <c r="N13" i="19"/>
  <c r="N8" i="19"/>
  <c r="N17" i="19"/>
  <c r="N12" i="19"/>
  <c r="N7" i="19"/>
  <c r="C551" i="19"/>
  <c r="C550" i="19"/>
  <c r="C549" i="19"/>
  <c r="C548" i="19"/>
  <c r="C547" i="19"/>
  <c r="C546" i="19"/>
  <c r="C545" i="19"/>
  <c r="C544" i="19"/>
  <c r="C543" i="19"/>
  <c r="C542" i="19"/>
  <c r="C541" i="19"/>
  <c r="C540" i="19"/>
  <c r="C539" i="19"/>
  <c r="C538" i="19"/>
  <c r="C537" i="19"/>
  <c r="C536" i="19"/>
  <c r="C535" i="19"/>
  <c r="C534" i="19"/>
  <c r="C533" i="19"/>
  <c r="C532" i="19"/>
  <c r="C531" i="19"/>
  <c r="C530" i="19"/>
  <c r="C529" i="19"/>
  <c r="C528" i="19"/>
  <c r="C527" i="19"/>
  <c r="C526" i="19"/>
  <c r="C525" i="19"/>
  <c r="C524" i="19"/>
  <c r="C523" i="19"/>
  <c r="C522" i="19"/>
  <c r="C521" i="19"/>
  <c r="C520" i="19"/>
  <c r="C519" i="19"/>
  <c r="C518" i="19"/>
  <c r="C517" i="19"/>
  <c r="C516" i="19"/>
  <c r="C515" i="19"/>
  <c r="C514" i="19"/>
  <c r="C513" i="19"/>
  <c r="C512" i="19"/>
  <c r="C511" i="19"/>
  <c r="C510" i="19"/>
  <c r="C509" i="19"/>
  <c r="C508" i="19"/>
  <c r="C507" i="19"/>
  <c r="C506" i="19"/>
  <c r="C505" i="19"/>
  <c r="C504" i="19"/>
  <c r="C503" i="19"/>
  <c r="C502" i="19"/>
  <c r="C501" i="19"/>
  <c r="C500" i="19"/>
  <c r="C499" i="19"/>
  <c r="C498" i="19"/>
  <c r="C497" i="19"/>
  <c r="C496" i="19"/>
  <c r="C495" i="19"/>
  <c r="C494" i="19"/>
  <c r="C493" i="19"/>
  <c r="C492" i="19"/>
  <c r="C491" i="19"/>
  <c r="C490" i="19"/>
  <c r="C489" i="19"/>
  <c r="C488" i="19"/>
  <c r="C487" i="19"/>
  <c r="C486" i="19"/>
  <c r="C485" i="19"/>
  <c r="C484" i="19"/>
  <c r="C483" i="19"/>
  <c r="C482" i="19"/>
  <c r="C481" i="19"/>
  <c r="C480" i="19"/>
  <c r="C479" i="19"/>
  <c r="C478" i="19"/>
  <c r="C477" i="19"/>
  <c r="C476" i="19"/>
  <c r="C475" i="19"/>
  <c r="C474" i="19"/>
  <c r="C473" i="19"/>
  <c r="C472" i="19"/>
  <c r="C471" i="19"/>
  <c r="C470" i="19"/>
  <c r="C469" i="19"/>
  <c r="C468" i="19"/>
  <c r="C467" i="19"/>
  <c r="C466" i="19"/>
  <c r="C465" i="19"/>
  <c r="C464" i="19"/>
  <c r="C463" i="19"/>
  <c r="C462" i="19"/>
  <c r="C461" i="19"/>
  <c r="C460" i="19"/>
  <c r="C459" i="19"/>
  <c r="C458" i="19"/>
  <c r="C457" i="19"/>
  <c r="C456" i="19"/>
  <c r="C455" i="19"/>
  <c r="C454" i="19"/>
  <c r="C453" i="19"/>
  <c r="C452" i="19"/>
  <c r="C451" i="19"/>
  <c r="C450" i="19"/>
  <c r="C449" i="19"/>
  <c r="C448" i="19"/>
  <c r="C447" i="19"/>
  <c r="C446" i="19"/>
  <c r="C445" i="19"/>
  <c r="C444" i="19"/>
  <c r="C443" i="19"/>
  <c r="C442" i="19"/>
  <c r="C441" i="19"/>
  <c r="C440" i="19"/>
  <c r="C439" i="19"/>
  <c r="C438" i="19"/>
  <c r="C437" i="19"/>
  <c r="C436" i="19"/>
  <c r="C435" i="19"/>
  <c r="C434" i="19"/>
  <c r="C433" i="19"/>
  <c r="C432" i="19"/>
  <c r="C431" i="19"/>
  <c r="C430" i="19"/>
  <c r="C429" i="19"/>
  <c r="C428" i="19"/>
  <c r="C427" i="19"/>
  <c r="C426" i="19"/>
  <c r="C425" i="19"/>
  <c r="C424" i="19"/>
  <c r="C423" i="19"/>
  <c r="C422" i="19"/>
  <c r="C421" i="19"/>
  <c r="C420" i="19"/>
  <c r="C419" i="19"/>
  <c r="C418" i="19"/>
  <c r="C417" i="19"/>
  <c r="C416" i="19"/>
  <c r="C415" i="19"/>
  <c r="C414" i="19"/>
  <c r="C413" i="19"/>
  <c r="C412" i="19"/>
  <c r="C411" i="19"/>
  <c r="C410" i="19"/>
  <c r="C409" i="19"/>
  <c r="C408" i="19"/>
  <c r="C407" i="19"/>
  <c r="C406" i="19"/>
  <c r="C405" i="19"/>
  <c r="C404" i="19"/>
  <c r="C403" i="19"/>
  <c r="C402" i="19"/>
  <c r="C401" i="19"/>
  <c r="C400" i="19"/>
  <c r="C399" i="19"/>
  <c r="C398" i="19"/>
  <c r="C397" i="19"/>
  <c r="C396" i="19"/>
  <c r="C395" i="19"/>
  <c r="C394" i="19"/>
  <c r="C393" i="19"/>
  <c r="C392" i="19"/>
  <c r="C391" i="19"/>
  <c r="C390" i="19"/>
  <c r="C389" i="19"/>
  <c r="C388" i="19"/>
  <c r="C387" i="19"/>
  <c r="C386" i="19"/>
  <c r="C385" i="19"/>
  <c r="C384" i="19"/>
  <c r="C383" i="19"/>
  <c r="C382" i="19"/>
  <c r="C381" i="19"/>
  <c r="C380" i="19"/>
  <c r="C379" i="19"/>
  <c r="C378" i="19"/>
  <c r="C377" i="19"/>
  <c r="C376" i="19"/>
  <c r="C375" i="19"/>
  <c r="C374" i="19"/>
  <c r="C373" i="19"/>
  <c r="C372" i="19"/>
  <c r="C371" i="19"/>
  <c r="C370" i="19"/>
  <c r="C369" i="19"/>
  <c r="C368" i="19"/>
  <c r="C367" i="19"/>
  <c r="C366" i="19"/>
  <c r="C365" i="19"/>
  <c r="C364" i="19"/>
  <c r="C363" i="19"/>
  <c r="C362" i="19"/>
  <c r="C361" i="19"/>
  <c r="C360" i="19"/>
  <c r="C359" i="19"/>
  <c r="C358" i="19"/>
  <c r="C357" i="19"/>
  <c r="C356" i="19"/>
  <c r="C355" i="19"/>
  <c r="C354" i="19"/>
  <c r="C353" i="19"/>
  <c r="C352" i="19"/>
  <c r="C351" i="19"/>
  <c r="C350" i="19"/>
  <c r="C349" i="19"/>
  <c r="C348" i="19"/>
  <c r="C347" i="19"/>
  <c r="C346" i="19"/>
  <c r="C345" i="19"/>
  <c r="C344" i="19"/>
  <c r="C343" i="19"/>
  <c r="C342" i="19"/>
  <c r="C341" i="19"/>
  <c r="C340" i="19"/>
  <c r="C339" i="19"/>
  <c r="C338" i="19"/>
  <c r="C337" i="19"/>
  <c r="C336" i="19"/>
  <c r="C335" i="19"/>
  <c r="C334" i="19"/>
  <c r="C333" i="19"/>
  <c r="C332" i="19"/>
  <c r="C331" i="19"/>
  <c r="C330" i="19"/>
  <c r="C329" i="19"/>
  <c r="C328" i="19"/>
  <c r="C327" i="19"/>
  <c r="C326" i="19"/>
  <c r="C325" i="19"/>
  <c r="C324" i="19"/>
  <c r="C323" i="19"/>
  <c r="C322" i="19"/>
  <c r="C321" i="19"/>
  <c r="C320" i="19"/>
  <c r="C319" i="19"/>
  <c r="C318" i="19"/>
  <c r="C317" i="19"/>
  <c r="C316" i="19"/>
  <c r="C315" i="19"/>
  <c r="C314" i="19"/>
  <c r="C313" i="19"/>
  <c r="C312" i="19"/>
  <c r="C311" i="19"/>
  <c r="C310" i="19"/>
  <c r="C309" i="19"/>
  <c r="C308" i="19"/>
  <c r="C307" i="19"/>
  <c r="C306" i="19"/>
  <c r="C305" i="19"/>
  <c r="C304" i="19"/>
  <c r="C303" i="19"/>
  <c r="C302" i="19"/>
  <c r="C301" i="19"/>
  <c r="C300" i="19"/>
  <c r="C299" i="19"/>
  <c r="C298" i="19"/>
  <c r="C297" i="19"/>
  <c r="C296" i="19"/>
  <c r="C295" i="19"/>
  <c r="C294" i="19"/>
  <c r="C293" i="19"/>
  <c r="C292" i="19"/>
  <c r="C291" i="19"/>
  <c r="C290" i="19"/>
  <c r="C289" i="19"/>
  <c r="C288" i="19"/>
  <c r="C287" i="19"/>
  <c r="C286" i="19"/>
  <c r="C285" i="19"/>
  <c r="C284" i="19"/>
  <c r="C283" i="19"/>
  <c r="C282" i="19"/>
  <c r="C281" i="19"/>
  <c r="C280" i="19"/>
  <c r="C279" i="19"/>
  <c r="C278" i="19"/>
  <c r="C277" i="19"/>
  <c r="C276" i="19"/>
  <c r="C275" i="19"/>
  <c r="C274" i="19"/>
  <c r="C273" i="19"/>
  <c r="C272" i="19"/>
  <c r="C271" i="19"/>
  <c r="C270" i="19"/>
  <c r="C269" i="19"/>
  <c r="C268" i="19"/>
  <c r="C267" i="19"/>
  <c r="C266" i="19"/>
  <c r="C265" i="19"/>
  <c r="C264" i="19"/>
  <c r="C263" i="19"/>
  <c r="C262" i="19"/>
  <c r="C261" i="19"/>
  <c r="C260" i="19"/>
  <c r="C259" i="19"/>
  <c r="C258" i="19"/>
  <c r="C257" i="19"/>
  <c r="C256" i="19"/>
  <c r="C255" i="19"/>
  <c r="C254" i="19"/>
  <c r="C253" i="19"/>
  <c r="C252" i="19"/>
  <c r="C251" i="19"/>
  <c r="C250" i="19"/>
  <c r="C249" i="19"/>
  <c r="C248" i="19"/>
  <c r="C247" i="19"/>
  <c r="C246" i="19"/>
  <c r="C245" i="19"/>
  <c r="C244" i="19"/>
  <c r="C243" i="19"/>
  <c r="C242" i="19"/>
  <c r="C241" i="19"/>
  <c r="C240" i="19"/>
  <c r="C239" i="19"/>
  <c r="C238" i="19"/>
  <c r="C237" i="19"/>
  <c r="C236" i="19"/>
  <c r="C235" i="19"/>
  <c r="C234" i="19"/>
  <c r="C233" i="19"/>
  <c r="C232" i="19"/>
  <c r="C231" i="19"/>
  <c r="C230" i="19"/>
  <c r="C229" i="19"/>
  <c r="C228" i="19"/>
  <c r="C227" i="19"/>
  <c r="C226" i="19"/>
  <c r="C225" i="19"/>
  <c r="C224" i="19"/>
  <c r="C223" i="19"/>
  <c r="C222" i="19"/>
  <c r="C221" i="19"/>
  <c r="C220" i="19"/>
  <c r="C219" i="19"/>
  <c r="C218" i="19"/>
  <c r="C217" i="19"/>
  <c r="C216" i="19"/>
  <c r="C215" i="19"/>
  <c r="C214" i="19"/>
  <c r="C213" i="19"/>
  <c r="C212" i="19"/>
  <c r="C211" i="19"/>
  <c r="C210" i="19"/>
  <c r="C209" i="19"/>
  <c r="C208" i="19"/>
  <c r="C207" i="19"/>
  <c r="C206" i="19"/>
  <c r="C205" i="19"/>
  <c r="C204" i="19"/>
  <c r="C203" i="19"/>
  <c r="C202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C185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2" i="18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2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3" i="15"/>
  <c r="D2" i="1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N4" i="19" l="1"/>
  <c r="C5" i="16"/>
  <c r="D5" i="16" s="1"/>
  <c r="C4" i="16"/>
  <c r="D4" i="16" s="1"/>
  <c r="C3" i="16"/>
  <c r="D11" i="6" l="1"/>
  <c r="D2" i="6"/>
  <c r="D6" i="6"/>
  <c r="D10" i="6"/>
  <c r="D3" i="6"/>
  <c r="C193" i="15"/>
  <c r="C205" i="15"/>
  <c r="C397" i="15"/>
  <c r="C551" i="15"/>
  <c r="C491" i="15"/>
  <c r="C453" i="15"/>
  <c r="C435" i="15"/>
  <c r="C416" i="15"/>
  <c r="C400" i="15"/>
  <c r="C394" i="15"/>
  <c r="C385" i="15"/>
  <c r="C373" i="15"/>
  <c r="C362" i="15"/>
  <c r="C349" i="15"/>
  <c r="C345" i="15"/>
  <c r="C333" i="15"/>
  <c r="C329" i="15"/>
  <c r="C327" i="15"/>
  <c r="C315" i="15"/>
  <c r="C313" i="15"/>
  <c r="C307" i="15"/>
  <c r="C296" i="15"/>
  <c r="C293" i="15"/>
  <c r="C290" i="15"/>
  <c r="C264" i="15"/>
  <c r="C262" i="15"/>
  <c r="C245" i="15"/>
  <c r="C229" i="15"/>
  <c r="C190" i="15"/>
  <c r="C189" i="15"/>
  <c r="C128" i="15"/>
  <c r="C126" i="15"/>
  <c r="C105" i="15"/>
  <c r="C108" i="15"/>
  <c r="C92" i="15"/>
  <c r="C88" i="15"/>
  <c r="C69" i="15"/>
  <c r="C68" i="15"/>
  <c r="C67" i="15"/>
  <c r="C549" i="15" l="1"/>
  <c r="C548" i="15"/>
  <c r="C541" i="15"/>
  <c r="C538" i="15"/>
  <c r="C535" i="15"/>
  <c r="C531" i="15"/>
  <c r="C528" i="15"/>
  <c r="C523" i="15"/>
  <c r="C520" i="15"/>
  <c r="C517" i="15"/>
  <c r="C514" i="15"/>
  <c r="C513" i="15"/>
  <c r="C510" i="15"/>
  <c r="C501" i="15"/>
  <c r="C498" i="15"/>
  <c r="C495" i="15"/>
  <c r="C488" i="15"/>
  <c r="C483" i="15"/>
  <c r="C479" i="15"/>
  <c r="C478" i="15"/>
  <c r="C477" i="15"/>
  <c r="C480" i="15"/>
  <c r="C476" i="15"/>
  <c r="C473" i="15"/>
  <c r="C464" i="15"/>
  <c r="C461" i="15"/>
  <c r="C458" i="15"/>
  <c r="C451" i="15"/>
  <c r="C446" i="15"/>
  <c r="C443" i="15"/>
  <c r="C425" i="15"/>
  <c r="C358" i="15"/>
  <c r="C314" i="15"/>
  <c r="C306" i="15"/>
  <c r="C301" i="15"/>
  <c r="C298" i="15"/>
  <c r="C289" i="15"/>
  <c r="C287" i="15"/>
  <c r="C283" i="15"/>
  <c r="C280" i="15"/>
  <c r="C279" i="15"/>
  <c r="C272" i="15"/>
  <c r="C269" i="15"/>
  <c r="C266" i="15"/>
  <c r="C261" i="15"/>
  <c r="C258" i="15"/>
  <c r="C252" i="15"/>
  <c r="C247" i="15"/>
  <c r="C244" i="15"/>
  <c r="C241" i="15"/>
  <c r="C238" i="15"/>
  <c r="C77" i="15"/>
  <c r="C62" i="15"/>
  <c r="C51" i="15"/>
  <c r="C43" i="15"/>
  <c r="C37" i="15"/>
  <c r="C56" i="15" l="1"/>
  <c r="C216" i="15" l="1"/>
  <c r="C200" i="15"/>
  <c r="C136" i="15"/>
  <c r="C32" i="15"/>
  <c r="C14" i="15"/>
  <c r="C223" i="15" l="1"/>
  <c r="C230" i="15"/>
  <c r="C235" i="15"/>
  <c r="C90" i="15"/>
  <c r="C82" i="15"/>
  <c r="C74" i="15"/>
  <c r="C60" i="15"/>
  <c r="C50" i="15"/>
  <c r="C40" i="15"/>
  <c r="C29" i="15"/>
  <c r="C23" i="15"/>
  <c r="C17" i="15"/>
  <c r="C11" i="15"/>
  <c r="C8" i="15"/>
  <c r="C5" i="15"/>
  <c r="C2" i="15"/>
  <c r="H2" i="6" l="1"/>
  <c r="H3" i="6"/>
  <c r="H4" i="6"/>
  <c r="H5" i="6"/>
  <c r="H6" i="6"/>
  <c r="H7" i="6"/>
  <c r="H8" i="6"/>
  <c r="H9" i="6"/>
  <c r="H10" i="6"/>
  <c r="H11" i="6"/>
  <c r="G11" i="6"/>
  <c r="G10" i="6"/>
  <c r="G9" i="6"/>
  <c r="G8" i="6"/>
  <c r="G7" i="6"/>
  <c r="G6" i="6"/>
  <c r="G5" i="6"/>
  <c r="G4" i="6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Welcome</author>
  </authors>
  <commentList>
    <comment ref="B1" authorId="0" shapeId="0" xr:uid="{00000000-0006-0000-0000-000001000000}">
      <text>
        <r>
          <rPr>
            <b/>
            <sz val="16"/>
            <color indexed="81"/>
            <rFont val="Tahoma"/>
            <family val="2"/>
          </rPr>
          <t>Hãy nhập nội dung họ, tên sinh viên vào ô này</t>
        </r>
      </text>
    </comment>
    <comment ref="B2" authorId="0" shapeId="0" xr:uid="{00000000-0006-0000-0000-000002000000}">
      <text>
        <r>
          <rPr>
            <b/>
            <sz val="16"/>
            <color indexed="81"/>
            <rFont val="Tahoma"/>
            <family val="2"/>
          </rPr>
          <t>Hãy nhập nội dung Lớp sinh viên sinh hoạt vào ô này</t>
        </r>
      </text>
    </comment>
    <comment ref="B3" authorId="0" shapeId="0" xr:uid="{00000000-0006-0000-0000-000003000000}">
      <text>
        <r>
          <rPr>
            <b/>
            <sz val="16"/>
            <color indexed="81"/>
            <rFont val="Tahoma"/>
            <family val="2"/>
          </rPr>
          <t>Hãy nhập STT của sinh viên trong danh sách lớp vào ô này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4" authorId="0" shapeId="0" xr:uid="{00000000-0006-0000-0000-000004000000}">
      <text>
        <r>
          <rPr>
            <b/>
            <sz val="16"/>
            <color indexed="81"/>
            <rFont val="Tahoma"/>
            <family val="2"/>
          </rPr>
          <t>Hãy nhập ngày sinh của sinh viên vào ô này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5" authorId="0" shapeId="0" xr:uid="{00000000-0006-0000-0000-000005000000}">
      <text>
        <r>
          <rPr>
            <b/>
            <sz val="16"/>
            <color indexed="81"/>
            <rFont val="Tahoma"/>
            <family val="2"/>
          </rPr>
          <t>Hãy nhập tháng sinh của sinh viên vào ô này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6000000}">
      <text>
        <r>
          <rPr>
            <b/>
            <sz val="16"/>
            <color indexed="81"/>
            <rFont val="Tahoma"/>
            <family val="2"/>
          </rPr>
          <t>Hãy nhập năm sinh của sinh viên vào ô này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<sst xmlns="http://schemas.openxmlformats.org/spreadsheetml/2006/main" count="6254" uniqueCount="681">
  <si>
    <t>Số HĐơn</t>
  </si>
  <si>
    <t>Mặt hàng</t>
  </si>
  <si>
    <t>Số lượng bán</t>
  </si>
  <si>
    <t>HD001</t>
  </si>
  <si>
    <t>MH10</t>
  </si>
  <si>
    <t>MH4</t>
  </si>
  <si>
    <t>HD002</t>
  </si>
  <si>
    <t>MH7</t>
  </si>
  <si>
    <t>HD003</t>
  </si>
  <si>
    <t>HD004</t>
  </si>
  <si>
    <t>MH9</t>
  </si>
  <si>
    <t>HD005</t>
  </si>
  <si>
    <t>HD006</t>
  </si>
  <si>
    <t>HD007</t>
  </si>
  <si>
    <t>HD008</t>
  </si>
  <si>
    <t>HD009</t>
  </si>
  <si>
    <t>HD010</t>
  </si>
  <si>
    <t>HD011</t>
  </si>
  <si>
    <t>HD012</t>
  </si>
  <si>
    <t>HD013</t>
  </si>
  <si>
    <t>HD014</t>
  </si>
  <si>
    <t>MH5</t>
  </si>
  <si>
    <t>HD015</t>
  </si>
  <si>
    <t>HD016</t>
  </si>
  <si>
    <t>MH8</t>
  </si>
  <si>
    <t>HD017</t>
  </si>
  <si>
    <t>MH6</t>
  </si>
  <si>
    <t>HD018</t>
  </si>
  <si>
    <t>MH1</t>
  </si>
  <si>
    <t>HD019</t>
  </si>
  <si>
    <t>HD020</t>
  </si>
  <si>
    <t>HD021</t>
  </si>
  <si>
    <t>HD022</t>
  </si>
  <si>
    <t>HD023</t>
  </si>
  <si>
    <t>HD024</t>
  </si>
  <si>
    <t>HD025</t>
  </si>
  <si>
    <t>HD026</t>
  </si>
  <si>
    <t>HD027</t>
  </si>
  <si>
    <t>MH3</t>
  </si>
  <si>
    <t>HD028</t>
  </si>
  <si>
    <t>HD029</t>
  </si>
  <si>
    <t>HD030</t>
  </si>
  <si>
    <t>HD031</t>
  </si>
  <si>
    <t>HD032</t>
  </si>
  <si>
    <t>HD033</t>
  </si>
  <si>
    <t>HD034</t>
  </si>
  <si>
    <t>HD035</t>
  </si>
  <si>
    <t>HD036</t>
  </si>
  <si>
    <t>HD037</t>
  </si>
  <si>
    <t>HD038</t>
  </si>
  <si>
    <t>HD039</t>
  </si>
  <si>
    <t>MH2</t>
  </si>
  <si>
    <t>HD040</t>
  </si>
  <si>
    <t>HD041</t>
  </si>
  <si>
    <t>HD042</t>
  </si>
  <si>
    <t>HD043</t>
  </si>
  <si>
    <t>HD044</t>
  </si>
  <si>
    <t>HD045</t>
  </si>
  <si>
    <t>HD046</t>
  </si>
  <si>
    <t>HD047</t>
  </si>
  <si>
    <t>HD048</t>
  </si>
  <si>
    <t>HD049</t>
  </si>
  <si>
    <t>HD050</t>
  </si>
  <si>
    <t>HD051</t>
  </si>
  <si>
    <t>HD052</t>
  </si>
  <si>
    <t>HD053</t>
  </si>
  <si>
    <t>HD054</t>
  </si>
  <si>
    <t>HD055</t>
  </si>
  <si>
    <t>HD056</t>
  </si>
  <si>
    <t>HD057</t>
  </si>
  <si>
    <t>HD058</t>
  </si>
  <si>
    <t>HD059</t>
  </si>
  <si>
    <t>HD060</t>
  </si>
  <si>
    <t>HD061</t>
  </si>
  <si>
    <t>HD062</t>
  </si>
  <si>
    <t>HD063</t>
  </si>
  <si>
    <t>HD064</t>
  </si>
  <si>
    <t>HD065</t>
  </si>
  <si>
    <t>HD066</t>
  </si>
  <si>
    <t>HD067</t>
  </si>
  <si>
    <t>HD068</t>
  </si>
  <si>
    <t>HD069</t>
  </si>
  <si>
    <t>HD070</t>
  </si>
  <si>
    <t>HD071</t>
  </si>
  <si>
    <t>HD072</t>
  </si>
  <si>
    <t>HD073</t>
  </si>
  <si>
    <t>HD074</t>
  </si>
  <si>
    <t>HD075</t>
  </si>
  <si>
    <t>HD076</t>
  </si>
  <si>
    <t>HD077</t>
  </si>
  <si>
    <t>HD078</t>
  </si>
  <si>
    <t>HD079</t>
  </si>
  <si>
    <t>HD080</t>
  </si>
  <si>
    <t>HD081</t>
  </si>
  <si>
    <t>HD082</t>
  </si>
  <si>
    <t>HD083</t>
  </si>
  <si>
    <t>HD084</t>
  </si>
  <si>
    <t>HD085</t>
  </si>
  <si>
    <t>HD086</t>
  </si>
  <si>
    <t>HD087</t>
  </si>
  <si>
    <t>HD088</t>
  </si>
  <si>
    <t>HD089</t>
  </si>
  <si>
    <t>HD090</t>
  </si>
  <si>
    <t>HD091</t>
  </si>
  <si>
    <t>HD092</t>
  </si>
  <si>
    <t>HD093</t>
  </si>
  <si>
    <t>HD094</t>
  </si>
  <si>
    <t>HD095</t>
  </si>
  <si>
    <t>HD096</t>
  </si>
  <si>
    <t>HD097</t>
  </si>
  <si>
    <t>HD098</t>
  </si>
  <si>
    <t>HD099</t>
  </si>
  <si>
    <t>HD100</t>
  </si>
  <si>
    <t>HD101</t>
  </si>
  <si>
    <t>HD102</t>
  </si>
  <si>
    <t>HD103</t>
  </si>
  <si>
    <t>HD104</t>
  </si>
  <si>
    <t>HD105</t>
  </si>
  <si>
    <t>HD106</t>
  </si>
  <si>
    <t>HD107</t>
  </si>
  <si>
    <t>HD108</t>
  </si>
  <si>
    <t>HD109</t>
  </si>
  <si>
    <t>HD110</t>
  </si>
  <si>
    <t>HD111</t>
  </si>
  <si>
    <t>HD112</t>
  </si>
  <si>
    <t>HD113</t>
  </si>
  <si>
    <t>HD114</t>
  </si>
  <si>
    <t>HD115</t>
  </si>
  <si>
    <t>HD116</t>
  </si>
  <si>
    <t>HD117</t>
  </si>
  <si>
    <t>HD118</t>
  </si>
  <si>
    <t>HD119</t>
  </si>
  <si>
    <t>HD120</t>
  </si>
  <si>
    <t>HD121</t>
  </si>
  <si>
    <t>HD122</t>
  </si>
  <si>
    <t>HD123</t>
  </si>
  <si>
    <t>HD124</t>
  </si>
  <si>
    <t>HD125</t>
  </si>
  <si>
    <t>HD126</t>
  </si>
  <si>
    <t>HD127</t>
  </si>
  <si>
    <t>HD128</t>
  </si>
  <si>
    <t>HD129</t>
  </si>
  <si>
    <t>HD130</t>
  </si>
  <si>
    <t>HD131</t>
  </si>
  <si>
    <t>HD132</t>
  </si>
  <si>
    <t>HD133</t>
  </si>
  <si>
    <t>HD134</t>
  </si>
  <si>
    <t>HD135</t>
  </si>
  <si>
    <t>HD136</t>
  </si>
  <si>
    <t>HD137</t>
  </si>
  <si>
    <t>HD138</t>
  </si>
  <si>
    <t>HD139</t>
  </si>
  <si>
    <t>HD140</t>
  </si>
  <si>
    <t>HD141</t>
  </si>
  <si>
    <t>HD142</t>
  </si>
  <si>
    <t>HD143</t>
  </si>
  <si>
    <t>HD144</t>
  </si>
  <si>
    <t>HD145</t>
  </si>
  <si>
    <t>HD146</t>
  </si>
  <si>
    <t>HD147</t>
  </si>
  <si>
    <t>HD148</t>
  </si>
  <si>
    <t>HD149</t>
  </si>
  <si>
    <t>HD150</t>
  </si>
  <si>
    <t>HD151</t>
  </si>
  <si>
    <t>HD152</t>
  </si>
  <si>
    <t>HD153</t>
  </si>
  <si>
    <t>HD154</t>
  </si>
  <si>
    <t>HD155</t>
  </si>
  <si>
    <t>HD156</t>
  </si>
  <si>
    <t>HD157</t>
  </si>
  <si>
    <t>HD158</t>
  </si>
  <si>
    <t>HD159</t>
  </si>
  <si>
    <t>HD160</t>
  </si>
  <si>
    <t>HD161</t>
  </si>
  <si>
    <t>HD162</t>
  </si>
  <si>
    <t>HD163</t>
  </si>
  <si>
    <t>HD164</t>
  </si>
  <si>
    <t>HD165</t>
  </si>
  <si>
    <t>HD166</t>
  </si>
  <si>
    <t>HD167</t>
  </si>
  <si>
    <t>HD168</t>
  </si>
  <si>
    <t>HD169</t>
  </si>
  <si>
    <t>HD170</t>
  </si>
  <si>
    <t>HD171</t>
  </si>
  <si>
    <t>HD172</t>
  </si>
  <si>
    <t>HD173</t>
  </si>
  <si>
    <t>HD174</t>
  </si>
  <si>
    <t>HD175</t>
  </si>
  <si>
    <t>HD176</t>
  </si>
  <si>
    <t>HD177</t>
  </si>
  <si>
    <t>HD178</t>
  </si>
  <si>
    <t>HD179</t>
  </si>
  <si>
    <t>HD180</t>
  </si>
  <si>
    <t>HD181</t>
  </si>
  <si>
    <t>HD182</t>
  </si>
  <si>
    <t>HD183</t>
  </si>
  <si>
    <t>HD184</t>
  </si>
  <si>
    <t>HD185</t>
  </si>
  <si>
    <t>HD186</t>
  </si>
  <si>
    <t>HD187</t>
  </si>
  <si>
    <t>HD188</t>
  </si>
  <si>
    <t>HD189</t>
  </si>
  <si>
    <t>HD190</t>
  </si>
  <si>
    <t>HD191</t>
  </si>
  <si>
    <t>HD192</t>
  </si>
  <si>
    <t>HD193</t>
  </si>
  <si>
    <t>HD194</t>
  </si>
  <si>
    <t>HD195</t>
  </si>
  <si>
    <t>HD196</t>
  </si>
  <si>
    <t>HD197</t>
  </si>
  <si>
    <t>HD198</t>
  </si>
  <si>
    <t>HD199</t>
  </si>
  <si>
    <t>HD200</t>
  </si>
  <si>
    <t>HD201</t>
  </si>
  <si>
    <t>HD202</t>
  </si>
  <si>
    <t>HD203</t>
  </si>
  <si>
    <t>HD204</t>
  </si>
  <si>
    <t>HD205</t>
  </si>
  <si>
    <t>HD206</t>
  </si>
  <si>
    <t>HD207</t>
  </si>
  <si>
    <t>HD208</t>
  </si>
  <si>
    <t>HD209</t>
  </si>
  <si>
    <t>HD210</t>
  </si>
  <si>
    <t>HD211</t>
  </si>
  <si>
    <t>HD212</t>
  </si>
  <si>
    <t>HD213</t>
  </si>
  <si>
    <t>HD214</t>
  </si>
  <si>
    <t>HD215</t>
  </si>
  <si>
    <t>Mã KH</t>
  </si>
  <si>
    <t>Tên KH</t>
  </si>
  <si>
    <t>Tỉnh</t>
  </si>
  <si>
    <t>Tel</t>
  </si>
  <si>
    <t>Mã số thuế GTGT</t>
  </si>
  <si>
    <t>Địa chỉ email</t>
  </si>
  <si>
    <t>KH1</t>
  </si>
  <si>
    <t>Cty 01</t>
  </si>
  <si>
    <t>Đà Nẵng</t>
  </si>
  <si>
    <t>CAP1</t>
  </si>
  <si>
    <t>KH2</t>
  </si>
  <si>
    <t>Cty CP 02</t>
  </si>
  <si>
    <t>KH3</t>
  </si>
  <si>
    <t>Cty TNHH 03</t>
  </si>
  <si>
    <t>CAP2</t>
  </si>
  <si>
    <t>KH4</t>
  </si>
  <si>
    <t>Cty TNHH MTV 04</t>
  </si>
  <si>
    <t>Quảng Nam</t>
  </si>
  <si>
    <t>KH5</t>
  </si>
  <si>
    <t>Nguyễn Thị C</t>
  </si>
  <si>
    <t>Huế</t>
  </si>
  <si>
    <t>KH6</t>
  </si>
  <si>
    <t>Cty TNHH 06</t>
  </si>
  <si>
    <t>KH7</t>
  </si>
  <si>
    <t>Cty TNHH 07</t>
  </si>
  <si>
    <t>KH8</t>
  </si>
  <si>
    <t>Cty CP 08</t>
  </si>
  <si>
    <t>KH9</t>
  </si>
  <si>
    <t>Cty CP Điện lực Đà Nẵng</t>
  </si>
  <si>
    <t>KH10</t>
  </si>
  <si>
    <t>Cty Vận tải Con Diều</t>
  </si>
  <si>
    <t>KH11</t>
  </si>
  <si>
    <t>Cty CP Xây dựng Thần đèn</t>
  </si>
  <si>
    <t>KH12</t>
  </si>
  <si>
    <t>Cty CP A</t>
  </si>
  <si>
    <t>KH13</t>
  </si>
  <si>
    <t>Cty TNHH DN</t>
  </si>
  <si>
    <t>KH14</t>
  </si>
  <si>
    <t>Cty TNHH HN</t>
  </si>
  <si>
    <t>Hà Nội</t>
  </si>
  <si>
    <t>KH15</t>
  </si>
  <si>
    <t>Cty TNHH SG</t>
  </si>
  <si>
    <t>HCM</t>
  </si>
  <si>
    <t>KH16</t>
  </si>
  <si>
    <t>STT</t>
  </si>
  <si>
    <t>Khu Vực</t>
  </si>
  <si>
    <t>01</t>
  </si>
  <si>
    <t>Miền Trung</t>
  </si>
  <si>
    <t>02</t>
  </si>
  <si>
    <t>Miền Bắc</t>
  </si>
  <si>
    <t>03</t>
  </si>
  <si>
    <t>Miền Nam</t>
  </si>
  <si>
    <t>04</t>
  </si>
  <si>
    <t>05</t>
  </si>
  <si>
    <t>Mã</t>
  </si>
  <si>
    <t>NV1</t>
  </si>
  <si>
    <t>NV2</t>
  </si>
  <si>
    <t>NV3</t>
  </si>
  <si>
    <t>NV4</t>
  </si>
  <si>
    <t>NV5</t>
  </si>
  <si>
    <t>Tên mặt hàng</t>
  </si>
  <si>
    <t>Đơn giá bán (20 + rand 1 - 500)</t>
  </si>
  <si>
    <t>Giá vốn (20 + rand 1 - 500)</t>
  </si>
  <si>
    <t>Mặt hàng 1</t>
  </si>
  <si>
    <t>Cái</t>
  </si>
  <si>
    <t>Mặt hàng 2</t>
  </si>
  <si>
    <t>Kg</t>
  </si>
  <si>
    <t>Mặt hàng 3</t>
  </si>
  <si>
    <t>Mặt hàng 4</t>
  </si>
  <si>
    <t>Mặt hàng 5</t>
  </si>
  <si>
    <t>Mặt hàng 6</t>
  </si>
  <si>
    <t>Thùng</t>
  </si>
  <si>
    <t>Mặt hàng 7</t>
  </si>
  <si>
    <t>Bao</t>
  </si>
  <si>
    <t>Mặt hàng 8</t>
  </si>
  <si>
    <t>Mặt hàng 9</t>
  </si>
  <si>
    <t>Mặt hàng 10</t>
  </si>
  <si>
    <t>Ngày HĐơn</t>
  </si>
  <si>
    <t>NV bán hàng</t>
  </si>
  <si>
    <t>Họ, tên sinh viên:</t>
  </si>
  <si>
    <t>Lớp sinh hoạt:</t>
  </si>
  <si>
    <r>
      <t>Số thứ tự (</t>
    </r>
    <r>
      <rPr>
        <b/>
        <sz val="18"/>
        <color rgb="FFFF0000"/>
        <rFont val="Times New Roman"/>
        <family val="1"/>
      </rPr>
      <t>STT</t>
    </r>
    <r>
      <rPr>
        <sz val="18"/>
        <color theme="1"/>
        <rFont val="Times New Roman"/>
        <family val="1"/>
      </rPr>
      <t>):</t>
    </r>
  </si>
  <si>
    <r>
      <t>Ngày sinh (</t>
    </r>
    <r>
      <rPr>
        <b/>
        <sz val="18"/>
        <color rgb="FFFF0000"/>
        <rFont val="Times New Roman"/>
        <family val="1"/>
      </rPr>
      <t>NS</t>
    </r>
    <r>
      <rPr>
        <sz val="18"/>
        <color theme="1"/>
        <rFont val="Times New Roman"/>
        <family val="1"/>
      </rPr>
      <t>)</t>
    </r>
    <r>
      <rPr>
        <sz val="18"/>
        <color theme="1"/>
        <rFont val="Times New Roman"/>
        <family val="1"/>
      </rPr>
      <t>:</t>
    </r>
  </si>
  <si>
    <r>
      <t>Tháng sinh (</t>
    </r>
    <r>
      <rPr>
        <b/>
        <sz val="18"/>
        <color rgb="FFFF0000"/>
        <rFont val="Times New Roman"/>
        <family val="1"/>
      </rPr>
      <t>TS</t>
    </r>
    <r>
      <rPr>
        <sz val="18"/>
        <color theme="1"/>
        <rFont val="Times New Roman"/>
        <family val="1"/>
      </rPr>
      <t>):</t>
    </r>
  </si>
  <si>
    <r>
      <t>N</t>
    </r>
    <r>
      <rPr>
        <sz val="18"/>
        <color theme="1"/>
        <rFont val="Times New Roman"/>
        <family val="1"/>
      </rPr>
      <t>ăm sinh:</t>
    </r>
  </si>
  <si>
    <t>Loại KH</t>
  </si>
  <si>
    <t>HD216</t>
  </si>
  <si>
    <t>HD217</t>
  </si>
  <si>
    <t>HD218</t>
  </si>
  <si>
    <t>HD219</t>
  </si>
  <si>
    <t>HD220</t>
  </si>
  <si>
    <t>HD221</t>
  </si>
  <si>
    <t>HD222</t>
  </si>
  <si>
    <t>HD223</t>
  </si>
  <si>
    <t>HD224</t>
  </si>
  <si>
    <t>HD225</t>
  </si>
  <si>
    <t>HD226</t>
  </si>
  <si>
    <t>HD227</t>
  </si>
  <si>
    <t>HD228</t>
  </si>
  <si>
    <t>HD229</t>
  </si>
  <si>
    <t>HD230</t>
  </si>
  <si>
    <t>HD231</t>
  </si>
  <si>
    <t>HD232</t>
  </si>
  <si>
    <t>HD233</t>
  </si>
  <si>
    <t>HD234</t>
  </si>
  <si>
    <t>HD235</t>
  </si>
  <si>
    <t>HD236</t>
  </si>
  <si>
    <t>HD237</t>
  </si>
  <si>
    <t>HD238</t>
  </si>
  <si>
    <t>HD239</t>
  </si>
  <si>
    <t>HD240</t>
  </si>
  <si>
    <t>HD241</t>
  </si>
  <si>
    <t>HD242</t>
  </si>
  <si>
    <t>HD243</t>
  </si>
  <si>
    <t>HD244</t>
  </si>
  <si>
    <t>HD245</t>
  </si>
  <si>
    <t>HD246</t>
  </si>
  <si>
    <t>HD247</t>
  </si>
  <si>
    <t>HD248</t>
  </si>
  <si>
    <t>HD249</t>
  </si>
  <si>
    <t>HD250</t>
  </si>
  <si>
    <t>HD251</t>
  </si>
  <si>
    <t>HD252</t>
  </si>
  <si>
    <t>HD253</t>
  </si>
  <si>
    <t>HD254</t>
  </si>
  <si>
    <t>HD255</t>
  </si>
  <si>
    <t>HD256</t>
  </si>
  <si>
    <t>HD257</t>
  </si>
  <si>
    <t>HD258</t>
  </si>
  <si>
    <t>HD259</t>
  </si>
  <si>
    <t>HD260</t>
  </si>
  <si>
    <t>HD261</t>
  </si>
  <si>
    <t>HD262</t>
  </si>
  <si>
    <t>HD263</t>
  </si>
  <si>
    <t>HD264</t>
  </si>
  <si>
    <t>HD265</t>
  </si>
  <si>
    <t>HD266</t>
  </si>
  <si>
    <t>HD267</t>
  </si>
  <si>
    <t>HD268</t>
  </si>
  <si>
    <t>HD269</t>
  </si>
  <si>
    <t>HD270</t>
  </si>
  <si>
    <t>HD271</t>
  </si>
  <si>
    <t>HD272</t>
  </si>
  <si>
    <t>HD273</t>
  </si>
  <si>
    <t>HD274</t>
  </si>
  <si>
    <t>HD275</t>
  </si>
  <si>
    <t>HD276</t>
  </si>
  <si>
    <t>HD277</t>
  </si>
  <si>
    <t>HD278</t>
  </si>
  <si>
    <t>HD279</t>
  </si>
  <si>
    <t>HD280</t>
  </si>
  <si>
    <t>HD281</t>
  </si>
  <si>
    <t>HD282</t>
  </si>
  <si>
    <t>HD283</t>
  </si>
  <si>
    <t>HD284</t>
  </si>
  <si>
    <t>HD285</t>
  </si>
  <si>
    <t>HD286</t>
  </si>
  <si>
    <t>HD287</t>
  </si>
  <si>
    <t>HD288</t>
  </si>
  <si>
    <t>HD289</t>
  </si>
  <si>
    <t>HD290</t>
  </si>
  <si>
    <t>HD291</t>
  </si>
  <si>
    <t>HD292</t>
  </si>
  <si>
    <t>HD293</t>
  </si>
  <si>
    <t>HD294</t>
  </si>
  <si>
    <t>HD295</t>
  </si>
  <si>
    <t>HD296</t>
  </si>
  <si>
    <t>HD297</t>
  </si>
  <si>
    <t>HD298</t>
  </si>
  <si>
    <t>HD299</t>
  </si>
  <si>
    <t>HD300</t>
  </si>
  <si>
    <t>HD301</t>
  </si>
  <si>
    <t>HD302</t>
  </si>
  <si>
    <t>HD303</t>
  </si>
  <si>
    <t>HD304</t>
  </si>
  <si>
    <t>HD305</t>
  </si>
  <si>
    <t>HD306</t>
  </si>
  <si>
    <t>HD307</t>
  </si>
  <si>
    <t>HD308</t>
  </si>
  <si>
    <t>HD309</t>
  </si>
  <si>
    <t>HD310</t>
  </si>
  <si>
    <t>HD311</t>
  </si>
  <si>
    <t>HD312</t>
  </si>
  <si>
    <t>HD313</t>
  </si>
  <si>
    <t>HD314</t>
  </si>
  <si>
    <t>HD315</t>
  </si>
  <si>
    <t>HD316</t>
  </si>
  <si>
    <t>HD317</t>
  </si>
  <si>
    <t>HD318</t>
  </si>
  <si>
    <t>HD319</t>
  </si>
  <si>
    <t>HD320</t>
  </si>
  <si>
    <t>HD321</t>
  </si>
  <si>
    <t>HD322</t>
  </si>
  <si>
    <t>HD323</t>
  </si>
  <si>
    <t>HD324</t>
  </si>
  <si>
    <t>HD325</t>
  </si>
  <si>
    <t>HD326</t>
  </si>
  <si>
    <t>HD327</t>
  </si>
  <si>
    <t>HD328</t>
  </si>
  <si>
    <t>HD329</t>
  </si>
  <si>
    <t>HD330</t>
  </si>
  <si>
    <t>HD331</t>
  </si>
  <si>
    <t>HD332</t>
  </si>
  <si>
    <t>HD333</t>
  </si>
  <si>
    <t>HD334</t>
  </si>
  <si>
    <t>HD335</t>
  </si>
  <si>
    <t>HD336</t>
  </si>
  <si>
    <t>HD337</t>
  </si>
  <si>
    <t>HD338</t>
  </si>
  <si>
    <t>HD339</t>
  </si>
  <si>
    <t>HD340</t>
  </si>
  <si>
    <t>HD341</t>
  </si>
  <si>
    <t>HD342</t>
  </si>
  <si>
    <t>HD343</t>
  </si>
  <si>
    <t>HD344</t>
  </si>
  <si>
    <t>HD345</t>
  </si>
  <si>
    <t>HD346</t>
  </si>
  <si>
    <t>HD347</t>
  </si>
  <si>
    <t>HD348</t>
  </si>
  <si>
    <t>HD349</t>
  </si>
  <si>
    <t>HD350</t>
  </si>
  <si>
    <t>HD351</t>
  </si>
  <si>
    <t>HD352</t>
  </si>
  <si>
    <t>HD353</t>
  </si>
  <si>
    <t>HD354</t>
  </si>
  <si>
    <t>HD355</t>
  </si>
  <si>
    <t>HD356</t>
  </si>
  <si>
    <t>HD357</t>
  </si>
  <si>
    <t>HD358</t>
  </si>
  <si>
    <t>HD359</t>
  </si>
  <si>
    <t>HD360</t>
  </si>
  <si>
    <t>HD361</t>
  </si>
  <si>
    <t>HD362</t>
  </si>
  <si>
    <t>HD363</t>
  </si>
  <si>
    <t>HD364</t>
  </si>
  <si>
    <t>HD365</t>
  </si>
  <si>
    <t>HD366</t>
  </si>
  <si>
    <t>HD367</t>
  </si>
  <si>
    <t>HD368</t>
  </si>
  <si>
    <t>HD369</t>
  </si>
  <si>
    <t>HD370</t>
  </si>
  <si>
    <t>HD371</t>
  </si>
  <si>
    <t>HD372</t>
  </si>
  <si>
    <t>HD373</t>
  </si>
  <si>
    <t>HD374</t>
  </si>
  <si>
    <t>HD375</t>
  </si>
  <si>
    <t>HD376</t>
  </si>
  <si>
    <t>HD377</t>
  </si>
  <si>
    <t>HD378</t>
  </si>
  <si>
    <t>HD379</t>
  </si>
  <si>
    <t>HD380</t>
  </si>
  <si>
    <t>HD381</t>
  </si>
  <si>
    <t>HD382</t>
  </si>
  <si>
    <t>HD383</t>
  </si>
  <si>
    <t>HD384</t>
  </si>
  <si>
    <t>HD385</t>
  </si>
  <si>
    <t>HD386</t>
  </si>
  <si>
    <t>HD387</t>
  </si>
  <si>
    <t>HD388</t>
  </si>
  <si>
    <t>HD389</t>
  </si>
  <si>
    <t>HD390</t>
  </si>
  <si>
    <t>HD391</t>
  </si>
  <si>
    <t>HD392</t>
  </si>
  <si>
    <t>HD393</t>
  </si>
  <si>
    <t>HD394</t>
  </si>
  <si>
    <t>HD395</t>
  </si>
  <si>
    <t>HD396</t>
  </si>
  <si>
    <t>HD397</t>
  </si>
  <si>
    <t>HD398</t>
  </si>
  <si>
    <t>HD399</t>
  </si>
  <si>
    <t>HD400</t>
  </si>
  <si>
    <t>HD401</t>
  </si>
  <si>
    <t>HD402</t>
  </si>
  <si>
    <t>HD403</t>
  </si>
  <si>
    <t>HD404</t>
  </si>
  <si>
    <t>HD405</t>
  </si>
  <si>
    <t>HD406</t>
  </si>
  <si>
    <t>HD407</t>
  </si>
  <si>
    <t>HD408</t>
  </si>
  <si>
    <t>HD409</t>
  </si>
  <si>
    <t>HD410</t>
  </si>
  <si>
    <t>HD411</t>
  </si>
  <si>
    <t>HD412</t>
  </si>
  <si>
    <t>HD413</t>
  </si>
  <si>
    <t>HD414</t>
  </si>
  <si>
    <t>HD415</t>
  </si>
  <si>
    <t>HD416</t>
  </si>
  <si>
    <t>HD417</t>
  </si>
  <si>
    <t>HD418</t>
  </si>
  <si>
    <t>HD419</t>
  </si>
  <si>
    <t>HD420</t>
  </si>
  <si>
    <t>HD421</t>
  </si>
  <si>
    <t>HD422</t>
  </si>
  <si>
    <t>HD423</t>
  </si>
  <si>
    <t>HD424</t>
  </si>
  <si>
    <t>HD425</t>
  </si>
  <si>
    <t>HD426</t>
  </si>
  <si>
    <t>HD427</t>
  </si>
  <si>
    <t>HD428</t>
  </si>
  <si>
    <t>HD429</t>
  </si>
  <si>
    <t>HD430</t>
  </si>
  <si>
    <t>HD431</t>
  </si>
  <si>
    <t>HD432</t>
  </si>
  <si>
    <t>HD433</t>
  </si>
  <si>
    <t>HD434</t>
  </si>
  <si>
    <t>HD435</t>
  </si>
  <si>
    <t>HD436</t>
  </si>
  <si>
    <t>HD437</t>
  </si>
  <si>
    <t>HD438</t>
  </si>
  <si>
    <t>HD439</t>
  </si>
  <si>
    <t>HD440</t>
  </si>
  <si>
    <t>HD441</t>
  </si>
  <si>
    <t>HD442</t>
  </si>
  <si>
    <t>HD443</t>
  </si>
  <si>
    <t>HD444</t>
  </si>
  <si>
    <t>HD445</t>
  </si>
  <si>
    <t>HD446</t>
  </si>
  <si>
    <t>HD447</t>
  </si>
  <si>
    <t>HD448</t>
  </si>
  <si>
    <t>HD449</t>
  </si>
  <si>
    <t>HD450</t>
  </si>
  <si>
    <t>HD451</t>
  </si>
  <si>
    <t>HD452</t>
  </si>
  <si>
    <t>HD453</t>
  </si>
  <si>
    <t>HD454</t>
  </si>
  <si>
    <t>HD455</t>
  </si>
  <si>
    <t>HD456</t>
  </si>
  <si>
    <t>HD457</t>
  </si>
  <si>
    <t>HD458</t>
  </si>
  <si>
    <t>HD459</t>
  </si>
  <si>
    <t>HD460</t>
  </si>
  <si>
    <t>HD461</t>
  </si>
  <si>
    <t>HD462</t>
  </si>
  <si>
    <t>HD463</t>
  </si>
  <si>
    <t>HD464</t>
  </si>
  <si>
    <t>HD465</t>
  </si>
  <si>
    <t>HD466</t>
  </si>
  <si>
    <t>HD467</t>
  </si>
  <si>
    <t>HD468</t>
  </si>
  <si>
    <t>HD469</t>
  </si>
  <si>
    <t>HD470</t>
  </si>
  <si>
    <t>HD471</t>
  </si>
  <si>
    <t>HD472</t>
  </si>
  <si>
    <t>HD473</t>
  </si>
  <si>
    <t>HD474</t>
  </si>
  <si>
    <t>HD475</t>
  </si>
  <si>
    <t>HD476</t>
  </si>
  <si>
    <t>HD477</t>
  </si>
  <si>
    <t>HD478</t>
  </si>
  <si>
    <t>HD479</t>
  </si>
  <si>
    <t>HD480</t>
  </si>
  <si>
    <t>HD481</t>
  </si>
  <si>
    <t>HD482</t>
  </si>
  <si>
    <t>HD483</t>
  </si>
  <si>
    <t>HD484</t>
  </si>
  <si>
    <t>HD485</t>
  </si>
  <si>
    <t>HD486</t>
  </si>
  <si>
    <t>HD487</t>
  </si>
  <si>
    <t>HD488</t>
  </si>
  <si>
    <t>HD489</t>
  </si>
  <si>
    <t>HD490</t>
  </si>
  <si>
    <t>HD491</t>
  </si>
  <si>
    <t>HD492</t>
  </si>
  <si>
    <t>HD493</t>
  </si>
  <si>
    <t>HD494</t>
  </si>
  <si>
    <t>HD495</t>
  </si>
  <si>
    <t>HD496</t>
  </si>
  <si>
    <t>HD497</t>
  </si>
  <si>
    <t>HD498</t>
  </si>
  <si>
    <t>HD499</t>
  </si>
  <si>
    <t>HD500</t>
  </si>
  <si>
    <t>HD501</t>
  </si>
  <si>
    <t>HD502</t>
  </si>
  <si>
    <t>HD503</t>
  </si>
  <si>
    <t>HD504</t>
  </si>
  <si>
    <t>HD505</t>
  </si>
  <si>
    <t>HD506</t>
  </si>
  <si>
    <t>HD507</t>
  </si>
  <si>
    <t>HD508</t>
  </si>
  <si>
    <t>HD509</t>
  </si>
  <si>
    <t>HD510</t>
  </si>
  <si>
    <t>HD511</t>
  </si>
  <si>
    <t>HD512</t>
  </si>
  <si>
    <t>HD513</t>
  </si>
  <si>
    <t>HD514</t>
  </si>
  <si>
    <t>HD515</t>
  </si>
  <si>
    <t>HD516</t>
  </si>
  <si>
    <t>m3</t>
  </si>
  <si>
    <t>% tăng, giảm đơn giá</t>
  </si>
  <si>
    <t>NV6</t>
  </si>
  <si>
    <t>NV7</t>
  </si>
  <si>
    <t>NV8</t>
  </si>
  <si>
    <t>NV9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</si>
  <si>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</si>
  <si>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</si>
  <si>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</si>
  <si>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</si>
  <si>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</si>
  <si>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</si>
  <si>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</si>
  <si>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</si>
  <si>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</si>
  <si>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</si>
  <si>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</si>
  <si>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NV21</t>
  </si>
  <si>
    <t>NV22</t>
  </si>
  <si>
    <t>NV23</t>
  </si>
  <si>
    <t>NV24</t>
  </si>
  <si>
    <t>NV25</t>
  </si>
  <si>
    <t>NV26</t>
  </si>
  <si>
    <t>NV27</t>
  </si>
  <si>
    <t>NV28</t>
  </si>
  <si>
    <t>NV29</t>
  </si>
  <si>
    <t>NV30</t>
  </si>
  <si>
    <t>Năm sinh</t>
  </si>
  <si>
    <t>Cty CP SG</t>
  </si>
  <si>
    <t>Đơn giá bán
(ngàn đồng)</t>
  </si>
  <si>
    <t>Thuế suất
VAT (%)</t>
  </si>
  <si>
    <t>Đơn giá vốn
(ngàn đồng)</t>
  </si>
  <si>
    <t>Đơn vị
tính</t>
  </si>
  <si>
    <t>Số NN</t>
  </si>
  <si>
    <t>Họ tên NV</t>
  </si>
  <si>
    <t>CHI PHÍ TIẾP THỊ TỪNG THÁNG</t>
  </si>
  <si>
    <t>Năm</t>
  </si>
  <si>
    <t>Tháng</t>
  </si>
  <si>
    <t>CPTT (ĐVT: 10.000)</t>
  </si>
  <si>
    <t>Huỳnh Hồng Hiếu</t>
  </si>
  <si>
    <t>48K18.2</t>
  </si>
  <si>
    <t>Doanh thu</t>
  </si>
  <si>
    <t>Tiền thuế VAT</t>
  </si>
  <si>
    <t>Tổng thanh toán</t>
  </si>
  <si>
    <t>Giá vốn</t>
  </si>
  <si>
    <t>Lãi gộp</t>
  </si>
  <si>
    <t>Row Labels</t>
  </si>
  <si>
    <t>Grand Total</t>
  </si>
  <si>
    <t>2021</t>
  </si>
  <si>
    <t>Qtr1</t>
  </si>
  <si>
    <t>Qtr2</t>
  </si>
  <si>
    <t>Qtr3</t>
  </si>
  <si>
    <t>Qtr4</t>
  </si>
  <si>
    <t>2022</t>
  </si>
  <si>
    <t>2023</t>
  </si>
  <si>
    <t>Sum of Tổng thanh toán</t>
  </si>
  <si>
    <t>Sum of Doanh thu</t>
  </si>
  <si>
    <t>Quý 1</t>
  </si>
  <si>
    <t>Quý 2</t>
  </si>
  <si>
    <t>Quý 3</t>
  </si>
  <si>
    <t>Quý 4</t>
  </si>
  <si>
    <t xml:space="preserve">Quý 1 </t>
  </si>
  <si>
    <t xml:space="preserve">          Quý
Năm</t>
  </si>
  <si>
    <t>Tổng doanh thu</t>
  </si>
  <si>
    <t>Nhân viên BH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</si>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</sst>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₫_-;\-* #,##0\ _₫_-;_-* &quot;-&quot;??\ _₫_-;_-@_-"/>
  </numFmts>
  <fonts count="1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8"/>
      <color theme="1"/>
      <name val="Times New Roman"/>
      <family val="1"/>
    </font>
    <font>
      <sz val="18"/>
      <color rgb="FF0000FF"/>
      <name val="Times New Roman"/>
      <family val="1"/>
    </font>
    <font>
      <b/>
      <sz val="18"/>
      <color rgb="FFFF0000"/>
      <name val="Times New Roman"/>
      <family val="1"/>
    </font>
    <font>
      <sz val="18"/>
      <color rgb="FFFF0000"/>
      <name val="Times New Roman"/>
      <family val="1"/>
    </font>
    <font>
      <b/>
      <sz val="16"/>
      <color indexed="81"/>
      <name val="Tahoma"/>
      <family val="2"/>
    </font>
    <font>
      <b/>
      <sz val="9"/>
      <color indexed="81"/>
      <name val="Tahoma"/>
      <family val="2"/>
    </font>
    <font>
      <sz val="13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2" xfId="0" applyFont="1" applyBorder="1" applyAlignment="1">
      <alignment horizontal="left"/>
    </xf>
    <xf numFmtId="0" fontId="3" fillId="0" borderId="0" xfId="0" applyFont="1"/>
    <xf numFmtId="0" fontId="2" fillId="0" borderId="4" xfId="0" applyFont="1" applyBorder="1"/>
    <xf numFmtId="14" fontId="2" fillId="0" borderId="4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/>
    <xf numFmtId="1" fontId="8" fillId="0" borderId="1" xfId="0" applyNumberFormat="1" applyFont="1" applyBorder="1"/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2" fillId="0" borderId="0" xfId="0" applyFont="1"/>
    <xf numFmtId="9" fontId="0" fillId="0" borderId="0" xfId="0" applyNumberFormat="1"/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4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" xfId="0" applyFont="1" applyBorder="1"/>
    <xf numFmtId="164" fontId="15" fillId="0" borderId="1" xfId="1" applyNumberFormat="1" applyFont="1" applyBorder="1"/>
    <xf numFmtId="0" fontId="15" fillId="0" borderId="8" xfId="0" applyFont="1" applyBorder="1"/>
    <xf numFmtId="0" fontId="15" fillId="0" borderId="9" xfId="0" applyFont="1" applyBorder="1"/>
    <xf numFmtId="1" fontId="2" fillId="0" borderId="0" xfId="0" applyNumberFormat="1" applyFont="1"/>
    <xf numFmtId="14" fontId="0" fillId="0" borderId="0" xfId="0" applyNumberFormat="1"/>
    <xf numFmtId="0" fontId="16" fillId="0" borderId="0" xfId="0" applyFont="1"/>
    <xf numFmtId="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0" xfId="0" applyBorder="1" applyAlignment="1">
      <alignment wrapText="1"/>
    </xf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[Bai Tap 1 - HTTTQLy - goi SV - HK 1 2023 2024(nhom3).xlsx]1.3!PivotTable3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TỔNG</a:t>
            </a:r>
            <a:r>
              <a:rPr lang="en-US" baseline="0"/>
              <a:t> DOANH THU </a:t>
            </a:r>
          </a:p>
          <a:p>
            <a:pPr>
              <a:defRPr/>
            </a:pPr>
            <a:r>
              <a:rPr lang="en-US" baseline="0"/>
              <a:t>(2021-2023)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'1.3'!$H$5:$H$20</c:f>
              <c:multiLvlStrCache>
                <c:ptCount val="12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'1.3'!$I$5:$I$20</c:f>
              <c:numCache>
                <c:formatCode>General</c:formatCode>
                <c:ptCount val="12"/>
                <c:pt idx="0">
                  <c:v>197948</c:v>
                </c:pt>
                <c:pt idx="1">
                  <c:v>296442</c:v>
                </c:pt>
                <c:pt idx="2">
                  <c:v>225864</c:v>
                </c:pt>
                <c:pt idx="3">
                  <c:v>192539</c:v>
                </c:pt>
                <c:pt idx="4">
                  <c:v>139507</c:v>
                </c:pt>
                <c:pt idx="5">
                  <c:v>161470</c:v>
                </c:pt>
                <c:pt idx="6">
                  <c:v>174256</c:v>
                </c:pt>
                <c:pt idx="7">
                  <c:v>231981</c:v>
                </c:pt>
                <c:pt idx="8">
                  <c:v>122118</c:v>
                </c:pt>
                <c:pt idx="9">
                  <c:v>191183</c:v>
                </c:pt>
                <c:pt idx="10">
                  <c:v>195984</c:v>
                </c:pt>
                <c:pt idx="11">
                  <c:v>207975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4-4E88-B555-ABBC5599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93784"/>
        <c:axId val="576797744"/>
      </c:barChart>
      <c:catAx>
        <c:axId val="57679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97744"/>
        <c:crosses val="autoZero"/>
        <c:auto val="1"/>
        <c:lblAlgn val="ctr"/>
        <c:lblOffset val="100"/>
        <c:noMultiLvlLbl val="0"/>
      </c:catAx>
      <c:valAx>
        <c:axId val="5767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9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608511</xdr:colOff>
      <xdr:row>22</xdr:row>
      <xdr:rowOff>205741</xdr:rowOff>
    </xdr:from>
    <xdr:to>
      <xdr:col>13</xdr:col>
      <xdr:colOff>140425</xdr:colOff>
      <xdr:row>35</xdr:row>
      <xdr:rowOff>175261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23CE9-852E-A262-02F1-8E03A893C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92.73118101852" createdVersion="8" refreshedVersion="8" minRefreshableVersion="3" recordCount="550" xr:uid="{7D2E8C55-C757-4D1A-B052-488D1CBF2E09}">
  <cacheSource type="worksheet">
    <worksheetSource ref="A1:D551" sheet="1.2"/>
  </cacheSource>
  <cacheFields count="7">
    <cacheField name="Số HĐơn" numFmtId="0">
      <sharedItems/>
    </cacheField>
    <cacheField name="Mặt hàng" numFmtId="0">
      <sharedItems/>
    </cacheField>
    <cacheField name="Ngày HĐơn" numFmtId="14">
      <sharedItems containsSemiMixedTypes="0" containsNonDate="0" containsDate="1" containsString="0" minDate="2021-01-10T00:00:00" maxDate="2023-12-29T00:00:00" count="477">
        <d v="2021-01-10T00:00:00"/>
        <d v="2021-01-12T00:00:00"/>
        <d v="2021-01-13T00:00:00"/>
        <d v="2021-01-14T00:00:00"/>
        <d v="2021-01-16T00:00:00"/>
        <d v="2021-01-18T00:00:00"/>
        <d v="2021-01-20T00:00:00"/>
        <d v="2021-01-21T00:00:00"/>
        <d v="2021-01-23T00:00:00"/>
        <d v="2021-01-24T00:00:00"/>
        <d v="2021-01-26T00:00:00"/>
        <d v="2021-01-28T00:00:00"/>
        <d v="2021-01-30T00:00:00"/>
        <d v="2021-02-01T00:00:00"/>
        <d v="2021-02-03T00:00:00"/>
        <d v="2021-02-05T00:00:00"/>
        <d v="2021-02-07T00:00:00"/>
        <d v="2021-02-09T00:00:00"/>
        <d v="2021-02-11T00:00:00"/>
        <d v="2021-02-13T00:00:00"/>
        <d v="2021-02-15T00:00:00"/>
        <d v="2021-02-17T00:00:00"/>
        <d v="2021-02-19T00:00:00"/>
        <d v="2021-02-21T00:00:00"/>
        <d v="2021-02-23T00:00:00"/>
        <d v="2021-02-25T00:00:00"/>
        <d v="2021-02-27T00:00:00"/>
        <d v="2021-03-01T00:00:00"/>
        <d v="2021-03-03T00:00:00"/>
        <d v="2021-03-05T00:00:00"/>
        <d v="2021-03-07T00:00:00"/>
        <d v="2021-03-09T00:00:00"/>
        <d v="2021-03-11T00:00:00"/>
        <d v="2021-03-13T00:00:00"/>
        <d v="2021-03-15T00:00:00"/>
        <d v="2021-03-17T00:00:00"/>
        <d v="2021-03-19T00:00:00"/>
        <d v="2021-03-21T00:00:00"/>
        <d v="2021-03-23T00:00:00"/>
        <d v="2021-03-25T00:00:00"/>
        <d v="2021-03-27T00:00:00"/>
        <d v="2021-03-29T00:00:00"/>
        <d v="2021-03-31T00:00:00"/>
        <d v="2021-04-02T00:00:00"/>
        <d v="2021-04-04T00:00:00"/>
        <d v="2021-04-08T00:00:00"/>
        <d v="2021-04-10T00:00:00"/>
        <d v="2021-04-12T00:00:00"/>
        <d v="2021-04-14T00:00:00"/>
        <d v="2021-04-16T00:00:00"/>
        <d v="2021-04-18T00:00:00"/>
        <d v="2021-04-20T00:00:00"/>
        <d v="2021-04-22T00:00:00"/>
        <d v="2021-04-24T00:00:00"/>
        <d v="2021-04-26T00:00:00"/>
        <d v="2021-04-28T00:00:00"/>
        <d v="2021-04-30T00:00:00"/>
        <d v="2021-05-02T00:00:00"/>
        <d v="2021-05-04T00:00:00"/>
        <d v="2021-05-06T00:00:00"/>
        <d v="2021-05-08T00:00:00"/>
        <d v="2021-05-10T00:00:00"/>
        <d v="2021-05-12T00:00:00"/>
        <d v="2021-05-14T00:00:00"/>
        <d v="2021-05-16T00:00:00"/>
        <d v="2021-05-18T00:00:00"/>
        <d v="2021-05-20T00:00:00"/>
        <d v="2021-05-22T00:00:00"/>
        <d v="2021-05-24T00:00:00"/>
        <d v="2021-05-26T00:00:00"/>
        <d v="2021-05-28T00:00:00"/>
        <d v="2021-05-30T00:00:00"/>
        <d v="2021-06-01T00:00:00"/>
        <d v="2021-06-03T00:00:00"/>
        <d v="2021-06-05T00:00:00"/>
        <d v="2021-06-07T00:00:00"/>
        <d v="2021-06-09T00:00:00"/>
        <d v="2021-06-11T00:00:00"/>
        <d v="2021-06-13T00:00:00"/>
        <d v="2021-06-15T00:00:00"/>
        <d v="2021-06-17T00:00:00"/>
        <d v="2021-06-19T00:00:00"/>
        <d v="2021-06-21T00:00:00"/>
        <d v="2021-06-23T00:00:00"/>
        <d v="2021-06-25T00:00:00"/>
        <d v="2021-06-27T00:00:00"/>
        <d v="2021-06-29T00:00:00"/>
        <d v="2021-07-01T00:00:00"/>
        <d v="2021-07-03T00:00:00"/>
        <d v="2021-07-05T00:00:00"/>
        <d v="2021-07-07T00:00:00"/>
        <d v="2021-07-09T00:00:00"/>
        <d v="2021-07-11T00:00:00"/>
        <d v="2021-07-13T00:00:00"/>
        <d v="2021-07-15T00:00:00"/>
        <d v="2021-07-17T00:00:00"/>
        <d v="2021-07-19T00:00:00"/>
        <d v="2021-07-21T00:00:00"/>
        <d v="2021-07-23T00:00:00"/>
        <d v="2021-07-25T00:00:00"/>
        <d v="2021-07-27T00:00:00"/>
        <d v="2021-07-28T00:00:00"/>
        <d v="2021-07-31T00:00:00"/>
        <d v="2021-08-10T00:00:00"/>
        <d v="2021-08-12T00:00:00"/>
        <d v="2021-08-13T00:00:00"/>
        <d v="2021-08-14T00:00:00"/>
        <d v="2021-08-15T00:00:00"/>
        <d v="2021-08-16T00:00:00"/>
        <d v="2021-08-18T00:00:00"/>
        <d v="2021-08-19T00:00:00"/>
        <d v="2021-08-20T00:00:00"/>
        <d v="2021-08-21T00:00:00"/>
        <d v="2021-08-23T00:00:00"/>
        <d v="2021-08-24T00:00:00"/>
        <d v="2021-08-25T00:00:00"/>
        <d v="2021-08-26T00:00:00"/>
        <d v="2021-08-28T00:00:00"/>
        <d v="2021-08-30T00:00:00"/>
        <d v="2021-09-01T00:00:00"/>
        <d v="2021-09-03T00:00:00"/>
        <d v="2021-09-05T00:00:00"/>
        <d v="2021-09-07T00:00:00"/>
        <d v="2021-09-09T00:00:00"/>
        <d v="2021-09-11T00:00:00"/>
        <d v="2021-09-13T00:00:00"/>
        <d v="2021-09-15T00:00:00"/>
        <d v="2021-09-17T00:00:00"/>
        <d v="2021-09-19T00:00:00"/>
        <d v="2021-09-21T00:00:00"/>
        <d v="2021-09-23T00:00:00"/>
        <d v="2021-09-25T00:00:00"/>
        <d v="2021-09-27T00:00:00"/>
        <d v="2021-10-01T00:00:00"/>
        <d v="2021-10-02T00:00:00"/>
        <d v="2021-10-05T00:00:00"/>
        <d v="2021-10-07T00:00:00"/>
        <d v="2021-10-09T00:00:00"/>
        <d v="2021-10-11T00:00:00"/>
        <d v="2021-10-13T00:00:00"/>
        <d v="2021-10-15T00:00:00"/>
        <d v="2021-10-17T00:00:00"/>
        <d v="2021-10-19T00:00:00"/>
        <d v="2021-10-21T00:00:00"/>
        <d v="2021-10-23T00:00:00"/>
        <d v="2021-10-25T00:00:00"/>
        <d v="2021-10-27T00:00:00"/>
        <d v="2021-10-29T00:00:00"/>
        <d v="2021-10-31T00:00:00"/>
        <d v="2021-11-01T00:00:00"/>
        <d v="2021-11-05T00:00:00"/>
        <d v="2021-11-06T00:00:00"/>
        <d v="2021-11-08T00:00:00"/>
        <d v="2021-11-10T00:00:00"/>
        <d v="2021-11-12T00:00:00"/>
        <d v="2021-11-14T00:00:00"/>
        <d v="2021-11-16T00:00:00"/>
        <d v="2021-11-18T00:00:00"/>
        <d v="2021-11-20T00:00:00"/>
        <d v="2021-11-22T00:00:00"/>
        <d v="2021-11-24T00:00:00"/>
        <d v="2021-11-26T00:00:00"/>
        <d v="2021-11-28T00:00:00"/>
        <d v="2021-11-30T00:00:00"/>
        <d v="2021-12-01T00:00:00"/>
        <d v="2021-12-03T00:00:00"/>
        <d v="2021-12-05T00:00:00"/>
        <d v="2021-12-09T00:00:00"/>
        <d v="2021-12-11T00:00:00"/>
        <d v="2021-12-13T00:00:00"/>
        <d v="2021-12-15T00:00:00"/>
        <d v="2021-12-17T00:00:00"/>
        <d v="2021-12-19T00:00:00"/>
        <d v="2021-12-21T00:00:00"/>
        <d v="2021-12-23T00:00:00"/>
        <d v="2021-12-25T00:00:00"/>
        <d v="2021-12-27T00:00:00"/>
        <d v="2021-12-28T00:00:00"/>
        <d v="2021-12-31T00:00:00"/>
        <d v="2022-01-01T00:00:00"/>
        <d v="2022-01-04T00:00:00"/>
        <d v="2022-01-05T00:00:00"/>
        <d v="2022-01-06T00:00:00"/>
        <d v="2022-01-07T00:00:00"/>
        <d v="2022-01-12T00:00:00"/>
        <d v="2022-01-14T00:00:00"/>
        <d v="2022-01-28T00:00:00"/>
        <d v="2022-02-10T00:00:00"/>
        <d v="2022-02-13T00:00:00"/>
        <d v="2022-02-23T00:00:00"/>
        <d v="2022-02-27T00:00:00"/>
        <d v="2022-02-28T00:00:00"/>
        <d v="2022-03-01T00:00:00"/>
        <d v="2022-03-05T00:00:00"/>
        <d v="2022-03-06T00:00:00"/>
        <d v="2022-03-07T00:00:00"/>
        <d v="2022-03-10T00:00:00"/>
        <d v="2022-03-13T00:00:00"/>
        <d v="2022-03-17T00:00:00"/>
        <d v="2022-03-21T00:00:00"/>
        <d v="2022-04-04T00:00:00"/>
        <d v="2022-04-09T00:00:00"/>
        <d v="2022-04-16T00:00:00"/>
        <d v="2022-04-19T00:00:00"/>
        <d v="2022-04-23T00:00:00"/>
        <d v="2022-04-24T00:00:00"/>
        <d v="2022-04-25T00:00:00"/>
        <d v="2022-04-26T00:00:00"/>
        <d v="2022-04-28T00:00:00"/>
        <d v="2022-04-30T00:00:00"/>
        <d v="2022-05-02T00:00:00"/>
        <d v="2022-05-04T00:00:00"/>
        <d v="2022-05-06T00:00:00"/>
        <d v="2022-05-08T00:00:00"/>
        <d v="2022-05-10T00:00:00"/>
        <d v="2022-05-12T00:00:00"/>
        <d v="2022-05-14T00:00:00"/>
        <d v="2022-05-16T00:00:00"/>
        <d v="2022-05-18T00:00:00"/>
        <d v="2022-05-20T00:00:00"/>
        <d v="2022-05-22T00:00:00"/>
        <d v="2022-05-24T00:00:00"/>
        <d v="2022-05-26T00:00:00"/>
        <d v="2022-05-28T00:00:00"/>
        <d v="2022-05-30T00:00:00"/>
        <d v="2022-06-01T00:00:00"/>
        <d v="2022-06-03T00:00:00"/>
        <d v="2022-06-05T00:00:00"/>
        <d v="2022-06-07T00:00:00"/>
        <d v="2022-06-09T00:00:00"/>
        <d v="2022-06-11T00:00:00"/>
        <d v="2022-06-13T00:00:00"/>
        <d v="2022-06-15T00:00:00"/>
        <d v="2022-06-17T00:00:00"/>
        <d v="2022-06-19T00:00:00"/>
        <d v="2022-06-21T00:00:00"/>
        <d v="2022-06-23T00:00:00"/>
        <d v="2022-06-25T00:00:00"/>
        <d v="2022-06-27T00:00:00"/>
        <d v="2022-06-29T00:00:00"/>
        <d v="2022-07-01T00:00:00"/>
        <d v="2022-07-03T00:00:00"/>
        <d v="2022-07-05T00:00:00"/>
        <d v="2022-07-07T00:00:00"/>
        <d v="2022-07-09T00:00:00"/>
        <d v="2022-07-11T00:00:00"/>
        <d v="2022-07-13T00:00:00"/>
        <d v="2022-07-15T00:00:00"/>
        <d v="2022-07-17T00:00:00"/>
        <d v="2022-07-19T00:00:00"/>
        <d v="2022-07-21T00:00:00"/>
        <d v="2022-07-23T00:00:00"/>
        <d v="2022-07-25T00:00:00"/>
        <d v="2022-07-27T00:00:00"/>
        <d v="2022-07-28T00:00:00"/>
        <d v="2022-07-31T00:00:00"/>
        <d v="2022-08-10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1T00:00:00"/>
        <d v="2022-08-23T00:00:00"/>
        <d v="2022-08-24T00:00:00"/>
        <d v="2022-08-25T00:00:00"/>
        <d v="2022-08-26T00:00:00"/>
        <d v="2022-08-28T00:00:00"/>
        <d v="2022-08-30T00:00:00"/>
        <d v="2022-09-01T00:00:00"/>
        <d v="2022-09-03T00:00:00"/>
        <d v="2022-09-05T00:00:00"/>
        <d v="2022-09-07T00:00:00"/>
        <d v="2022-09-09T00:00:00"/>
        <d v="2022-09-11T00:00:00"/>
        <d v="2022-09-13T00:00:00"/>
        <d v="2022-09-15T00:00:00"/>
        <d v="2022-09-17T00:00:00"/>
        <d v="2022-09-19T00:00:00"/>
        <d v="2022-09-21T00:00:00"/>
        <d v="2022-09-23T00:00:00"/>
        <d v="2022-09-25T00:00:00"/>
        <d v="2022-09-27T00:00:00"/>
        <d v="2022-10-01T00:00:00"/>
        <d v="2022-10-02T00:00:00"/>
        <d v="2022-10-05T00:00:00"/>
        <d v="2022-10-07T00:00:00"/>
        <d v="2022-10-09T00:00:00"/>
        <d v="2022-10-11T00:00:00"/>
        <d v="2022-10-13T00:00:00"/>
        <d v="2022-10-15T00:00:00"/>
        <d v="2022-10-17T00:00:00"/>
        <d v="2022-10-19T00:00:00"/>
        <d v="2022-10-21T00:00:00"/>
        <d v="2022-10-23T00:00:00"/>
        <d v="2022-10-25T00:00:00"/>
        <d v="2022-10-27T00:00:00"/>
        <d v="2022-10-29T00:00:00"/>
        <d v="2022-10-31T00:00:00"/>
        <d v="2022-11-01T00:00:00"/>
        <d v="2022-11-05T00:00:00"/>
        <d v="2022-11-06T00:00:00"/>
        <d v="2022-11-08T00:00:00"/>
        <d v="2022-11-10T00:00:00"/>
        <d v="2022-11-12T00:00:00"/>
        <d v="2022-11-14T00:00:00"/>
        <d v="2022-11-16T00:00:00"/>
        <d v="2022-11-18T00:00:00"/>
        <d v="2022-11-20T00:00:00"/>
        <d v="2022-11-22T00:00:00"/>
        <d v="2022-11-24T00:00:00"/>
        <d v="2022-11-26T00:00:00"/>
        <d v="2022-11-28T00:00:00"/>
        <d v="2022-11-30T00:00:00"/>
        <d v="2022-12-01T00:00:00"/>
        <d v="2022-12-03T00:00:00"/>
        <d v="2022-12-05T00:00:00"/>
        <d v="2022-12-09T00:00:00"/>
        <d v="2022-12-11T00:00:00"/>
        <d v="2022-12-13T00:00:00"/>
        <d v="2022-12-15T00:00:00"/>
        <d v="2022-12-17T00:00:00"/>
        <d v="2022-12-19T00:00:00"/>
        <d v="2022-12-21T00:00:00"/>
        <d v="2022-12-23T00:00:00"/>
        <d v="2022-12-25T00:00:00"/>
        <d v="2022-12-27T00:00:00"/>
        <d v="2022-12-28T00:00:00"/>
        <d v="2022-12-31T00:00:00"/>
        <d v="2023-01-01T00:00:00"/>
        <d v="2023-01-04T00:00:00"/>
        <d v="2023-01-05T00:00:00"/>
        <d v="2023-01-06T00:00:00"/>
        <d v="2023-01-07T00:00:00"/>
        <d v="2023-01-12T00:00:00"/>
        <d v="2023-01-14T00:00:00"/>
        <d v="2023-01-28T00:00:00"/>
        <d v="2023-02-10T00:00:00"/>
        <d v="2023-02-13T00:00:00"/>
        <d v="2023-02-23T00:00:00"/>
        <d v="2023-02-27T00:00:00"/>
        <d v="2023-02-28T00:00:00"/>
        <d v="2023-03-01T00:00:00"/>
        <d v="2023-03-05T00:00:00"/>
        <d v="2023-03-06T00:00:00"/>
        <d v="2023-03-07T00:00:00"/>
        <d v="2023-03-10T00:00:00"/>
        <d v="2023-03-13T00:00:00"/>
        <d v="2023-03-17T00:00:00"/>
        <d v="2023-03-21T00:00:00"/>
        <d v="2023-04-04T00:00:00"/>
        <d v="2023-04-09T00:00:00"/>
        <d v="2023-04-16T00:00:00"/>
        <d v="2023-04-19T00:00:00"/>
        <d v="2023-04-23T00:00:00"/>
        <d v="2023-04-24T00:00:00"/>
        <d v="2023-04-25T00:00:00"/>
        <d v="2023-04-26T00:00:00"/>
        <d v="2023-04-28T00:00:00"/>
        <d v="2023-04-30T00:00:00"/>
        <d v="2023-05-02T00:00:00"/>
        <d v="2023-05-04T00:00:00"/>
        <d v="2023-05-06T00:00:00"/>
        <d v="2023-05-08T00:00:00"/>
        <d v="2023-05-10T00:00:00"/>
        <d v="2023-05-12T00:00:00"/>
        <d v="2023-05-14T00:00:00"/>
        <d v="2023-05-16T00:00:00"/>
        <d v="2023-05-18T00:00:00"/>
        <d v="2023-05-20T00:00:00"/>
        <d v="2023-05-22T00:00:00"/>
        <d v="2023-05-24T00:00:00"/>
        <d v="2023-05-26T00:00:00"/>
        <d v="2023-05-28T00:00:00"/>
        <d v="2023-05-30T00:00:00"/>
        <d v="2023-06-01T00:00:00"/>
        <d v="2023-06-03T00:00:00"/>
        <d v="2023-06-05T00:00:00"/>
        <d v="2023-06-07T00:00:00"/>
        <d v="2023-06-09T00:00:00"/>
        <d v="2023-06-11T00:00:00"/>
        <d v="2023-06-13T00:00:00"/>
        <d v="2023-06-15T00:00:00"/>
        <d v="2023-06-17T00:00:00"/>
        <d v="2023-06-19T00:00:00"/>
        <d v="2023-06-21T00:00:00"/>
        <d v="2023-06-25T00:00:00"/>
        <d v="2023-06-27T00:00:00"/>
        <d v="2023-06-29T00:00:00"/>
        <d v="2023-07-01T00:00:00"/>
        <d v="2023-07-03T00:00:00"/>
        <d v="2023-07-05T00:00:00"/>
        <d v="2023-07-07T00:00:00"/>
        <d v="2023-07-09T00:00:00"/>
        <d v="2023-07-11T00:00:00"/>
        <d v="2023-07-13T00:00:00"/>
        <d v="2023-07-15T00:00:00"/>
        <d v="2023-07-19T00:00:00"/>
        <d v="2023-07-21T00:00:00"/>
        <d v="2023-07-23T00:00:00"/>
        <d v="2023-07-25T00:00:00"/>
        <d v="2023-07-28T00:00:00"/>
        <d v="2023-07-31T00:00:00"/>
        <d v="2023-08-10T00:00:00"/>
        <d v="2023-08-12T00:00:00"/>
        <d v="2023-08-13T00:00:00"/>
        <d v="2023-08-14T00:00:00"/>
        <d v="2023-08-15T00:00:00"/>
        <d v="2023-08-16T00:00:00"/>
        <d v="2023-08-18T00:00:00"/>
        <d v="2023-08-19T00:00:00"/>
        <d v="2023-08-20T00:00:00"/>
        <d v="2023-08-21T00:00:00"/>
        <d v="2023-08-23T00:00:00"/>
        <d v="2023-08-24T00:00:00"/>
        <d v="2023-08-25T00:00:00"/>
        <d v="2023-08-26T00:00:00"/>
        <d v="2023-08-28T00:00:00"/>
        <d v="2023-08-30T00:00:00"/>
        <d v="2023-09-01T00:00:00"/>
        <d v="2023-09-05T00:00:00"/>
        <d v="2023-09-07T00:00:00"/>
        <d v="2023-09-09T00:00:00"/>
        <d v="2023-09-11T00:00:00"/>
        <d v="2023-09-13T00:00:00"/>
        <d v="2023-09-15T00:00:00"/>
        <d v="2023-09-17T00:00:00"/>
        <d v="2023-09-19T00:00:00"/>
        <d v="2023-09-21T00:00:00"/>
        <d v="2023-09-23T00:00:00"/>
        <d v="2023-09-25T00:00:00"/>
        <d v="2023-09-27T00:00:00"/>
        <d v="2023-10-01T00:00:00"/>
        <d v="2023-10-02T00:00:00"/>
        <d v="2023-10-07T00:00:00"/>
        <d v="2023-10-09T00:00:00"/>
        <d v="2023-10-11T00:00:00"/>
        <d v="2023-10-13T00:00:00"/>
        <d v="2023-10-15T00:00:00"/>
        <d v="2023-10-17T00:00:00"/>
        <d v="2023-10-19T00:00:00"/>
        <d v="2023-10-21T00:00:00"/>
        <d v="2023-10-23T00:00:00"/>
        <d v="2023-10-25T00:00:00"/>
        <d v="2023-10-27T00:00:00"/>
        <d v="2023-10-29T00:00:00"/>
        <d v="2023-10-31T00:00:00"/>
        <d v="2023-11-01T00:00:00"/>
        <d v="2023-11-06T00:00:00"/>
        <d v="2023-11-08T00:00:00"/>
        <d v="2023-11-10T00:00:00"/>
        <d v="2023-11-12T00:00:00"/>
        <d v="2023-11-14T00:00:00"/>
        <d v="2023-11-16T00:00:00"/>
        <d v="2023-11-18T00:00:00"/>
        <d v="2023-11-20T00:00:00"/>
        <d v="2023-11-22T00:00:00"/>
        <d v="2023-11-24T00:00:00"/>
        <d v="2023-11-26T00:00:00"/>
        <d v="2023-11-28T00:00:00"/>
        <d v="2023-11-30T00:00:00"/>
        <d v="2023-12-01T00:00:00"/>
        <d v="2023-12-03T00:00:00"/>
        <d v="2023-12-05T00:00:00"/>
        <d v="2023-12-11T00:00:00"/>
        <d v="2023-12-13T00:00:00"/>
        <d v="2023-12-15T00:00:00"/>
        <d v="2023-12-17T00:00:00"/>
        <d v="2023-12-19T00:00:00"/>
        <d v="2023-12-21T00:00:00"/>
        <d v="2023-12-23T00:00:00"/>
        <d v="2023-12-25T00:00:00"/>
        <d v="2023-12-27T00:00:00"/>
        <d v="2023-12-28T00:00:00"/>
      </sharedItems>
      <fieldGroup par="6"/>
    </cacheField>
    <cacheField name="Tổng thanh toán" numFmtId="1">
      <sharedItems containsSemiMixedTypes="0" containsString="0" containsNumber="1" minValue="108" maxValue="23119.95"/>
    </cacheField>
    <cacheField name="Months (Ngày HĐơn)" numFmtId="0" databaseField="0">
      <fieldGroup base="2">
        <rangePr groupBy="months" startDate="2021-01-10T00:00:00" endDate="2023-12-29T00:00:00"/>
        <groupItems count="14">
          <s v="&lt;10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23"/>
        </groupItems>
      </fieldGroup>
    </cacheField>
    <cacheField name="Quarters (Ngày HĐơn)" numFmtId="0" databaseField="0">
      <fieldGroup base="2">
        <rangePr groupBy="quarters" startDate="2021-01-10T00:00:00" endDate="2023-12-29T00:00:00"/>
        <groupItems count="6">
          <s v="&lt;10/1/2021"/>
          <s v="Qtr1"/>
          <s v="Qtr2"/>
          <s v="Qtr3"/>
          <s v="Qtr4"/>
          <s v="&gt;29/12/2023"/>
        </groupItems>
      </fieldGroup>
    </cacheField>
    <cacheField name="Years (Ngày HĐơn)" numFmtId="0" databaseField="0">
      <fieldGroup base="2">
        <rangePr groupBy="years" startDate="2021-01-10T00:00:00" endDate="2023-12-29T00:00:00"/>
        <groupItems count="5">
          <s v="&lt;10/1/2021"/>
          <s v="2021"/>
          <s v="2022"/>
          <s v="2023"/>
          <s v="&gt;29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92.735309490738" createdVersion="8" refreshedVersion="8" minRefreshableVersion="3" recordCount="550" xr:uid="{176685C1-6837-4603-B77E-3F66CA6BBCA2}">
  <cacheSource type="worksheet">
    <worksheetSource ref="A1:D551" sheet="1.3"/>
  </cacheSource>
  <cacheFields count="7">
    <cacheField name="Số HĐơn" numFmtId="0">
      <sharedItems/>
    </cacheField>
    <cacheField name="Mặt hàng" numFmtId="0">
      <sharedItems/>
    </cacheField>
    <cacheField name="Ngày HĐơn" numFmtId="14">
      <sharedItems containsSemiMixedTypes="0" containsNonDate="0" containsDate="1" containsString="0" minDate="2021-01-10T00:00:00" maxDate="2023-12-29T00:00:00" count="477">
        <d v="2021-01-10T00:00:00"/>
        <d v="2021-01-12T00:00:00"/>
        <d v="2021-01-13T00:00:00"/>
        <d v="2021-01-14T00:00:00"/>
        <d v="2021-01-16T00:00:00"/>
        <d v="2021-01-18T00:00:00"/>
        <d v="2021-01-20T00:00:00"/>
        <d v="2021-01-21T00:00:00"/>
        <d v="2021-01-23T00:00:00"/>
        <d v="2021-01-24T00:00:00"/>
        <d v="2021-01-26T00:00:00"/>
        <d v="2021-01-28T00:00:00"/>
        <d v="2021-01-30T00:00:00"/>
        <d v="2021-02-01T00:00:00"/>
        <d v="2021-02-03T00:00:00"/>
        <d v="2021-02-05T00:00:00"/>
        <d v="2021-02-07T00:00:00"/>
        <d v="2021-02-09T00:00:00"/>
        <d v="2021-02-11T00:00:00"/>
        <d v="2021-02-13T00:00:00"/>
        <d v="2021-02-15T00:00:00"/>
        <d v="2021-02-17T00:00:00"/>
        <d v="2021-02-19T00:00:00"/>
        <d v="2021-02-21T00:00:00"/>
        <d v="2021-02-23T00:00:00"/>
        <d v="2021-02-25T00:00:00"/>
        <d v="2021-02-27T00:00:00"/>
        <d v="2021-03-01T00:00:00"/>
        <d v="2021-03-03T00:00:00"/>
        <d v="2021-03-05T00:00:00"/>
        <d v="2021-03-07T00:00:00"/>
        <d v="2021-03-09T00:00:00"/>
        <d v="2021-03-11T00:00:00"/>
        <d v="2021-03-13T00:00:00"/>
        <d v="2021-03-15T00:00:00"/>
        <d v="2021-03-17T00:00:00"/>
        <d v="2021-03-19T00:00:00"/>
        <d v="2021-03-21T00:00:00"/>
        <d v="2021-03-23T00:00:00"/>
        <d v="2021-03-25T00:00:00"/>
        <d v="2021-03-27T00:00:00"/>
        <d v="2021-03-29T00:00:00"/>
        <d v="2021-03-31T00:00:00"/>
        <d v="2021-04-02T00:00:00"/>
        <d v="2021-04-04T00:00:00"/>
        <d v="2021-04-08T00:00:00"/>
        <d v="2021-04-10T00:00:00"/>
        <d v="2021-04-12T00:00:00"/>
        <d v="2021-04-14T00:00:00"/>
        <d v="2021-04-16T00:00:00"/>
        <d v="2021-04-18T00:00:00"/>
        <d v="2021-04-20T00:00:00"/>
        <d v="2021-04-22T00:00:00"/>
        <d v="2021-04-24T00:00:00"/>
        <d v="2021-04-26T00:00:00"/>
        <d v="2021-04-28T00:00:00"/>
        <d v="2021-04-30T00:00:00"/>
        <d v="2021-05-02T00:00:00"/>
        <d v="2021-05-04T00:00:00"/>
        <d v="2021-05-06T00:00:00"/>
        <d v="2021-05-08T00:00:00"/>
        <d v="2021-05-10T00:00:00"/>
        <d v="2021-05-12T00:00:00"/>
        <d v="2021-05-14T00:00:00"/>
        <d v="2021-05-16T00:00:00"/>
        <d v="2021-05-18T00:00:00"/>
        <d v="2021-05-20T00:00:00"/>
        <d v="2021-05-22T00:00:00"/>
        <d v="2021-05-24T00:00:00"/>
        <d v="2021-05-26T00:00:00"/>
        <d v="2021-05-28T00:00:00"/>
        <d v="2021-05-30T00:00:00"/>
        <d v="2021-06-01T00:00:00"/>
        <d v="2021-06-03T00:00:00"/>
        <d v="2021-06-05T00:00:00"/>
        <d v="2021-06-07T00:00:00"/>
        <d v="2021-06-09T00:00:00"/>
        <d v="2021-06-11T00:00:00"/>
        <d v="2021-06-13T00:00:00"/>
        <d v="2021-06-15T00:00:00"/>
        <d v="2021-06-17T00:00:00"/>
        <d v="2021-06-19T00:00:00"/>
        <d v="2021-06-21T00:00:00"/>
        <d v="2021-06-23T00:00:00"/>
        <d v="2021-06-25T00:00:00"/>
        <d v="2021-06-27T00:00:00"/>
        <d v="2021-06-29T00:00:00"/>
        <d v="2021-07-01T00:00:00"/>
        <d v="2021-07-03T00:00:00"/>
        <d v="2021-07-05T00:00:00"/>
        <d v="2021-07-07T00:00:00"/>
        <d v="2021-07-09T00:00:00"/>
        <d v="2021-07-11T00:00:00"/>
        <d v="2021-07-13T00:00:00"/>
        <d v="2021-07-15T00:00:00"/>
        <d v="2021-07-17T00:00:00"/>
        <d v="2021-07-19T00:00:00"/>
        <d v="2021-07-21T00:00:00"/>
        <d v="2021-07-23T00:00:00"/>
        <d v="2021-07-25T00:00:00"/>
        <d v="2021-07-27T00:00:00"/>
        <d v="2021-07-28T00:00:00"/>
        <d v="2021-07-31T00:00:00"/>
        <d v="2021-08-10T00:00:00"/>
        <d v="2021-08-12T00:00:00"/>
        <d v="2021-08-13T00:00:00"/>
        <d v="2021-08-14T00:00:00"/>
        <d v="2021-08-15T00:00:00"/>
        <d v="2021-08-16T00:00:00"/>
        <d v="2021-08-18T00:00:00"/>
        <d v="2021-08-19T00:00:00"/>
        <d v="2021-08-20T00:00:00"/>
        <d v="2021-08-21T00:00:00"/>
        <d v="2021-08-23T00:00:00"/>
        <d v="2021-08-24T00:00:00"/>
        <d v="2021-08-25T00:00:00"/>
        <d v="2021-08-26T00:00:00"/>
        <d v="2021-08-28T00:00:00"/>
        <d v="2021-08-30T00:00:00"/>
        <d v="2021-09-01T00:00:00"/>
        <d v="2021-09-03T00:00:00"/>
        <d v="2021-09-05T00:00:00"/>
        <d v="2021-09-07T00:00:00"/>
        <d v="2021-09-09T00:00:00"/>
        <d v="2021-09-11T00:00:00"/>
        <d v="2021-09-13T00:00:00"/>
        <d v="2021-09-15T00:00:00"/>
        <d v="2021-09-17T00:00:00"/>
        <d v="2021-09-19T00:00:00"/>
        <d v="2021-09-21T00:00:00"/>
        <d v="2021-09-23T00:00:00"/>
        <d v="2021-09-25T00:00:00"/>
        <d v="2021-09-27T00:00:00"/>
        <d v="2021-10-01T00:00:00"/>
        <d v="2021-10-02T00:00:00"/>
        <d v="2021-10-05T00:00:00"/>
        <d v="2021-10-07T00:00:00"/>
        <d v="2021-10-09T00:00:00"/>
        <d v="2021-10-11T00:00:00"/>
        <d v="2021-10-13T00:00:00"/>
        <d v="2021-10-15T00:00:00"/>
        <d v="2021-10-17T00:00:00"/>
        <d v="2021-10-19T00:00:00"/>
        <d v="2021-10-21T00:00:00"/>
        <d v="2021-10-23T00:00:00"/>
        <d v="2021-10-25T00:00:00"/>
        <d v="2021-10-27T00:00:00"/>
        <d v="2021-10-29T00:00:00"/>
        <d v="2021-10-31T00:00:00"/>
        <d v="2021-11-01T00:00:00"/>
        <d v="2021-11-05T00:00:00"/>
        <d v="2021-11-06T00:00:00"/>
        <d v="2021-11-08T00:00:00"/>
        <d v="2021-11-10T00:00:00"/>
        <d v="2021-11-12T00:00:00"/>
        <d v="2021-11-14T00:00:00"/>
        <d v="2021-11-16T00:00:00"/>
        <d v="2021-11-18T00:00:00"/>
        <d v="2021-11-20T00:00:00"/>
        <d v="2021-11-22T00:00:00"/>
        <d v="2021-11-24T00:00:00"/>
        <d v="2021-11-26T00:00:00"/>
        <d v="2021-11-28T00:00:00"/>
        <d v="2021-11-30T00:00:00"/>
        <d v="2021-12-01T00:00:00"/>
        <d v="2021-12-03T00:00:00"/>
        <d v="2021-12-05T00:00:00"/>
        <d v="2021-12-09T00:00:00"/>
        <d v="2021-12-11T00:00:00"/>
        <d v="2021-12-13T00:00:00"/>
        <d v="2021-12-15T00:00:00"/>
        <d v="2021-12-17T00:00:00"/>
        <d v="2021-12-19T00:00:00"/>
        <d v="2021-12-21T00:00:00"/>
        <d v="2021-12-23T00:00:00"/>
        <d v="2021-12-25T00:00:00"/>
        <d v="2021-12-27T00:00:00"/>
        <d v="2021-12-28T00:00:00"/>
        <d v="2021-12-31T00:00:00"/>
        <d v="2022-01-01T00:00:00"/>
        <d v="2022-01-04T00:00:00"/>
        <d v="2022-01-05T00:00:00"/>
        <d v="2022-01-06T00:00:00"/>
        <d v="2022-01-07T00:00:00"/>
        <d v="2022-01-12T00:00:00"/>
        <d v="2022-01-14T00:00:00"/>
        <d v="2022-01-28T00:00:00"/>
        <d v="2022-02-10T00:00:00"/>
        <d v="2022-02-13T00:00:00"/>
        <d v="2022-02-23T00:00:00"/>
        <d v="2022-02-27T00:00:00"/>
        <d v="2022-02-28T00:00:00"/>
        <d v="2022-03-01T00:00:00"/>
        <d v="2022-03-05T00:00:00"/>
        <d v="2022-03-06T00:00:00"/>
        <d v="2022-03-07T00:00:00"/>
        <d v="2022-03-10T00:00:00"/>
        <d v="2022-03-13T00:00:00"/>
        <d v="2022-03-17T00:00:00"/>
        <d v="2022-03-21T00:00:00"/>
        <d v="2022-04-04T00:00:00"/>
        <d v="2022-04-09T00:00:00"/>
        <d v="2022-04-16T00:00:00"/>
        <d v="2022-04-19T00:00:00"/>
        <d v="2022-04-23T00:00:00"/>
        <d v="2022-04-24T00:00:00"/>
        <d v="2022-04-25T00:00:00"/>
        <d v="2022-04-26T00:00:00"/>
        <d v="2022-04-28T00:00:00"/>
        <d v="2022-04-30T00:00:00"/>
        <d v="2022-05-02T00:00:00"/>
        <d v="2022-05-04T00:00:00"/>
        <d v="2022-05-06T00:00:00"/>
        <d v="2022-05-08T00:00:00"/>
        <d v="2022-05-10T00:00:00"/>
        <d v="2022-05-12T00:00:00"/>
        <d v="2022-05-14T00:00:00"/>
        <d v="2022-05-16T00:00:00"/>
        <d v="2022-05-18T00:00:00"/>
        <d v="2022-05-20T00:00:00"/>
        <d v="2022-05-22T00:00:00"/>
        <d v="2022-05-24T00:00:00"/>
        <d v="2022-05-26T00:00:00"/>
        <d v="2022-05-28T00:00:00"/>
        <d v="2022-05-30T00:00:00"/>
        <d v="2022-06-01T00:00:00"/>
        <d v="2022-06-03T00:00:00"/>
        <d v="2022-06-05T00:00:00"/>
        <d v="2022-06-07T00:00:00"/>
        <d v="2022-06-09T00:00:00"/>
        <d v="2022-06-11T00:00:00"/>
        <d v="2022-06-13T00:00:00"/>
        <d v="2022-06-15T00:00:00"/>
        <d v="2022-06-17T00:00:00"/>
        <d v="2022-06-19T00:00:00"/>
        <d v="2022-06-21T00:00:00"/>
        <d v="2022-06-23T00:00:00"/>
        <d v="2022-06-25T00:00:00"/>
        <d v="2022-06-27T00:00:00"/>
        <d v="2022-06-29T00:00:00"/>
        <d v="2022-07-01T00:00:00"/>
        <d v="2022-07-03T00:00:00"/>
        <d v="2022-07-05T00:00:00"/>
        <d v="2022-07-07T00:00:00"/>
        <d v="2022-07-09T00:00:00"/>
        <d v="2022-07-11T00:00:00"/>
        <d v="2022-07-13T00:00:00"/>
        <d v="2022-07-15T00:00:00"/>
        <d v="2022-07-17T00:00:00"/>
        <d v="2022-07-19T00:00:00"/>
        <d v="2022-07-21T00:00:00"/>
        <d v="2022-07-23T00:00:00"/>
        <d v="2022-07-25T00:00:00"/>
        <d v="2022-07-27T00:00:00"/>
        <d v="2022-07-28T00:00:00"/>
        <d v="2022-07-31T00:00:00"/>
        <d v="2022-08-10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1T00:00:00"/>
        <d v="2022-08-23T00:00:00"/>
        <d v="2022-08-24T00:00:00"/>
        <d v="2022-08-25T00:00:00"/>
        <d v="2022-08-26T00:00:00"/>
        <d v="2022-08-28T00:00:00"/>
        <d v="2022-08-30T00:00:00"/>
        <d v="2022-09-01T00:00:00"/>
        <d v="2022-09-03T00:00:00"/>
        <d v="2022-09-05T00:00:00"/>
        <d v="2022-09-07T00:00:00"/>
        <d v="2022-09-09T00:00:00"/>
        <d v="2022-09-11T00:00:00"/>
        <d v="2022-09-13T00:00:00"/>
        <d v="2022-09-15T00:00:00"/>
        <d v="2022-09-17T00:00:00"/>
        <d v="2022-09-19T00:00:00"/>
        <d v="2022-09-21T00:00:00"/>
        <d v="2022-09-23T00:00:00"/>
        <d v="2022-09-25T00:00:00"/>
        <d v="2022-09-27T00:00:00"/>
        <d v="2022-10-01T00:00:00"/>
        <d v="2022-10-02T00:00:00"/>
        <d v="2022-10-05T00:00:00"/>
        <d v="2022-10-07T00:00:00"/>
        <d v="2022-10-09T00:00:00"/>
        <d v="2022-10-11T00:00:00"/>
        <d v="2022-10-13T00:00:00"/>
        <d v="2022-10-15T00:00:00"/>
        <d v="2022-10-17T00:00:00"/>
        <d v="2022-10-19T00:00:00"/>
        <d v="2022-10-21T00:00:00"/>
        <d v="2022-10-23T00:00:00"/>
        <d v="2022-10-25T00:00:00"/>
        <d v="2022-10-27T00:00:00"/>
        <d v="2022-10-29T00:00:00"/>
        <d v="2022-10-31T00:00:00"/>
        <d v="2022-11-01T00:00:00"/>
        <d v="2022-11-05T00:00:00"/>
        <d v="2022-11-06T00:00:00"/>
        <d v="2022-11-08T00:00:00"/>
        <d v="2022-11-10T00:00:00"/>
        <d v="2022-11-12T00:00:00"/>
        <d v="2022-11-14T00:00:00"/>
        <d v="2022-11-16T00:00:00"/>
        <d v="2022-11-18T00:00:00"/>
        <d v="2022-11-20T00:00:00"/>
        <d v="2022-11-22T00:00:00"/>
        <d v="2022-11-24T00:00:00"/>
        <d v="2022-11-26T00:00:00"/>
        <d v="2022-11-28T00:00:00"/>
        <d v="2022-11-30T00:00:00"/>
        <d v="2022-12-01T00:00:00"/>
        <d v="2022-12-03T00:00:00"/>
        <d v="2022-12-05T00:00:00"/>
        <d v="2022-12-09T00:00:00"/>
        <d v="2022-12-11T00:00:00"/>
        <d v="2022-12-13T00:00:00"/>
        <d v="2022-12-15T00:00:00"/>
        <d v="2022-12-17T00:00:00"/>
        <d v="2022-12-19T00:00:00"/>
        <d v="2022-12-21T00:00:00"/>
        <d v="2022-12-23T00:00:00"/>
        <d v="2022-12-25T00:00:00"/>
        <d v="2022-12-27T00:00:00"/>
        <d v="2022-12-28T00:00:00"/>
        <d v="2022-12-31T00:00:00"/>
        <d v="2023-01-01T00:00:00"/>
        <d v="2023-01-04T00:00:00"/>
        <d v="2023-01-05T00:00:00"/>
        <d v="2023-01-06T00:00:00"/>
        <d v="2023-01-07T00:00:00"/>
        <d v="2023-01-12T00:00:00"/>
        <d v="2023-01-14T00:00:00"/>
        <d v="2023-01-28T00:00:00"/>
        <d v="2023-02-10T00:00:00"/>
        <d v="2023-02-13T00:00:00"/>
        <d v="2023-02-23T00:00:00"/>
        <d v="2023-02-27T00:00:00"/>
        <d v="2023-02-28T00:00:00"/>
        <d v="2023-03-01T00:00:00"/>
        <d v="2023-03-05T00:00:00"/>
        <d v="2023-03-06T00:00:00"/>
        <d v="2023-03-07T00:00:00"/>
        <d v="2023-03-10T00:00:00"/>
        <d v="2023-03-13T00:00:00"/>
        <d v="2023-03-17T00:00:00"/>
        <d v="2023-03-21T00:00:00"/>
        <d v="2023-04-04T00:00:00"/>
        <d v="2023-04-09T00:00:00"/>
        <d v="2023-04-16T00:00:00"/>
        <d v="2023-04-19T00:00:00"/>
        <d v="2023-04-23T00:00:00"/>
        <d v="2023-04-24T00:00:00"/>
        <d v="2023-04-25T00:00:00"/>
        <d v="2023-04-26T00:00:00"/>
        <d v="2023-04-28T00:00:00"/>
        <d v="2023-04-30T00:00:00"/>
        <d v="2023-05-02T00:00:00"/>
        <d v="2023-05-04T00:00:00"/>
        <d v="2023-05-06T00:00:00"/>
        <d v="2023-05-08T00:00:00"/>
        <d v="2023-05-10T00:00:00"/>
        <d v="2023-05-12T00:00:00"/>
        <d v="2023-05-14T00:00:00"/>
        <d v="2023-05-16T00:00:00"/>
        <d v="2023-05-18T00:00:00"/>
        <d v="2023-05-20T00:00:00"/>
        <d v="2023-05-22T00:00:00"/>
        <d v="2023-05-24T00:00:00"/>
        <d v="2023-05-26T00:00:00"/>
        <d v="2023-05-28T00:00:00"/>
        <d v="2023-05-30T00:00:00"/>
        <d v="2023-06-01T00:00:00"/>
        <d v="2023-06-03T00:00:00"/>
        <d v="2023-06-05T00:00:00"/>
        <d v="2023-06-07T00:00:00"/>
        <d v="2023-06-09T00:00:00"/>
        <d v="2023-06-11T00:00:00"/>
        <d v="2023-06-13T00:00:00"/>
        <d v="2023-06-15T00:00:00"/>
        <d v="2023-06-17T00:00:00"/>
        <d v="2023-06-19T00:00:00"/>
        <d v="2023-06-21T00:00:00"/>
        <d v="2023-06-25T00:00:00"/>
        <d v="2023-06-27T00:00:00"/>
        <d v="2023-06-29T00:00:00"/>
        <d v="2023-07-01T00:00:00"/>
        <d v="2023-07-03T00:00:00"/>
        <d v="2023-07-05T00:00:00"/>
        <d v="2023-07-07T00:00:00"/>
        <d v="2023-07-09T00:00:00"/>
        <d v="2023-07-11T00:00:00"/>
        <d v="2023-07-13T00:00:00"/>
        <d v="2023-07-15T00:00:00"/>
        <d v="2023-07-19T00:00:00"/>
        <d v="2023-07-21T00:00:00"/>
        <d v="2023-07-23T00:00:00"/>
        <d v="2023-07-25T00:00:00"/>
        <d v="2023-07-28T00:00:00"/>
        <d v="2023-07-31T00:00:00"/>
        <d v="2023-08-10T00:00:00"/>
        <d v="2023-08-12T00:00:00"/>
        <d v="2023-08-13T00:00:00"/>
        <d v="2023-08-14T00:00:00"/>
        <d v="2023-08-15T00:00:00"/>
        <d v="2023-08-16T00:00:00"/>
        <d v="2023-08-18T00:00:00"/>
        <d v="2023-08-19T00:00:00"/>
        <d v="2023-08-20T00:00:00"/>
        <d v="2023-08-21T00:00:00"/>
        <d v="2023-08-23T00:00:00"/>
        <d v="2023-08-24T00:00:00"/>
        <d v="2023-08-25T00:00:00"/>
        <d v="2023-08-26T00:00:00"/>
        <d v="2023-08-28T00:00:00"/>
        <d v="2023-08-30T00:00:00"/>
        <d v="2023-09-01T00:00:00"/>
        <d v="2023-09-05T00:00:00"/>
        <d v="2023-09-07T00:00:00"/>
        <d v="2023-09-09T00:00:00"/>
        <d v="2023-09-11T00:00:00"/>
        <d v="2023-09-13T00:00:00"/>
        <d v="2023-09-15T00:00:00"/>
        <d v="2023-09-17T00:00:00"/>
        <d v="2023-09-19T00:00:00"/>
        <d v="2023-09-21T00:00:00"/>
        <d v="2023-09-23T00:00:00"/>
        <d v="2023-09-25T00:00:00"/>
        <d v="2023-09-27T00:00:00"/>
        <d v="2023-10-01T00:00:00"/>
        <d v="2023-10-02T00:00:00"/>
        <d v="2023-10-07T00:00:00"/>
        <d v="2023-10-09T00:00:00"/>
        <d v="2023-10-11T00:00:00"/>
        <d v="2023-10-13T00:00:00"/>
        <d v="2023-10-15T00:00:00"/>
        <d v="2023-10-17T00:00:00"/>
        <d v="2023-10-19T00:00:00"/>
        <d v="2023-10-21T00:00:00"/>
        <d v="2023-10-23T00:00:00"/>
        <d v="2023-10-25T00:00:00"/>
        <d v="2023-10-27T00:00:00"/>
        <d v="2023-10-29T00:00:00"/>
        <d v="2023-10-31T00:00:00"/>
        <d v="2023-11-01T00:00:00"/>
        <d v="2023-11-06T00:00:00"/>
        <d v="2023-11-08T00:00:00"/>
        <d v="2023-11-10T00:00:00"/>
        <d v="2023-11-12T00:00:00"/>
        <d v="2023-11-14T00:00:00"/>
        <d v="2023-11-16T00:00:00"/>
        <d v="2023-11-18T00:00:00"/>
        <d v="2023-11-20T00:00:00"/>
        <d v="2023-11-22T00:00:00"/>
        <d v="2023-11-24T00:00:00"/>
        <d v="2023-11-26T00:00:00"/>
        <d v="2023-11-28T00:00:00"/>
        <d v="2023-11-30T00:00:00"/>
        <d v="2023-12-01T00:00:00"/>
        <d v="2023-12-03T00:00:00"/>
        <d v="2023-12-05T00:00:00"/>
        <d v="2023-12-11T00:00:00"/>
        <d v="2023-12-13T00:00:00"/>
        <d v="2023-12-15T00:00:00"/>
        <d v="2023-12-17T00:00:00"/>
        <d v="2023-12-19T00:00:00"/>
        <d v="2023-12-21T00:00:00"/>
        <d v="2023-12-23T00:00:00"/>
        <d v="2023-12-25T00:00:00"/>
        <d v="2023-12-27T00:00:00"/>
        <d v="2023-12-28T00:00:00"/>
      </sharedItems>
      <fieldGroup par="6"/>
    </cacheField>
    <cacheField name="Doanh thu" numFmtId="0">
      <sharedItems containsSemiMixedTypes="0" containsString="0" containsNumber="1" containsInteger="1" minValue="100" maxValue="22019"/>
    </cacheField>
    <cacheField name="Months (Ngày HĐơn)" numFmtId="0" databaseField="0">
      <fieldGroup base="2">
        <rangePr groupBy="months" startDate="2021-01-10T00:00:00" endDate="2023-12-29T00:00:00"/>
        <groupItems count="14">
          <s v="&lt;10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23"/>
        </groupItems>
      </fieldGroup>
    </cacheField>
    <cacheField name="Quarters (Ngày HĐơn)" numFmtId="0" databaseField="0">
      <fieldGroup base="2">
        <rangePr groupBy="quarters" startDate="2021-01-10T00:00:00" endDate="2023-12-29T00:00:00"/>
        <groupItems count="6">
          <s v="&lt;10/1/2021"/>
          <s v="Qtr1"/>
          <s v="Qtr2"/>
          <s v="Qtr3"/>
          <s v="Qtr4"/>
          <s v="&gt;29/12/2023"/>
        </groupItems>
      </fieldGroup>
    </cacheField>
    <cacheField name="Years (Ngày HĐơn)" numFmtId="0" databaseField="0">
      <fieldGroup base="2">
        <rangePr groupBy="years" startDate="2021-01-10T00:00:00" endDate="2023-12-29T00:00:00"/>
        <groupItems count="5">
          <s v="&lt;10/1/2021"/>
          <s v="2021"/>
          <s v="2022"/>
          <s v="2023"/>
          <s v="&gt;29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92.768627083336" createdVersion="8" refreshedVersion="8" minRefreshableVersion="3" recordCount="550" xr:uid="{297736F2-1F3E-476B-9F8D-690F86455ACC}">
  <cacheSource type="worksheet">
    <worksheetSource ref="A1:E551" sheet="1.4"/>
  </cacheSource>
  <cacheFields count="8">
    <cacheField name="Số HĐơn" numFmtId="0">
      <sharedItems/>
    </cacheField>
    <cacheField name="Mặt hàng" numFmtId="0">
      <sharedItems/>
    </cacheField>
    <cacheField name="Ngày HĐơn" numFmtId="14">
      <sharedItems containsSemiMixedTypes="0" containsNonDate="0" containsDate="1" containsString="0" minDate="2021-01-10T00:00:00" maxDate="2023-12-29T00:00:00" count="477">
        <d v="2021-01-10T00:00:00"/>
        <d v="2021-01-12T00:00:00"/>
        <d v="2021-01-13T00:00:00"/>
        <d v="2021-01-14T00:00:00"/>
        <d v="2021-01-16T00:00:00"/>
        <d v="2021-01-18T00:00:00"/>
        <d v="2021-01-20T00:00:00"/>
        <d v="2021-01-21T00:00:00"/>
        <d v="2021-01-23T00:00:00"/>
        <d v="2021-01-24T00:00:00"/>
        <d v="2021-01-26T00:00:00"/>
        <d v="2021-01-28T00:00:00"/>
        <d v="2021-01-30T00:00:00"/>
        <d v="2021-02-01T00:00:00"/>
        <d v="2021-02-03T00:00:00"/>
        <d v="2021-02-05T00:00:00"/>
        <d v="2021-02-07T00:00:00"/>
        <d v="2021-02-09T00:00:00"/>
        <d v="2021-02-11T00:00:00"/>
        <d v="2021-02-13T00:00:00"/>
        <d v="2021-02-15T00:00:00"/>
        <d v="2021-02-17T00:00:00"/>
        <d v="2021-02-19T00:00:00"/>
        <d v="2021-02-21T00:00:00"/>
        <d v="2021-02-23T00:00:00"/>
        <d v="2021-02-25T00:00:00"/>
        <d v="2021-02-27T00:00:00"/>
        <d v="2021-03-01T00:00:00"/>
        <d v="2021-03-03T00:00:00"/>
        <d v="2021-03-05T00:00:00"/>
        <d v="2021-03-07T00:00:00"/>
        <d v="2021-03-09T00:00:00"/>
        <d v="2021-03-11T00:00:00"/>
        <d v="2021-03-13T00:00:00"/>
        <d v="2021-03-15T00:00:00"/>
        <d v="2021-03-17T00:00:00"/>
        <d v="2021-03-19T00:00:00"/>
        <d v="2021-03-21T00:00:00"/>
        <d v="2021-03-23T00:00:00"/>
        <d v="2021-03-25T00:00:00"/>
        <d v="2021-03-27T00:00:00"/>
        <d v="2021-03-29T00:00:00"/>
        <d v="2021-03-31T00:00:00"/>
        <d v="2021-04-02T00:00:00"/>
        <d v="2021-04-04T00:00:00"/>
        <d v="2021-04-08T00:00:00"/>
        <d v="2021-04-10T00:00:00"/>
        <d v="2021-04-12T00:00:00"/>
        <d v="2021-04-14T00:00:00"/>
        <d v="2021-04-16T00:00:00"/>
        <d v="2021-04-18T00:00:00"/>
        <d v="2021-04-20T00:00:00"/>
        <d v="2021-04-22T00:00:00"/>
        <d v="2021-04-24T00:00:00"/>
        <d v="2021-04-26T00:00:00"/>
        <d v="2021-04-28T00:00:00"/>
        <d v="2021-04-30T00:00:00"/>
        <d v="2021-05-02T00:00:00"/>
        <d v="2021-05-04T00:00:00"/>
        <d v="2021-05-06T00:00:00"/>
        <d v="2021-05-08T00:00:00"/>
        <d v="2021-05-10T00:00:00"/>
        <d v="2021-05-12T00:00:00"/>
        <d v="2021-05-14T00:00:00"/>
        <d v="2021-05-16T00:00:00"/>
        <d v="2021-05-18T00:00:00"/>
        <d v="2021-05-20T00:00:00"/>
        <d v="2021-05-22T00:00:00"/>
        <d v="2021-05-24T00:00:00"/>
        <d v="2021-05-26T00:00:00"/>
        <d v="2021-05-28T00:00:00"/>
        <d v="2021-05-30T00:00:00"/>
        <d v="2021-06-01T00:00:00"/>
        <d v="2021-06-03T00:00:00"/>
        <d v="2021-06-05T00:00:00"/>
        <d v="2021-06-07T00:00:00"/>
        <d v="2021-06-09T00:00:00"/>
        <d v="2021-06-11T00:00:00"/>
        <d v="2021-06-13T00:00:00"/>
        <d v="2021-06-15T00:00:00"/>
        <d v="2021-06-17T00:00:00"/>
        <d v="2021-06-19T00:00:00"/>
        <d v="2021-06-21T00:00:00"/>
        <d v="2021-06-23T00:00:00"/>
        <d v="2021-06-25T00:00:00"/>
        <d v="2021-06-27T00:00:00"/>
        <d v="2021-06-29T00:00:00"/>
        <d v="2021-07-01T00:00:00"/>
        <d v="2021-07-03T00:00:00"/>
        <d v="2021-07-05T00:00:00"/>
        <d v="2021-07-07T00:00:00"/>
        <d v="2021-07-09T00:00:00"/>
        <d v="2021-07-11T00:00:00"/>
        <d v="2021-07-13T00:00:00"/>
        <d v="2021-07-15T00:00:00"/>
        <d v="2021-07-17T00:00:00"/>
        <d v="2021-07-19T00:00:00"/>
        <d v="2021-07-21T00:00:00"/>
        <d v="2021-07-23T00:00:00"/>
        <d v="2021-07-25T00:00:00"/>
        <d v="2021-07-27T00:00:00"/>
        <d v="2021-07-28T00:00:00"/>
        <d v="2021-07-31T00:00:00"/>
        <d v="2021-08-10T00:00:00"/>
        <d v="2021-08-12T00:00:00"/>
        <d v="2021-08-13T00:00:00"/>
        <d v="2021-08-14T00:00:00"/>
        <d v="2021-08-15T00:00:00"/>
        <d v="2021-08-16T00:00:00"/>
        <d v="2021-08-18T00:00:00"/>
        <d v="2021-08-19T00:00:00"/>
        <d v="2021-08-20T00:00:00"/>
        <d v="2021-08-21T00:00:00"/>
        <d v="2021-08-23T00:00:00"/>
        <d v="2021-08-24T00:00:00"/>
        <d v="2021-08-25T00:00:00"/>
        <d v="2021-08-26T00:00:00"/>
        <d v="2021-08-28T00:00:00"/>
        <d v="2021-08-30T00:00:00"/>
        <d v="2021-09-01T00:00:00"/>
        <d v="2021-09-03T00:00:00"/>
        <d v="2021-09-05T00:00:00"/>
        <d v="2021-09-07T00:00:00"/>
        <d v="2021-09-09T00:00:00"/>
        <d v="2021-09-11T00:00:00"/>
        <d v="2021-09-13T00:00:00"/>
        <d v="2021-09-15T00:00:00"/>
        <d v="2021-09-17T00:00:00"/>
        <d v="2021-09-19T00:00:00"/>
        <d v="2021-09-21T00:00:00"/>
        <d v="2021-09-23T00:00:00"/>
        <d v="2021-09-25T00:00:00"/>
        <d v="2021-09-27T00:00:00"/>
        <d v="2021-10-01T00:00:00"/>
        <d v="2021-10-02T00:00:00"/>
        <d v="2021-10-05T00:00:00"/>
        <d v="2021-10-07T00:00:00"/>
        <d v="2021-10-09T00:00:00"/>
        <d v="2021-10-11T00:00:00"/>
        <d v="2021-10-13T00:00:00"/>
        <d v="2021-10-15T00:00:00"/>
        <d v="2021-10-17T00:00:00"/>
        <d v="2021-10-19T00:00:00"/>
        <d v="2021-10-21T00:00:00"/>
        <d v="2021-10-23T00:00:00"/>
        <d v="2021-10-25T00:00:00"/>
        <d v="2021-10-27T00:00:00"/>
        <d v="2021-10-29T00:00:00"/>
        <d v="2021-10-31T00:00:00"/>
        <d v="2021-11-01T00:00:00"/>
        <d v="2021-11-05T00:00:00"/>
        <d v="2021-11-06T00:00:00"/>
        <d v="2021-11-08T00:00:00"/>
        <d v="2021-11-10T00:00:00"/>
        <d v="2021-11-12T00:00:00"/>
        <d v="2021-11-14T00:00:00"/>
        <d v="2021-11-16T00:00:00"/>
        <d v="2021-11-18T00:00:00"/>
        <d v="2021-11-20T00:00:00"/>
        <d v="2021-11-22T00:00:00"/>
        <d v="2021-11-24T00:00:00"/>
        <d v="2021-11-26T00:00:00"/>
        <d v="2021-11-28T00:00:00"/>
        <d v="2021-11-30T00:00:00"/>
        <d v="2021-12-01T00:00:00"/>
        <d v="2021-12-03T00:00:00"/>
        <d v="2021-12-05T00:00:00"/>
        <d v="2021-12-09T00:00:00"/>
        <d v="2021-12-11T00:00:00"/>
        <d v="2021-12-13T00:00:00"/>
        <d v="2021-12-15T00:00:00"/>
        <d v="2021-12-17T00:00:00"/>
        <d v="2021-12-19T00:00:00"/>
        <d v="2021-12-21T00:00:00"/>
        <d v="2021-12-23T00:00:00"/>
        <d v="2021-12-25T00:00:00"/>
        <d v="2021-12-27T00:00:00"/>
        <d v="2021-12-28T00:00:00"/>
        <d v="2021-12-31T00:00:00"/>
        <d v="2022-01-01T00:00:00"/>
        <d v="2022-01-04T00:00:00"/>
        <d v="2022-01-05T00:00:00"/>
        <d v="2022-01-06T00:00:00"/>
        <d v="2022-01-07T00:00:00"/>
        <d v="2022-01-12T00:00:00"/>
        <d v="2022-01-14T00:00:00"/>
        <d v="2022-01-28T00:00:00"/>
        <d v="2022-02-10T00:00:00"/>
        <d v="2022-02-13T00:00:00"/>
        <d v="2022-02-23T00:00:00"/>
        <d v="2022-02-27T00:00:00"/>
        <d v="2022-02-28T00:00:00"/>
        <d v="2022-03-01T00:00:00"/>
        <d v="2022-03-05T00:00:00"/>
        <d v="2022-03-06T00:00:00"/>
        <d v="2022-03-07T00:00:00"/>
        <d v="2022-03-10T00:00:00"/>
        <d v="2022-03-13T00:00:00"/>
        <d v="2022-03-17T00:00:00"/>
        <d v="2022-03-21T00:00:00"/>
        <d v="2022-04-04T00:00:00"/>
        <d v="2022-04-09T00:00:00"/>
        <d v="2022-04-16T00:00:00"/>
        <d v="2022-04-19T00:00:00"/>
        <d v="2022-04-23T00:00:00"/>
        <d v="2022-04-24T00:00:00"/>
        <d v="2022-04-25T00:00:00"/>
        <d v="2022-04-26T00:00:00"/>
        <d v="2022-04-28T00:00:00"/>
        <d v="2022-04-30T00:00:00"/>
        <d v="2022-05-02T00:00:00"/>
        <d v="2022-05-04T00:00:00"/>
        <d v="2022-05-06T00:00:00"/>
        <d v="2022-05-08T00:00:00"/>
        <d v="2022-05-10T00:00:00"/>
        <d v="2022-05-12T00:00:00"/>
        <d v="2022-05-14T00:00:00"/>
        <d v="2022-05-16T00:00:00"/>
        <d v="2022-05-18T00:00:00"/>
        <d v="2022-05-20T00:00:00"/>
        <d v="2022-05-22T00:00:00"/>
        <d v="2022-05-24T00:00:00"/>
        <d v="2022-05-26T00:00:00"/>
        <d v="2022-05-28T00:00:00"/>
        <d v="2022-05-30T00:00:00"/>
        <d v="2022-06-01T00:00:00"/>
        <d v="2022-06-03T00:00:00"/>
        <d v="2022-06-05T00:00:00"/>
        <d v="2022-06-07T00:00:00"/>
        <d v="2022-06-09T00:00:00"/>
        <d v="2022-06-11T00:00:00"/>
        <d v="2022-06-13T00:00:00"/>
        <d v="2022-06-15T00:00:00"/>
        <d v="2022-06-17T00:00:00"/>
        <d v="2022-06-19T00:00:00"/>
        <d v="2022-06-21T00:00:00"/>
        <d v="2022-06-23T00:00:00"/>
        <d v="2022-06-25T00:00:00"/>
        <d v="2022-06-27T00:00:00"/>
        <d v="2022-06-29T00:00:00"/>
        <d v="2022-07-01T00:00:00"/>
        <d v="2022-07-03T00:00:00"/>
        <d v="2022-07-05T00:00:00"/>
        <d v="2022-07-07T00:00:00"/>
        <d v="2022-07-09T00:00:00"/>
        <d v="2022-07-11T00:00:00"/>
        <d v="2022-07-13T00:00:00"/>
        <d v="2022-07-15T00:00:00"/>
        <d v="2022-07-17T00:00:00"/>
        <d v="2022-07-19T00:00:00"/>
        <d v="2022-07-21T00:00:00"/>
        <d v="2022-07-23T00:00:00"/>
        <d v="2022-07-25T00:00:00"/>
        <d v="2022-07-27T00:00:00"/>
        <d v="2022-07-28T00:00:00"/>
        <d v="2022-07-31T00:00:00"/>
        <d v="2022-08-10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1T00:00:00"/>
        <d v="2022-08-23T00:00:00"/>
        <d v="2022-08-24T00:00:00"/>
        <d v="2022-08-25T00:00:00"/>
        <d v="2022-08-26T00:00:00"/>
        <d v="2022-08-28T00:00:00"/>
        <d v="2022-08-30T00:00:00"/>
        <d v="2022-09-01T00:00:00"/>
        <d v="2022-09-03T00:00:00"/>
        <d v="2022-09-05T00:00:00"/>
        <d v="2022-09-07T00:00:00"/>
        <d v="2022-09-09T00:00:00"/>
        <d v="2022-09-11T00:00:00"/>
        <d v="2022-09-13T00:00:00"/>
        <d v="2022-09-15T00:00:00"/>
        <d v="2022-09-17T00:00:00"/>
        <d v="2022-09-19T00:00:00"/>
        <d v="2022-09-21T00:00:00"/>
        <d v="2022-09-23T00:00:00"/>
        <d v="2022-09-25T00:00:00"/>
        <d v="2022-09-27T00:00:00"/>
        <d v="2022-10-01T00:00:00"/>
        <d v="2022-10-02T00:00:00"/>
        <d v="2022-10-05T00:00:00"/>
        <d v="2022-10-07T00:00:00"/>
        <d v="2022-10-09T00:00:00"/>
        <d v="2022-10-11T00:00:00"/>
        <d v="2022-10-13T00:00:00"/>
        <d v="2022-10-15T00:00:00"/>
        <d v="2022-10-17T00:00:00"/>
        <d v="2022-10-19T00:00:00"/>
        <d v="2022-10-21T00:00:00"/>
        <d v="2022-10-23T00:00:00"/>
        <d v="2022-10-25T00:00:00"/>
        <d v="2022-10-27T00:00:00"/>
        <d v="2022-10-29T00:00:00"/>
        <d v="2022-10-31T00:00:00"/>
        <d v="2022-11-01T00:00:00"/>
        <d v="2022-11-05T00:00:00"/>
        <d v="2022-11-06T00:00:00"/>
        <d v="2022-11-08T00:00:00"/>
        <d v="2022-11-10T00:00:00"/>
        <d v="2022-11-12T00:00:00"/>
        <d v="2022-11-14T00:00:00"/>
        <d v="2022-11-16T00:00:00"/>
        <d v="2022-11-18T00:00:00"/>
        <d v="2022-11-20T00:00:00"/>
        <d v="2022-11-22T00:00:00"/>
        <d v="2022-11-24T00:00:00"/>
        <d v="2022-11-26T00:00:00"/>
        <d v="2022-11-28T00:00:00"/>
        <d v="2022-11-30T00:00:00"/>
        <d v="2022-12-01T00:00:00"/>
        <d v="2022-12-03T00:00:00"/>
        <d v="2022-12-05T00:00:00"/>
        <d v="2022-12-09T00:00:00"/>
        <d v="2022-12-11T00:00:00"/>
        <d v="2022-12-13T00:00:00"/>
        <d v="2022-12-15T00:00:00"/>
        <d v="2022-12-17T00:00:00"/>
        <d v="2022-12-19T00:00:00"/>
        <d v="2022-12-21T00:00:00"/>
        <d v="2022-12-23T00:00:00"/>
        <d v="2022-12-25T00:00:00"/>
        <d v="2022-12-27T00:00:00"/>
        <d v="2022-12-28T00:00:00"/>
        <d v="2022-12-31T00:00:00"/>
        <d v="2023-01-01T00:00:00"/>
        <d v="2023-01-04T00:00:00"/>
        <d v="2023-01-05T00:00:00"/>
        <d v="2023-01-06T00:00:00"/>
        <d v="2023-01-07T00:00:00"/>
        <d v="2023-01-12T00:00:00"/>
        <d v="2023-01-14T00:00:00"/>
        <d v="2023-01-28T00:00:00"/>
        <d v="2023-02-10T00:00:00"/>
        <d v="2023-02-13T00:00:00"/>
        <d v="2023-02-23T00:00:00"/>
        <d v="2023-02-27T00:00:00"/>
        <d v="2023-02-28T00:00:00"/>
        <d v="2023-03-01T00:00:00"/>
        <d v="2023-03-05T00:00:00"/>
        <d v="2023-03-06T00:00:00"/>
        <d v="2023-03-07T00:00:00"/>
        <d v="2023-03-10T00:00:00"/>
        <d v="2023-03-13T00:00:00"/>
        <d v="2023-03-17T00:00:00"/>
        <d v="2023-03-21T00:00:00"/>
        <d v="2023-04-04T00:00:00"/>
        <d v="2023-04-09T00:00:00"/>
        <d v="2023-04-16T00:00:00"/>
        <d v="2023-04-19T00:00:00"/>
        <d v="2023-04-23T00:00:00"/>
        <d v="2023-04-24T00:00:00"/>
        <d v="2023-04-25T00:00:00"/>
        <d v="2023-04-26T00:00:00"/>
        <d v="2023-04-28T00:00:00"/>
        <d v="2023-04-30T00:00:00"/>
        <d v="2023-05-02T00:00:00"/>
        <d v="2023-05-04T00:00:00"/>
        <d v="2023-05-06T00:00:00"/>
        <d v="2023-05-08T00:00:00"/>
        <d v="2023-05-10T00:00:00"/>
        <d v="2023-05-12T00:00:00"/>
        <d v="2023-05-14T00:00:00"/>
        <d v="2023-05-16T00:00:00"/>
        <d v="2023-05-18T00:00:00"/>
        <d v="2023-05-20T00:00:00"/>
        <d v="2023-05-22T00:00:00"/>
        <d v="2023-05-24T00:00:00"/>
        <d v="2023-05-26T00:00:00"/>
        <d v="2023-05-28T00:00:00"/>
        <d v="2023-05-30T00:00:00"/>
        <d v="2023-06-01T00:00:00"/>
        <d v="2023-06-03T00:00:00"/>
        <d v="2023-06-05T00:00:00"/>
        <d v="2023-06-07T00:00:00"/>
        <d v="2023-06-09T00:00:00"/>
        <d v="2023-06-11T00:00:00"/>
        <d v="2023-06-13T00:00:00"/>
        <d v="2023-06-15T00:00:00"/>
        <d v="2023-06-17T00:00:00"/>
        <d v="2023-06-19T00:00:00"/>
        <d v="2023-06-21T00:00:00"/>
        <d v="2023-06-25T00:00:00"/>
        <d v="2023-06-27T00:00:00"/>
        <d v="2023-06-29T00:00:00"/>
        <d v="2023-07-01T00:00:00"/>
        <d v="2023-07-03T00:00:00"/>
        <d v="2023-07-05T00:00:00"/>
        <d v="2023-07-07T00:00:00"/>
        <d v="2023-07-09T00:00:00"/>
        <d v="2023-07-11T00:00:00"/>
        <d v="2023-07-13T00:00:00"/>
        <d v="2023-07-15T00:00:00"/>
        <d v="2023-07-19T00:00:00"/>
        <d v="2023-07-21T00:00:00"/>
        <d v="2023-07-23T00:00:00"/>
        <d v="2023-07-25T00:00:00"/>
        <d v="2023-07-28T00:00:00"/>
        <d v="2023-07-31T00:00:00"/>
        <d v="2023-08-10T00:00:00"/>
        <d v="2023-08-12T00:00:00"/>
        <d v="2023-08-13T00:00:00"/>
        <d v="2023-08-14T00:00:00"/>
        <d v="2023-08-15T00:00:00"/>
        <d v="2023-08-16T00:00:00"/>
        <d v="2023-08-18T00:00:00"/>
        <d v="2023-08-19T00:00:00"/>
        <d v="2023-08-20T00:00:00"/>
        <d v="2023-08-21T00:00:00"/>
        <d v="2023-08-23T00:00:00"/>
        <d v="2023-08-24T00:00:00"/>
        <d v="2023-08-25T00:00:00"/>
        <d v="2023-08-26T00:00:00"/>
        <d v="2023-08-28T00:00:00"/>
        <d v="2023-08-30T00:00:00"/>
        <d v="2023-09-01T00:00:00"/>
        <d v="2023-09-05T00:00:00"/>
        <d v="2023-09-07T00:00:00"/>
        <d v="2023-09-09T00:00:00"/>
        <d v="2023-09-11T00:00:00"/>
        <d v="2023-09-13T00:00:00"/>
        <d v="2023-09-15T00:00:00"/>
        <d v="2023-09-17T00:00:00"/>
        <d v="2023-09-19T00:00:00"/>
        <d v="2023-09-21T00:00:00"/>
        <d v="2023-09-23T00:00:00"/>
        <d v="2023-09-25T00:00:00"/>
        <d v="2023-09-27T00:00:00"/>
        <d v="2023-10-01T00:00:00"/>
        <d v="2023-10-02T00:00:00"/>
        <d v="2023-10-07T00:00:00"/>
        <d v="2023-10-09T00:00:00"/>
        <d v="2023-10-11T00:00:00"/>
        <d v="2023-10-13T00:00:00"/>
        <d v="2023-10-15T00:00:00"/>
        <d v="2023-10-17T00:00:00"/>
        <d v="2023-10-19T00:00:00"/>
        <d v="2023-10-21T00:00:00"/>
        <d v="2023-10-23T00:00:00"/>
        <d v="2023-10-25T00:00:00"/>
        <d v="2023-10-27T00:00:00"/>
        <d v="2023-10-29T00:00:00"/>
        <d v="2023-10-31T00:00:00"/>
        <d v="2023-11-01T00:00:00"/>
        <d v="2023-11-06T00:00:00"/>
        <d v="2023-11-08T00:00:00"/>
        <d v="2023-11-10T00:00:00"/>
        <d v="2023-11-12T00:00:00"/>
        <d v="2023-11-14T00:00:00"/>
        <d v="2023-11-16T00:00:00"/>
        <d v="2023-11-18T00:00:00"/>
        <d v="2023-11-20T00:00:00"/>
        <d v="2023-11-22T00:00:00"/>
        <d v="2023-11-24T00:00:00"/>
        <d v="2023-11-26T00:00:00"/>
        <d v="2023-11-28T00:00:00"/>
        <d v="2023-11-30T00:00:00"/>
        <d v="2023-12-01T00:00:00"/>
        <d v="2023-12-03T00:00:00"/>
        <d v="2023-12-05T00:00:00"/>
        <d v="2023-12-11T00:00:00"/>
        <d v="2023-12-13T00:00:00"/>
        <d v="2023-12-15T00:00:00"/>
        <d v="2023-12-17T00:00:00"/>
        <d v="2023-12-19T00:00:00"/>
        <d v="2023-12-21T00:00:00"/>
        <d v="2023-12-23T00:00:00"/>
        <d v="2023-12-25T00:00:00"/>
        <d v="2023-12-27T00:00:00"/>
        <d v="2023-12-28T00:00:00"/>
      </sharedItems>
      <fieldGroup par="7"/>
    </cacheField>
    <cacheField name="Doanh thu" numFmtId="0">
      <sharedItems containsSemiMixedTypes="0" containsString="0" containsNumber="1" containsInteger="1" minValue="100" maxValue="22019" count="317">
        <n v="4440"/>
        <n v="290"/>
        <n v="681"/>
        <n v="352"/>
        <n v="8448"/>
        <n v="11804"/>
        <n v="1392"/>
        <n v="3960"/>
        <n v="5720"/>
        <n v="4994"/>
        <n v="10669"/>
        <n v="3552"/>
        <n v="2442"/>
        <n v="4930"/>
        <n v="3828"/>
        <n v="908"/>
        <n v="436"/>
        <n v="2378"/>
        <n v="1000"/>
        <n v="1908"/>
        <n v="872"/>
        <n v="13166"/>
        <n v="616"/>
        <n v="4466"/>
        <n v="545"/>
        <n v="2756"/>
        <n v="400"/>
        <n v="1500"/>
        <n v="600"/>
        <n v="4560"/>
        <n v="176"/>
        <n v="1122"/>
        <n v="5600"/>
        <n v="1635"/>
        <n v="2398"/>
        <n v="21565"/>
        <n v="10812"/>
        <n v="1276"/>
        <n v="800"/>
        <n v="9701"/>
        <n v="200"/>
        <n v="6090"/>
        <n v="3872"/>
        <n v="7200"/>
        <n v="2112"/>
        <n v="105"/>
        <n v="348"/>
        <n v="10680"/>
        <n v="20564"/>
        <n v="960"/>
        <n v="2040"/>
        <n v="1200"/>
        <n v="1744"/>
        <n v="735"/>
        <n v="1450"/>
        <n v="8400"/>
        <n v="6216"/>
        <n v="6100"/>
        <n v="17094"/>
        <n v="1417"/>
        <n v="8880"/>
        <n v="2043"/>
        <n v="2900"/>
        <n v="2668"/>
        <n v="816"/>
        <n v="17238"/>
        <n v="7037"/>
        <n v="6510"/>
        <n v="12932"/>
        <n v="2800"/>
        <n v="19504"/>
        <n v="1566"/>
        <n v="2724"/>
        <n v="3816"/>
        <n v="1320"/>
        <n v="2835"/>
        <n v="1056"/>
        <n v="4033"/>
        <n v="6660"/>
        <n v="1496"/>
        <n v="4452"/>
        <n v="6882"/>
        <n v="4920"/>
        <n v="12432"/>
        <n v="14074"/>
        <n v="1740"/>
        <n v="1800"/>
        <n v="17760"/>
        <n v="3270"/>
        <n v="9765"/>
        <n v="20868"/>
        <n v="6810"/>
        <n v="1155"/>
        <n v="5610"/>
        <n v="2436"/>
        <n v="6572"/>
        <n v="2640"/>
        <n v="6104"/>
        <n v="12712"/>
        <n v="3255"/>
        <n v="306"/>
        <n v="1785"/>
        <n v="16344"/>
        <n v="4830"/>
        <n v="1972"/>
        <n v="2100"/>
        <n v="2142"/>
        <n v="5670"/>
        <n v="6129"/>
        <n v="3150"/>
        <n v="1144"/>
        <n v="812"/>
        <n v="3168"/>
        <n v="9100"/>
        <n v="4218"/>
        <n v="1600"/>
        <n v="7140"/>
        <n v="636"/>
        <n v="2270"/>
        <n v="13320"/>
        <n v="2728"/>
        <n v="480"/>
        <n v="8272"/>
        <n v="3488"/>
        <n v="11322"/>
        <n v="1575"/>
        <n v="1632"/>
        <n v="4578"/>
        <n v="3366"/>
        <n v="13986"/>
        <n v="1470"/>
        <n v="9534"/>
        <n v="3774"/>
        <n v="2200"/>
        <n v="5202"/>
        <n v="1044"/>
        <n v="3000"/>
        <n v="10920"/>
        <n v="2880"/>
        <n v="9156"/>
        <n v="5550"/>
        <n v="1080"/>
        <n v="5280"/>
        <n v="1224"/>
        <n v="1696"/>
        <n v="1560"/>
        <n v="1362"/>
        <n v="1272"/>
        <n v="2730"/>
        <n v="4305"/>
        <n v="1308"/>
        <n v="2280"/>
        <n v="1135"/>
        <n v="7832"/>
        <n v="5508"/>
        <n v="2400"/>
        <n v="5200"/>
        <n v="3570"/>
        <n v="5814"/>
        <n v="5675"/>
        <n v="16960"/>
        <n v="6512"/>
        <n v="4095"/>
        <n v="4600"/>
        <n v="2244"/>
        <n v="1365"/>
        <n v="3016"/>
        <n v="4251"/>
        <n v="5902"/>
        <n v="1554"/>
        <n v="3161"/>
        <n v="14430"/>
        <n v="2497"/>
        <n v="1408"/>
        <n v="9307"/>
        <n v="1998"/>
        <n v="464"/>
        <n v="3364"/>
        <n v="1589"/>
        <n v="9240"/>
        <n v="1300"/>
        <n v="848"/>
        <n v="1526"/>
        <n v="3344"/>
        <n v="7104"/>
        <n v="3180"/>
        <n v="2071"/>
        <n v="5100"/>
        <n v="2310"/>
        <n v="704"/>
        <n v="981"/>
        <n v="454"/>
        <n v="12296"/>
        <n v="174"/>
        <n v="13620"/>
        <n v="2616"/>
        <n v="8900"/>
        <n v="10185"/>
        <n v="1760"/>
        <n v="1920"/>
        <n v="1734"/>
        <n v="3379"/>
        <n v="406"/>
        <n v="1682"/>
        <n v="1776"/>
        <n v="1900"/>
        <n v="5328"/>
        <n v="13764"/>
        <n v="232"/>
        <n v="3538"/>
        <n v="2550"/>
        <n v="2856"/>
        <n v="4086"/>
        <n v="928"/>
        <n v="3500"/>
        <n v="2544"/>
        <n v="2520"/>
        <n v="3162"/>
        <n v="1680"/>
        <n v="210"/>
        <n v="2332"/>
        <n v="11160"/>
        <n v="4540"/>
        <n v="754"/>
        <n v="3060"/>
        <n v="3330"/>
        <n v="3604"/>
        <n v="2464"/>
        <n v="1700"/>
        <n v="5014"/>
        <n v="2088"/>
        <n v="968"/>
        <n v="264"/>
        <n v="6300"/>
        <n v="9768"/>
        <n v="9870"/>
        <n v="3264"/>
        <n v="2120"/>
        <n v="11577"/>
        <n v="3996"/>
        <n v="3720"/>
        <n v="4796"/>
        <n v="6000"/>
        <n v="7992"/>
        <n v="1428"/>
        <n v="4410"/>
        <n v="654"/>
        <n v="2725"/>
        <n v="2951"/>
        <n v="7392"/>
        <n v="11280"/>
        <n v="13542"/>
        <n v="8008"/>
        <n v="360"/>
        <n v="612"/>
        <n v="5088"/>
        <n v="714"/>
        <n v="18868"/>
        <n v="5886"/>
        <n v="3108"/>
        <n v="1020"/>
        <n v="9600"/>
        <n v="7400"/>
        <n v="8853"/>
        <n v="1798"/>
        <n v="5712"/>
        <n v="10442"/>
        <n v="2288"/>
        <n v="9345"/>
        <n v="22019"/>
        <n v="2180"/>
        <n v="638"/>
        <n v="100"/>
        <n v="1060"/>
        <n v="4692"/>
        <n v="763"/>
        <n v="888"/>
        <n v="5368"/>
        <n v="5936"/>
        <n v="666"/>
        <n v="2000"/>
        <n v="5994"/>
        <n v="7264"/>
        <n v="3900"/>
        <n v="5916"/>
        <n v="2030"/>
        <n v="9328"/>
        <n v="6776"/>
        <n v="2886"/>
        <n v="10215"/>
        <n v="4080"/>
        <n v="2204"/>
        <n v="4240"/>
        <n v="1199"/>
        <n v="1936"/>
        <n v="5355"/>
        <n v="6758"/>
        <n v="5300"/>
        <n v="4488"/>
        <n v="8692"/>
        <n v="20203"/>
        <n v="424"/>
        <n v="7420"/>
        <n v="4620"/>
        <n v="7700"/>
        <n v="525"/>
        <n v="1110"/>
        <n v="8436"/>
        <n v="5640"/>
        <n v="630"/>
        <n v="408"/>
        <n v="4313"/>
        <n v="720"/>
        <n v="9690"/>
        <n v="4360"/>
        <n v="19758"/>
        <n v="8399"/>
      </sharedItems>
    </cacheField>
    <cacheField name="Nhân viên BH" numFmtId="0">
      <sharedItems count="30">
        <s v="NV21"/>
        <s v="NV23"/>
        <s v="NV28"/>
        <s v="NV6"/>
        <s v="NV14"/>
        <s v="NV26"/>
        <s v="NV10"/>
        <s v="NV24"/>
        <s v="NV13"/>
        <s v="NV30"/>
        <s v="NV5"/>
        <s v="NV12"/>
        <s v="NV8"/>
        <s v="NV29"/>
        <s v="NV27"/>
        <s v="NV16"/>
        <s v="NV15"/>
        <s v="NV22"/>
        <s v="NV19"/>
        <s v="NV20"/>
        <s v="NV25"/>
        <s v="NV3"/>
        <s v="NV9"/>
        <s v="NV1"/>
        <s v="NV7"/>
        <s v="NV4"/>
        <s v="NV2"/>
        <s v="NV18"/>
        <s v="NV11"/>
        <s v="NV17"/>
      </sharedItems>
    </cacheField>
    <cacheField name="Months (Ngày HĐơn)" numFmtId="0" databaseField="0">
      <fieldGroup base="2">
        <rangePr groupBy="months" startDate="2021-01-10T00:00:00" endDate="2023-12-29T00:00:00"/>
        <groupItems count="14">
          <s v="&lt;10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23"/>
        </groupItems>
      </fieldGroup>
    </cacheField>
    <cacheField name="Quarters (Ngày HĐơn)" numFmtId="0" databaseField="0">
      <fieldGroup base="2">
        <rangePr groupBy="quarters" startDate="2021-01-10T00:00:00" endDate="2023-12-29T00:00:00"/>
        <groupItems count="6">
          <s v="&lt;10/1/2021"/>
          <s v="Qtr1"/>
          <s v="Qtr2"/>
          <s v="Qtr3"/>
          <s v="Qtr4"/>
          <s v="&gt;29/12/2023"/>
        </groupItems>
      </fieldGroup>
    </cacheField>
    <cacheField name="Years (Ngày HĐơn)" numFmtId="0" databaseField="0">
      <fieldGroup base="2">
        <rangePr groupBy="years" startDate="2021-01-10T00:00:00" endDate="2023-12-29T00:00:00"/>
        <groupItems count="5">
          <s v="&lt;10/1/2021"/>
          <s v="2021"/>
          <s v="2022"/>
          <s v="2023"/>
          <s v="&gt;29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HD001"/>
    <s v="MH10"/>
    <x v="0"/>
    <n v="4884"/>
  </r>
  <r>
    <s v="HD001"/>
    <s v="MH4"/>
    <x v="0"/>
    <n v="319"/>
  </r>
  <r>
    <s v="HD001"/>
    <s v="MH9"/>
    <x v="0"/>
    <n v="715.05"/>
  </r>
  <r>
    <s v="HD002"/>
    <s v="MH7"/>
    <x v="1"/>
    <n v="387.2"/>
  </r>
  <r>
    <s v="HD003"/>
    <s v="MH7"/>
    <x v="2"/>
    <n v="9292.7999999999993"/>
  </r>
  <r>
    <s v="HD004"/>
    <s v="MH9"/>
    <x v="3"/>
    <n v="12394.2"/>
  </r>
  <r>
    <s v="HD005"/>
    <s v="MH4"/>
    <x v="3"/>
    <n v="1531.2"/>
  </r>
  <r>
    <s v="HD006"/>
    <s v="MH7"/>
    <x v="4"/>
    <n v="4356"/>
  </r>
  <r>
    <s v="HD007"/>
    <s v="MH7"/>
    <x v="5"/>
    <n v="6292"/>
  </r>
  <r>
    <s v="HD007"/>
    <s v="MH9"/>
    <x v="5"/>
    <n v="5243.7"/>
  </r>
  <r>
    <s v="HD008"/>
    <s v="MH9"/>
    <x v="6"/>
    <n v="11202.45"/>
  </r>
  <r>
    <s v="HD009"/>
    <s v="MH10"/>
    <x v="7"/>
    <n v="3907.2"/>
  </r>
  <r>
    <s v="HD010"/>
    <s v="MH10"/>
    <x v="8"/>
    <n v="2686.2"/>
  </r>
  <r>
    <s v="HD011"/>
    <s v="MH4"/>
    <x v="9"/>
    <n v="5423"/>
  </r>
  <r>
    <s v="HD012"/>
    <s v="MH4"/>
    <x v="9"/>
    <n v="4210.8"/>
  </r>
  <r>
    <s v="HD013"/>
    <s v="MH9"/>
    <x v="10"/>
    <n v="953.4"/>
  </r>
  <r>
    <s v="HD013"/>
    <s v="MH1"/>
    <x v="10"/>
    <n v="479.6"/>
  </r>
  <r>
    <s v="HD014"/>
    <s v="MH5"/>
    <x v="11"/>
    <n v="4795.2"/>
  </r>
  <r>
    <s v="HD015"/>
    <s v="MH4"/>
    <x v="12"/>
    <n v="2615.8000000000002"/>
  </r>
  <r>
    <s v="HD016"/>
    <s v="MH8"/>
    <x v="13"/>
    <n v="1080"/>
  </r>
  <r>
    <s v="HD017"/>
    <s v="MH6"/>
    <x v="14"/>
    <n v="2060.64"/>
  </r>
  <r>
    <s v="HD018"/>
    <s v="MH1"/>
    <x v="15"/>
    <n v="959.2"/>
  </r>
  <r>
    <s v="HD019"/>
    <s v="MH9"/>
    <x v="16"/>
    <n v="13824.3"/>
  </r>
  <r>
    <s v="HD020"/>
    <s v="MH7"/>
    <x v="17"/>
    <n v="677.6"/>
  </r>
  <r>
    <s v="HD021"/>
    <s v="MH4"/>
    <x v="18"/>
    <n v="4912.6000000000004"/>
  </r>
  <r>
    <s v="HD021"/>
    <s v="MH1"/>
    <x v="18"/>
    <n v="599.5"/>
  </r>
  <r>
    <s v="HD022"/>
    <s v="MH6"/>
    <x v="19"/>
    <n v="2976.48"/>
  </r>
  <r>
    <s v="HD023"/>
    <s v="MH8"/>
    <x v="20"/>
    <n v="432"/>
  </r>
  <r>
    <s v="HD024"/>
    <s v="MH8"/>
    <x v="21"/>
    <n v="1620"/>
  </r>
  <r>
    <s v="HD025"/>
    <s v="MH8"/>
    <x v="22"/>
    <n v="648"/>
  </r>
  <r>
    <s v="HD026"/>
    <s v="MH5"/>
    <x v="23"/>
    <n v="4924.8"/>
  </r>
  <r>
    <s v="HD026"/>
    <s v="MH7"/>
    <x v="23"/>
    <n v="193.6"/>
  </r>
  <r>
    <s v="HD027"/>
    <s v="MH3"/>
    <x v="24"/>
    <n v="1178.0999999999999"/>
  </r>
  <r>
    <s v="HD028"/>
    <s v="MH8"/>
    <x v="25"/>
    <n v="6048"/>
  </r>
  <r>
    <s v="HD029"/>
    <s v="MH1"/>
    <x v="26"/>
    <n v="1798.5"/>
  </r>
  <r>
    <s v="HD030"/>
    <s v="MH1"/>
    <x v="27"/>
    <n v="2637.8"/>
  </r>
  <r>
    <s v="HD031"/>
    <s v="MH9"/>
    <x v="28"/>
    <n v="22643.25"/>
  </r>
  <r>
    <s v="HD032"/>
    <s v="MH6"/>
    <x v="29"/>
    <n v="11676.96"/>
  </r>
  <r>
    <s v="HD033"/>
    <s v="MH4"/>
    <x v="30"/>
    <n v="1403.6"/>
  </r>
  <r>
    <s v="HD034"/>
    <s v="MH7"/>
    <x v="31"/>
    <n v="387.2"/>
  </r>
  <r>
    <s v="HD035"/>
    <s v="MH8"/>
    <x v="32"/>
    <n v="864"/>
  </r>
  <r>
    <s v="HD036"/>
    <s v="MH9"/>
    <x v="33"/>
    <n v="953.4"/>
  </r>
  <r>
    <s v="HD037"/>
    <s v="MH1"/>
    <x v="34"/>
    <n v="10671.1"/>
  </r>
  <r>
    <s v="HD038"/>
    <s v="MH8"/>
    <x v="35"/>
    <n v="216"/>
  </r>
  <r>
    <s v="HD039"/>
    <s v="MH2"/>
    <x v="36"/>
    <n v="6577.2"/>
  </r>
  <r>
    <s v="HD040"/>
    <s v="MH1"/>
    <x v="37"/>
    <n v="599.5"/>
  </r>
  <r>
    <s v="HD041"/>
    <s v="MH7"/>
    <x v="38"/>
    <n v="4259.2"/>
  </r>
  <r>
    <s v="HD042"/>
    <s v="MH1"/>
    <x v="39"/>
    <n v="2637.8"/>
  </r>
  <r>
    <s v="HD043"/>
    <s v="MH5"/>
    <x v="40"/>
    <n v="7776"/>
  </r>
  <r>
    <s v="HD044"/>
    <s v="MH7"/>
    <x v="41"/>
    <n v="2323.1999999999998"/>
  </r>
  <r>
    <s v="HD044"/>
    <s v="MH2"/>
    <x v="41"/>
    <n v="113.4"/>
  </r>
  <r>
    <s v="HD044"/>
    <s v="MH4"/>
    <x v="41"/>
    <n v="382.8"/>
  </r>
  <r>
    <s v="HD045"/>
    <s v="MH5"/>
    <x v="42"/>
    <n v="11534.4"/>
  </r>
  <r>
    <s v="HD046"/>
    <s v="MH6"/>
    <x v="43"/>
    <n v="22209.119999999999"/>
  </r>
  <r>
    <s v="HD047"/>
    <s v="MH5"/>
    <x v="44"/>
    <n v="1036.8"/>
  </r>
  <r>
    <s v="HD047"/>
    <s v="MH3"/>
    <x v="44"/>
    <n v="2142"/>
  </r>
  <r>
    <s v="HD048"/>
    <s v="MH5"/>
    <x v="45"/>
    <n v="1296"/>
  </r>
  <r>
    <s v="HD049"/>
    <s v="MH1"/>
    <x v="46"/>
    <n v="1918.4"/>
  </r>
  <r>
    <s v="HD050"/>
    <s v="MH2"/>
    <x v="47"/>
    <n v="793.8"/>
  </r>
  <r>
    <s v="HD051"/>
    <s v="MH4"/>
    <x v="48"/>
    <n v="1595"/>
  </r>
  <r>
    <s v="HD052"/>
    <s v="MH2"/>
    <x v="49"/>
    <n v="9072"/>
  </r>
  <r>
    <s v="HD053"/>
    <s v="MH10"/>
    <x v="50"/>
    <n v="6837.6"/>
  </r>
  <r>
    <s v="HD054"/>
    <s v="MH8"/>
    <x v="51"/>
    <n v="6588"/>
  </r>
  <r>
    <s v="HD055"/>
    <s v="MH10"/>
    <x v="52"/>
    <n v="18803.400000000001"/>
  </r>
  <r>
    <s v="HD056"/>
    <s v="MH1"/>
    <x v="53"/>
    <n v="1558.7"/>
  </r>
  <r>
    <s v="HD056"/>
    <s v="MH3"/>
    <x v="53"/>
    <n v="2142"/>
  </r>
  <r>
    <s v="HD056"/>
    <s v="MH7"/>
    <x v="53"/>
    <n v="2323.1999999999998"/>
  </r>
  <r>
    <s v="HD056"/>
    <s v="MH10"/>
    <x v="53"/>
    <n v="9768"/>
  </r>
  <r>
    <s v="HD056"/>
    <s v="MH9"/>
    <x v="53"/>
    <n v="2145.15"/>
  </r>
  <r>
    <s v="HD057"/>
    <s v="MH10"/>
    <x v="54"/>
    <n v="9768"/>
  </r>
  <r>
    <s v="HD058"/>
    <s v="MH4"/>
    <x v="55"/>
    <n v="3190"/>
  </r>
  <r>
    <s v="HD059"/>
    <s v="MH4"/>
    <x v="56"/>
    <n v="2934.8"/>
  </r>
  <r>
    <s v="HD060"/>
    <s v="MH3"/>
    <x v="57"/>
    <n v="856.8"/>
  </r>
  <r>
    <s v="HD061"/>
    <s v="MH3"/>
    <x v="58"/>
    <n v="18099.900000000001"/>
  </r>
  <r>
    <s v="HD062"/>
    <s v="MH7"/>
    <x v="59"/>
    <n v="2323.1999999999998"/>
  </r>
  <r>
    <s v="HD063"/>
    <s v="MH9"/>
    <x v="60"/>
    <n v="7388.85"/>
  </r>
  <r>
    <s v="HD064"/>
    <s v="MH2"/>
    <x v="61"/>
    <n v="7030.8"/>
  </r>
  <r>
    <s v="HD064"/>
    <s v="MH8"/>
    <x v="61"/>
    <n v="432"/>
  </r>
  <r>
    <s v="HD065"/>
    <s v="MH6"/>
    <x v="62"/>
    <n v="13966.56"/>
  </r>
  <r>
    <s v="HD066"/>
    <s v="MH4"/>
    <x v="63"/>
    <n v="1595"/>
  </r>
  <r>
    <s v="HD067"/>
    <s v="MH8"/>
    <x v="64"/>
    <n v="3024"/>
  </r>
  <r>
    <s v="HD068"/>
    <s v="MH6"/>
    <x v="65"/>
    <n v="21064.32"/>
  </r>
  <r>
    <s v="HD069"/>
    <s v="MH1"/>
    <x v="66"/>
    <n v="959.2"/>
  </r>
  <r>
    <s v="HD070"/>
    <s v="MH4"/>
    <x v="67"/>
    <n v="1722.6"/>
  </r>
  <r>
    <s v="HD071"/>
    <s v="MH9"/>
    <x v="68"/>
    <n v="2860.2"/>
  </r>
  <r>
    <s v="HD072"/>
    <s v="MH6"/>
    <x v="69"/>
    <n v="4121.28"/>
  </r>
  <r>
    <s v="HD073"/>
    <s v="MH5"/>
    <x v="70"/>
    <n v="1425.6"/>
  </r>
  <r>
    <s v="HD074"/>
    <s v="MH2"/>
    <x v="71"/>
    <n v="3061.8"/>
  </r>
  <r>
    <s v="HD075"/>
    <s v="MH7"/>
    <x v="72"/>
    <n v="1161.5999999999999"/>
  </r>
  <r>
    <s v="HD076"/>
    <s v="MH1"/>
    <x v="73"/>
    <n v="4436.3"/>
  </r>
  <r>
    <s v="HD076"/>
    <s v="MH10"/>
    <x v="73"/>
    <n v="7326"/>
  </r>
  <r>
    <s v="HD076"/>
    <s v="MH7"/>
    <x v="73"/>
    <n v="1645.6"/>
  </r>
  <r>
    <s v="HD077"/>
    <s v="MH6"/>
    <x v="74"/>
    <n v="4808.16"/>
  </r>
  <r>
    <s v="HD078"/>
    <s v="MH10"/>
    <x v="75"/>
    <n v="7570.2"/>
  </r>
  <r>
    <s v="HD079"/>
    <s v="MH5"/>
    <x v="76"/>
    <n v="5313.6"/>
  </r>
  <r>
    <s v="HD080"/>
    <s v="MH10"/>
    <x v="77"/>
    <n v="13675.2"/>
  </r>
  <r>
    <s v="HD081"/>
    <s v="MH9"/>
    <x v="78"/>
    <n v="14777.7"/>
  </r>
  <r>
    <s v="HD082"/>
    <s v="MH4"/>
    <x v="79"/>
    <n v="1914"/>
  </r>
  <r>
    <s v="HD083"/>
    <s v="MH8"/>
    <x v="80"/>
    <n v="1944"/>
  </r>
  <r>
    <s v="HD084"/>
    <s v="MH10"/>
    <x v="81"/>
    <n v="19536"/>
  </r>
  <r>
    <s v="HD085"/>
    <s v="MH1"/>
    <x v="82"/>
    <n v="3597"/>
  </r>
  <r>
    <s v="HD086"/>
    <s v="MH2"/>
    <x v="83"/>
    <n v="10546.2"/>
  </r>
  <r>
    <s v="HD087"/>
    <s v="MH10"/>
    <x v="84"/>
    <n v="22954.799999999999"/>
  </r>
  <r>
    <s v="HD088"/>
    <s v="MH10"/>
    <x v="85"/>
    <n v="2686.2"/>
  </r>
  <r>
    <s v="HD089"/>
    <s v="MH1"/>
    <x v="86"/>
    <n v="1558.7"/>
  </r>
  <r>
    <s v="HD090"/>
    <s v="MH9"/>
    <x v="87"/>
    <n v="7150.5"/>
  </r>
  <r>
    <s v="HD090"/>
    <s v="MH2"/>
    <x v="87"/>
    <n v="1247.4000000000001"/>
  </r>
  <r>
    <s v="HD091"/>
    <s v="MH3"/>
    <x v="88"/>
    <n v="5890.5"/>
  </r>
  <r>
    <s v="HD092"/>
    <s v="MH4"/>
    <x v="89"/>
    <n v="2679.6"/>
  </r>
  <r>
    <s v="HD093"/>
    <s v="MH6"/>
    <x v="90"/>
    <n v="7097.76"/>
  </r>
  <r>
    <s v="HD094"/>
    <s v="MH7"/>
    <x v="91"/>
    <n v="2904"/>
  </r>
  <r>
    <s v="HD095"/>
    <s v="MH1"/>
    <x v="92"/>
    <n v="6714.4"/>
  </r>
  <r>
    <s v="HD096"/>
    <s v="MH7"/>
    <x v="93"/>
    <n v="2904"/>
  </r>
  <r>
    <s v="HD097"/>
    <s v="MH9"/>
    <x v="94"/>
    <n v="13347.6"/>
  </r>
  <r>
    <s v="HD098"/>
    <s v="MH2"/>
    <x v="95"/>
    <n v="3515.4"/>
  </r>
  <r>
    <s v="HD099"/>
    <s v="MH3"/>
    <x v="96"/>
    <n v="321.3"/>
  </r>
  <r>
    <s v="HD100"/>
    <s v="MH2"/>
    <x v="97"/>
    <n v="1927.8"/>
  </r>
  <r>
    <s v="HD101"/>
    <s v="MH9"/>
    <x v="98"/>
    <n v="17161.2"/>
  </r>
  <r>
    <s v="HD102"/>
    <s v="MH2"/>
    <x v="99"/>
    <n v="5216.3999999999996"/>
  </r>
  <r>
    <s v="HD103"/>
    <s v="MH4"/>
    <x v="100"/>
    <n v="2169.1999999999998"/>
  </r>
  <r>
    <s v="HD104"/>
    <s v="MH8"/>
    <x v="101"/>
    <n v="2268"/>
  </r>
  <r>
    <s v="HD105"/>
    <s v="MH3"/>
    <x v="102"/>
    <n v="2249.1"/>
  </r>
  <r>
    <s v="HD106"/>
    <s v="MH2"/>
    <x v="103"/>
    <n v="6123.6"/>
  </r>
  <r>
    <s v="HD107"/>
    <s v="MH9"/>
    <x v="104"/>
    <n v="6435.45"/>
  </r>
  <r>
    <s v="HD108"/>
    <s v="MH2"/>
    <x v="105"/>
    <n v="3402"/>
  </r>
  <r>
    <s v="HD109"/>
    <s v="MH7"/>
    <x v="106"/>
    <n v="1258.4000000000001"/>
  </r>
  <r>
    <s v="HD109"/>
    <s v="MH4"/>
    <x v="106"/>
    <n v="893.2"/>
  </r>
  <r>
    <s v="HD109"/>
    <s v="MH3"/>
    <x v="106"/>
    <n v="321.3"/>
  </r>
  <r>
    <s v="HD110"/>
    <s v="MH7"/>
    <x v="107"/>
    <n v="3484.8"/>
  </r>
  <r>
    <s v="HD111"/>
    <s v="MH8"/>
    <x v="108"/>
    <n v="9828"/>
  </r>
  <r>
    <s v="HD112"/>
    <s v="MH2"/>
    <x v="109"/>
    <n v="2268"/>
  </r>
  <r>
    <s v="HD113"/>
    <s v="MH10"/>
    <x v="110"/>
    <n v="4639.8"/>
  </r>
  <r>
    <s v="HD114"/>
    <s v="MH8"/>
    <x v="111"/>
    <n v="1728"/>
  </r>
  <r>
    <s v="HD115"/>
    <s v="MH2"/>
    <x v="112"/>
    <n v="7711.2"/>
  </r>
  <r>
    <s v="HD116"/>
    <s v="MH3"/>
    <x v="113"/>
    <n v="1178.0999999999999"/>
  </r>
  <r>
    <s v="HD117"/>
    <s v="MH6"/>
    <x v="114"/>
    <n v="686.88"/>
  </r>
  <r>
    <s v="HD118"/>
    <s v="MH9"/>
    <x v="115"/>
    <n v="2383.5"/>
  </r>
  <r>
    <s v="HD119"/>
    <s v="MH10"/>
    <x v="116"/>
    <n v="14652"/>
  </r>
  <r>
    <s v="HD120"/>
    <s v="MH7"/>
    <x v="117"/>
    <n v="3000.8"/>
  </r>
  <r>
    <s v="HD121"/>
    <s v="MH5"/>
    <x v="118"/>
    <n v="518.4"/>
  </r>
  <r>
    <s v="HD122"/>
    <s v="MH7"/>
    <x v="119"/>
    <n v="9099.2000000000007"/>
  </r>
  <r>
    <s v="HD123"/>
    <s v="MH1"/>
    <x v="120"/>
    <n v="3836.8"/>
  </r>
  <r>
    <s v="HD124"/>
    <s v="MH8"/>
    <x v="121"/>
    <n v="1080"/>
  </r>
  <r>
    <s v="HD125"/>
    <s v="MH10"/>
    <x v="122"/>
    <n v="12454.2"/>
  </r>
  <r>
    <s v="HD126"/>
    <s v="MH2"/>
    <x v="123"/>
    <n v="1701"/>
  </r>
  <r>
    <s v="HD127"/>
    <s v="MH3"/>
    <x v="124"/>
    <n v="1713.6"/>
  </r>
  <r>
    <s v="HD128"/>
    <s v="MH2"/>
    <x v="125"/>
    <n v="3515.4"/>
  </r>
  <r>
    <s v="HD129"/>
    <s v="MH5"/>
    <x v="126"/>
    <n v="4924.8"/>
  </r>
  <r>
    <s v="HD130"/>
    <s v="MH1"/>
    <x v="127"/>
    <n v="5035.8"/>
  </r>
  <r>
    <s v="HD131"/>
    <s v="MH3"/>
    <x v="128"/>
    <n v="3534.3"/>
  </r>
  <r>
    <s v="HD132"/>
    <s v="MH10"/>
    <x v="129"/>
    <n v="15384.6"/>
  </r>
  <r>
    <s v="HD133"/>
    <s v="MH10"/>
    <x v="130"/>
    <n v="14652"/>
  </r>
  <r>
    <s v="HD134"/>
    <s v="MH2"/>
    <x v="131"/>
    <n v="1587.6"/>
  </r>
  <r>
    <s v="HD135"/>
    <s v="MH9"/>
    <x v="132"/>
    <n v="10010.700000000001"/>
  </r>
  <r>
    <s v="HD136"/>
    <s v="MH3"/>
    <x v="133"/>
    <n v="3962.7"/>
  </r>
  <r>
    <s v="HD137"/>
    <s v="MH7"/>
    <x v="134"/>
    <n v="2420"/>
  </r>
  <r>
    <s v="HD138"/>
    <s v="MH3"/>
    <x v="135"/>
    <n v="5462.1"/>
  </r>
  <r>
    <s v="HD139"/>
    <s v="MH4"/>
    <x v="136"/>
    <n v="1148.4000000000001"/>
  </r>
  <r>
    <s v="HD140"/>
    <s v="MH5"/>
    <x v="137"/>
    <n v="3240"/>
  </r>
  <r>
    <s v="HD141"/>
    <s v="MH5"/>
    <x v="138"/>
    <n v="11793.6"/>
  </r>
  <r>
    <s v="HD142"/>
    <s v="MH7"/>
    <x v="139"/>
    <n v="1258.4000000000001"/>
  </r>
  <r>
    <s v="HD143"/>
    <s v="MH5"/>
    <x v="140"/>
    <n v="3110.4"/>
  </r>
  <r>
    <s v="HD144"/>
    <s v="MH1"/>
    <x v="141"/>
    <n v="10071.6"/>
  </r>
  <r>
    <s v="HD145"/>
    <s v="MH10"/>
    <x v="142"/>
    <n v="6105"/>
  </r>
  <r>
    <s v="HD146"/>
    <s v="MH7"/>
    <x v="143"/>
    <n v="677.6"/>
  </r>
  <r>
    <s v="HD147"/>
    <s v="MH5"/>
    <x v="144"/>
    <n v="1166.4000000000001"/>
  </r>
  <r>
    <s v="HD148"/>
    <s v="MH7"/>
    <x v="145"/>
    <n v="5808"/>
  </r>
  <r>
    <s v="HD149"/>
    <s v="MH3"/>
    <x v="146"/>
    <n v="1285.2"/>
  </r>
  <r>
    <s v="HD150"/>
    <s v="MH6"/>
    <x v="147"/>
    <n v="1831.68"/>
  </r>
  <r>
    <s v="HD151"/>
    <s v="MH5"/>
    <x v="148"/>
    <n v="1684.8"/>
  </r>
  <r>
    <s v="HD152"/>
    <s v="MH8"/>
    <x v="149"/>
    <n v="6588"/>
  </r>
  <r>
    <s v="HD153"/>
    <s v="MH9"/>
    <x v="150"/>
    <n v="1430.1"/>
  </r>
  <r>
    <s v="HD154"/>
    <s v="MH6"/>
    <x v="151"/>
    <n v="686.88"/>
  </r>
  <r>
    <s v="HD155"/>
    <s v="MH3"/>
    <x v="152"/>
    <n v="1713.6"/>
  </r>
  <r>
    <s v="HD156"/>
    <s v="MH6"/>
    <x v="153"/>
    <n v="1373.76"/>
  </r>
  <r>
    <s v="HD157"/>
    <s v="MH2"/>
    <x v="154"/>
    <n v="2948.4"/>
  </r>
  <r>
    <s v="HD158"/>
    <s v="MH8"/>
    <x v="155"/>
    <n v="1080"/>
  </r>
  <r>
    <s v="HD159"/>
    <s v="MH2"/>
    <x v="156"/>
    <n v="4649.3999999999996"/>
  </r>
  <r>
    <s v="HD160"/>
    <s v="MH6"/>
    <x v="157"/>
    <n v="11676.96"/>
  </r>
  <r>
    <s v="HD161"/>
    <s v="MH1"/>
    <x v="158"/>
    <n v="1438.8"/>
  </r>
  <r>
    <s v="HD162"/>
    <s v="MH10"/>
    <x v="159"/>
    <n v="4151.3999999999996"/>
  </r>
  <r>
    <s v="HD163"/>
    <s v="MH5"/>
    <x v="160"/>
    <n v="2462.4"/>
  </r>
  <r>
    <s v="HD164"/>
    <s v="MH10"/>
    <x v="161"/>
    <n v="3907.2"/>
  </r>
  <r>
    <s v="HD165"/>
    <s v="MH3"/>
    <x v="162"/>
    <n v="856.8"/>
  </r>
  <r>
    <s v="HD166"/>
    <s v="MH9"/>
    <x v="163"/>
    <n v="1191.75"/>
  </r>
  <r>
    <s v="HD167"/>
    <s v="MH7"/>
    <x v="164"/>
    <n v="8615.2000000000007"/>
  </r>
  <r>
    <s v="HD168"/>
    <s v="MH3"/>
    <x v="165"/>
    <n v="5783.4"/>
  </r>
  <r>
    <s v="HD169"/>
    <s v="MH5"/>
    <x v="166"/>
    <n v="2592"/>
  </r>
  <r>
    <s v="HD169"/>
    <s v="MH2"/>
    <x v="166"/>
    <n v="3515.4"/>
  </r>
  <r>
    <s v="HD170"/>
    <s v="MH8"/>
    <x v="167"/>
    <n v="5616"/>
  </r>
  <r>
    <s v="HD171"/>
    <s v="MH9"/>
    <x v="167"/>
    <n v="7150.5"/>
  </r>
  <r>
    <s v="HD172"/>
    <s v="MH4"/>
    <x v="168"/>
    <n v="1531.2"/>
  </r>
  <r>
    <s v="HD173"/>
    <s v="MH2"/>
    <x v="169"/>
    <n v="3855.6"/>
  </r>
  <r>
    <s v="HD174"/>
    <s v="MH3"/>
    <x v="170"/>
    <n v="6104.7"/>
  </r>
  <r>
    <s v="HD175"/>
    <s v="MH9"/>
    <x v="171"/>
    <n v="5958.75"/>
  </r>
  <r>
    <s v="HD176"/>
    <s v="MH6"/>
    <x v="172"/>
    <n v="18316.8"/>
  </r>
  <r>
    <s v="HD177"/>
    <s v="MH7"/>
    <x v="173"/>
    <n v="7163.2"/>
  </r>
  <r>
    <s v="HD178"/>
    <s v="MH2"/>
    <x v="174"/>
    <n v="4422.6000000000004"/>
  </r>
  <r>
    <s v="HD179"/>
    <s v="MH9"/>
    <x v="175"/>
    <n v="7388.85"/>
  </r>
  <r>
    <s v="HD180"/>
    <s v="MH2"/>
    <x v="176"/>
    <n v="793.8"/>
  </r>
  <r>
    <s v="HD181"/>
    <s v="MH1"/>
    <x v="177"/>
    <n v="6714.4"/>
  </r>
  <r>
    <s v="HD182"/>
    <s v="MH8"/>
    <x v="178"/>
    <n v="4968"/>
  </r>
  <r>
    <s v="HD183"/>
    <s v="MH5"/>
    <x v="179"/>
    <n v="518.4"/>
  </r>
  <r>
    <s v="HD184"/>
    <s v="MH7"/>
    <x v="180"/>
    <n v="387.2"/>
  </r>
  <r>
    <s v="HD185"/>
    <s v="MH5"/>
    <x v="181"/>
    <n v="11534.4"/>
  </r>
  <r>
    <s v="HD186"/>
    <s v="MH6"/>
    <x v="181"/>
    <n v="22209.119999999999"/>
  </r>
  <r>
    <s v="HD187"/>
    <s v="MH5"/>
    <x v="182"/>
    <n v="1425.6"/>
  </r>
  <r>
    <s v="HD188"/>
    <s v="MH3"/>
    <x v="183"/>
    <n v="2356.1999999999998"/>
  </r>
  <r>
    <s v="HD189"/>
    <s v="MH5"/>
    <x v="184"/>
    <n v="1296"/>
  </r>
  <r>
    <s v="HD190"/>
    <s v="MH1"/>
    <x v="185"/>
    <n v="1918.4"/>
  </r>
  <r>
    <s v="HD191"/>
    <s v="MH2"/>
    <x v="185"/>
    <n v="1474.2"/>
  </r>
  <r>
    <s v="HD192"/>
    <s v="MH4"/>
    <x v="186"/>
    <n v="3317.6"/>
  </r>
  <r>
    <s v="HD193"/>
    <s v="MH2"/>
    <x v="187"/>
    <n v="4649.3999999999996"/>
  </r>
  <r>
    <s v="HD194"/>
    <s v="MH10"/>
    <x v="187"/>
    <n v="6837.6"/>
  </r>
  <r>
    <s v="HD195"/>
    <s v="MH7"/>
    <x v="188"/>
    <n v="4259.2"/>
  </r>
  <r>
    <s v="HD196"/>
    <s v="MH1"/>
    <x v="188"/>
    <n v="4676.1000000000004"/>
  </r>
  <r>
    <s v="HD197"/>
    <s v="MH6"/>
    <x v="189"/>
    <n v="4808.16"/>
  </r>
  <r>
    <s v="HD198"/>
    <s v="MH10"/>
    <x v="189"/>
    <n v="7570.2"/>
  </r>
  <r>
    <s v="HD199"/>
    <s v="MH5"/>
    <x v="189"/>
    <n v="5313.6"/>
  </r>
  <r>
    <s v="HD200"/>
    <s v="MH10"/>
    <x v="190"/>
    <n v="13675.2"/>
  </r>
  <r>
    <s v="HD201"/>
    <s v="MH9"/>
    <x v="191"/>
    <n v="6197.1"/>
  </r>
  <r>
    <s v="HD202"/>
    <s v="MH4"/>
    <x v="192"/>
    <n v="1595"/>
  </r>
  <r>
    <s v="HD203"/>
    <s v="MH8"/>
    <x v="193"/>
    <n v="864"/>
  </r>
  <r>
    <s v="HD204"/>
    <s v="MH10"/>
    <x v="194"/>
    <n v="1709.4"/>
  </r>
  <r>
    <s v="HD205"/>
    <s v="MH1"/>
    <x v="195"/>
    <n v="3597"/>
  </r>
  <r>
    <s v="HD206"/>
    <s v="MH2"/>
    <x v="196"/>
    <n v="10546.2"/>
  </r>
  <r>
    <s v="HD207"/>
    <s v="MH10"/>
    <x v="197"/>
    <n v="22954.799999999999"/>
  </r>
  <r>
    <s v="HD208"/>
    <s v="MH10"/>
    <x v="198"/>
    <n v="2686.2"/>
  </r>
  <r>
    <s v="HD209"/>
    <s v="MH1"/>
    <x v="199"/>
    <n v="3477.1"/>
  </r>
  <r>
    <s v="HD210"/>
    <s v="MH9"/>
    <x v="200"/>
    <n v="7150.5"/>
  </r>
  <r>
    <s v="HD211"/>
    <s v="MH3"/>
    <x v="200"/>
    <n v="5890.5"/>
  </r>
  <r>
    <s v="HD212"/>
    <s v="MH4"/>
    <x v="201"/>
    <n v="2934.8"/>
  </r>
  <r>
    <s v="HD213"/>
    <s v="MH6"/>
    <x v="202"/>
    <n v="686.88"/>
  </r>
  <r>
    <s v="HD214"/>
    <s v="MH7"/>
    <x v="203"/>
    <n v="387.2"/>
  </r>
  <r>
    <s v="HD215"/>
    <s v="MH1"/>
    <x v="204"/>
    <n v="6714.4"/>
  </r>
  <r>
    <s v="HD216"/>
    <s v="MH9"/>
    <x v="205"/>
    <n v="12394.2"/>
  </r>
  <r>
    <s v="HD217"/>
    <s v="MH7"/>
    <x v="205"/>
    <n v="2323.1999999999998"/>
  </r>
  <r>
    <s v="HD218"/>
    <s v="MH7"/>
    <x v="205"/>
    <n v="4356"/>
  </r>
  <r>
    <s v="HD219"/>
    <s v="MH10"/>
    <x v="206"/>
    <n v="15873"/>
  </r>
  <r>
    <s v="HD220"/>
    <s v="MH1"/>
    <x v="206"/>
    <n v="2637.8"/>
  </r>
  <r>
    <s v="HD221"/>
    <s v="MH9"/>
    <x v="207"/>
    <n v="11202.45"/>
  </r>
  <r>
    <s v="HD222"/>
    <s v="MH3"/>
    <x v="207"/>
    <n v="1713.6"/>
  </r>
  <r>
    <s v="HD223"/>
    <s v="MH9"/>
    <x v="208"/>
    <n v="2621.85"/>
  </r>
  <r>
    <s v="HD224"/>
    <s v="MH4"/>
    <x v="209"/>
    <n v="1531.2"/>
  </r>
  <r>
    <s v="HD225"/>
    <s v="MH7"/>
    <x v="210"/>
    <n v="1548.8"/>
  </r>
  <r>
    <s v="HD226"/>
    <s v="MH7"/>
    <x v="211"/>
    <n v="387.2"/>
  </r>
  <r>
    <s v="HD227"/>
    <s v="MH9"/>
    <x v="212"/>
    <n v="715.05"/>
  </r>
  <r>
    <s v="HD228"/>
    <s v="MH9"/>
    <x v="212"/>
    <n v="9772.35"/>
  </r>
  <r>
    <s v="HD229"/>
    <s v="MH10"/>
    <x v="213"/>
    <n v="2197.8000000000002"/>
  </r>
  <r>
    <s v="HD230"/>
    <s v="MH10"/>
    <x v="214"/>
    <n v="4639.8"/>
  </r>
  <r>
    <s v="HD231"/>
    <s v="MH4"/>
    <x v="215"/>
    <n v="510.4"/>
  </r>
  <r>
    <s v="HD232"/>
    <s v="MH4"/>
    <x v="216"/>
    <n v="3700.4"/>
  </r>
  <r>
    <s v="HD233"/>
    <s v="MH9"/>
    <x v="217"/>
    <n v="1668.45"/>
  </r>
  <r>
    <s v="HD234"/>
    <s v="MH5"/>
    <x v="218"/>
    <n v="9979.2000000000007"/>
  </r>
  <r>
    <s v="HD235"/>
    <s v="MH4"/>
    <x v="218"/>
    <n v="319"/>
  </r>
  <r>
    <s v="HD236"/>
    <s v="MH8"/>
    <x v="219"/>
    <n v="1404"/>
  </r>
  <r>
    <s v="HD237"/>
    <s v="MH6"/>
    <x v="220"/>
    <n v="915.84"/>
  </r>
  <r>
    <s v="HD238"/>
    <s v="MH1"/>
    <x v="221"/>
    <n v="1678.6"/>
  </r>
  <r>
    <s v="HD239"/>
    <s v="MH9"/>
    <x v="222"/>
    <n v="2383.5"/>
  </r>
  <r>
    <s v="HD240"/>
    <s v="MH7"/>
    <x v="223"/>
    <n v="3678.4"/>
  </r>
  <r>
    <s v="HD241"/>
    <s v="MH4"/>
    <x v="224"/>
    <n v="1148.4000000000001"/>
  </r>
  <r>
    <s v="HD242"/>
    <s v="MH1"/>
    <x v="225"/>
    <n v="1798.5"/>
  </r>
  <r>
    <s v="HD242"/>
    <s v="MH10"/>
    <x v="225"/>
    <n v="7814.4"/>
  </r>
  <r>
    <s v="HD243"/>
    <s v="MH6"/>
    <x v="226"/>
    <n v="3434.4"/>
  </r>
  <r>
    <s v="HD244"/>
    <s v="MH8"/>
    <x v="227"/>
    <n v="2376"/>
  </r>
  <r>
    <s v="HD245"/>
    <s v="MH1"/>
    <x v="228"/>
    <n v="2278.1"/>
  </r>
  <r>
    <s v="HD246"/>
    <s v="MH8"/>
    <x v="229"/>
    <n v="5508"/>
  </r>
  <r>
    <s v="HD247"/>
    <s v="MH2"/>
    <x v="230"/>
    <n v="2494.8000000000002"/>
  </r>
  <r>
    <s v="HD248"/>
    <s v="MH1"/>
    <x v="231"/>
    <n v="479.6"/>
  </r>
  <r>
    <s v="HD249"/>
    <s v="MH7"/>
    <x v="232"/>
    <n v="774.4"/>
  </r>
  <r>
    <s v="HD250"/>
    <s v="MH1"/>
    <x v="233"/>
    <n v="479.6"/>
  </r>
  <r>
    <s v="HD251"/>
    <s v="MH1"/>
    <x v="234"/>
    <n v="1079.0999999999999"/>
  </r>
  <r>
    <s v="HD252"/>
    <s v="MH9"/>
    <x v="235"/>
    <n v="476.7"/>
  </r>
  <r>
    <s v="HD253"/>
    <s v="MH6"/>
    <x v="236"/>
    <n v="13279.68"/>
  </r>
  <r>
    <s v="HD254"/>
    <s v="MH4"/>
    <x v="237"/>
    <n v="191.4"/>
  </r>
  <r>
    <s v="HD255"/>
    <s v="MH7"/>
    <x v="238"/>
    <n v="4259.2"/>
  </r>
  <r>
    <s v="HD256"/>
    <s v="MH8"/>
    <x v="239"/>
    <n v="2376"/>
  </r>
  <r>
    <s v="HD257"/>
    <s v="MH9"/>
    <x v="240"/>
    <n v="14301"/>
  </r>
  <r>
    <s v="HD258"/>
    <s v="MH1"/>
    <x v="241"/>
    <n v="2877.6"/>
  </r>
  <r>
    <s v="HD259"/>
    <s v="MH8"/>
    <x v="242"/>
    <n v="9612"/>
  </r>
  <r>
    <s v="HD260"/>
    <s v="MH2"/>
    <x v="243"/>
    <n v="10999.8"/>
  </r>
  <r>
    <s v="HD261"/>
    <s v="MH1"/>
    <x v="244"/>
    <n v="959.2"/>
  </r>
  <r>
    <s v="HD262"/>
    <s v="MH7"/>
    <x v="245"/>
    <n v="1936"/>
  </r>
  <r>
    <s v="HD263"/>
    <s v="MH1"/>
    <x v="246"/>
    <n v="3597"/>
  </r>
  <r>
    <s v="HD264"/>
    <s v="MH5"/>
    <x v="247"/>
    <n v="2073.6"/>
  </r>
  <r>
    <s v="HD265"/>
    <s v="MH7"/>
    <x v="248"/>
    <n v="677.6"/>
  </r>
  <r>
    <s v="HD266"/>
    <s v="MH5"/>
    <x v="249"/>
    <n v="3240"/>
  </r>
  <r>
    <s v="HD267"/>
    <s v="MH6"/>
    <x v="250"/>
    <n v="18316.8"/>
  </r>
  <r>
    <s v="HD268"/>
    <s v="MH5"/>
    <x v="251"/>
    <n v="1425.6"/>
  </r>
  <r>
    <s v="HD269"/>
    <s v="MH3"/>
    <x v="252"/>
    <n v="1820.7"/>
  </r>
  <r>
    <s v="HD270"/>
    <s v="MH5"/>
    <x v="253"/>
    <n v="9979.2000000000007"/>
  </r>
  <r>
    <s v="HD271"/>
    <s v="MH1"/>
    <x v="254"/>
    <n v="3716.9"/>
  </r>
  <r>
    <s v="HD272"/>
    <s v="MH2"/>
    <x v="255"/>
    <n v="113.4"/>
  </r>
  <r>
    <s v="HD272"/>
    <s v="MH4"/>
    <x v="255"/>
    <n v="446.6"/>
  </r>
  <r>
    <s v="HD273"/>
    <s v="MH4"/>
    <x v="256"/>
    <n v="1850.2"/>
  </r>
  <r>
    <s v="HD274"/>
    <s v="MH2"/>
    <x v="257"/>
    <n v="5216.3999999999996"/>
  </r>
  <r>
    <s v="HD275"/>
    <s v="MH10"/>
    <x v="258"/>
    <n v="1953.6"/>
  </r>
  <r>
    <s v="HD276"/>
    <s v="MH8"/>
    <x v="259"/>
    <n v="2052"/>
  </r>
  <r>
    <s v="HD277"/>
    <s v="MH10"/>
    <x v="260"/>
    <n v="5860.8"/>
  </r>
  <r>
    <s v="HD278"/>
    <s v="MH1"/>
    <x v="261"/>
    <n v="3716.9"/>
  </r>
  <r>
    <s v="HD279"/>
    <s v="MH10"/>
    <x v="262"/>
    <n v="15140.4"/>
  </r>
  <r>
    <s v="HD280"/>
    <s v="MH4"/>
    <x v="263"/>
    <n v="255.2"/>
  </r>
  <r>
    <s v="HD281"/>
    <s v="MH4"/>
    <x v="264"/>
    <n v="3891.8"/>
  </r>
  <r>
    <s v="HD282"/>
    <s v="MH3"/>
    <x v="265"/>
    <n v="2677.5"/>
  </r>
  <r>
    <s v="HD283"/>
    <s v="MH3"/>
    <x v="266"/>
    <n v="2998.8"/>
  </r>
  <r>
    <s v="HD284"/>
    <s v="MH7"/>
    <x v="267"/>
    <n v="1258.4000000000001"/>
  </r>
  <r>
    <s v="HD285"/>
    <s v="MH9"/>
    <x v="268"/>
    <n v="4290.3"/>
  </r>
  <r>
    <s v="HD286"/>
    <s v="MH2"/>
    <x v="269"/>
    <n v="3061.8"/>
  </r>
  <r>
    <s v="HD287"/>
    <s v="MH8"/>
    <x v="270"/>
    <n v="1296"/>
  </r>
  <r>
    <s v="HD288"/>
    <s v="MH6"/>
    <x v="271"/>
    <n v="2976.48"/>
  </r>
  <r>
    <s v="HD289"/>
    <s v="MH4"/>
    <x v="272"/>
    <n v="1020.8"/>
  </r>
  <r>
    <s v="HD290"/>
    <s v="MH8"/>
    <x v="273"/>
    <n v="3780"/>
  </r>
  <r>
    <s v="HD291"/>
    <s v="MH6"/>
    <x v="274"/>
    <n v="2747.52"/>
  </r>
  <r>
    <s v="HD292"/>
    <s v="MH1"/>
    <x v="275"/>
    <n v="599.5"/>
  </r>
  <r>
    <s v="HD293"/>
    <s v="MH5"/>
    <x v="276"/>
    <n v="2721.6"/>
  </r>
  <r>
    <s v="HD294"/>
    <s v="MH3"/>
    <x v="277"/>
    <n v="3320.1"/>
  </r>
  <r>
    <s v="HD295"/>
    <s v="MH5"/>
    <x v="278"/>
    <n v="1814.4"/>
  </r>
  <r>
    <s v="HD296"/>
    <s v="MH1"/>
    <x v="279"/>
    <n v="1918.4"/>
  </r>
  <r>
    <s v="HD297"/>
    <s v="MH2"/>
    <x v="280"/>
    <n v="226.8"/>
  </r>
  <r>
    <s v="HD298"/>
    <s v="MH7"/>
    <x v="281"/>
    <n v="2904"/>
  </r>
  <r>
    <s v="HD299"/>
    <s v="MH1"/>
    <x v="282"/>
    <n v="959.2"/>
  </r>
  <r>
    <s v="HD300"/>
    <s v="MH6"/>
    <x v="283"/>
    <n v="2518.56"/>
  </r>
  <r>
    <s v="HD301"/>
    <s v="MH10"/>
    <x v="284"/>
    <n v="7326"/>
  </r>
  <r>
    <s v="HD302"/>
    <s v="MH5"/>
    <x v="285"/>
    <n v="12052.8"/>
  </r>
  <r>
    <s v="HD303"/>
    <s v="MH10"/>
    <x v="286"/>
    <n v="22954.799999999999"/>
  </r>
  <r>
    <s v="HD304"/>
    <s v="MH9"/>
    <x v="287"/>
    <n v="4767"/>
  </r>
  <r>
    <s v="HD305"/>
    <s v="MH4"/>
    <x v="288"/>
    <n v="829.4"/>
  </r>
  <r>
    <s v="HD306"/>
    <s v="MH8"/>
    <x v="289"/>
    <n v="432"/>
  </r>
  <r>
    <s v="HD306"/>
    <s v="MH3"/>
    <x v="289"/>
    <n v="3213"/>
  </r>
  <r>
    <s v="HD307"/>
    <s v="MH10"/>
    <x v="290"/>
    <n v="3663"/>
  </r>
  <r>
    <s v="HD308"/>
    <s v="MH1"/>
    <x v="291"/>
    <n v="1438.8"/>
  </r>
  <r>
    <s v="HD309"/>
    <s v="MH2"/>
    <x v="292"/>
    <n v="2721.6"/>
  </r>
  <r>
    <s v="HD310"/>
    <s v="MH10"/>
    <x v="293"/>
    <n v="7326"/>
  </r>
  <r>
    <s v="HD311"/>
    <s v="MH10"/>
    <x v="294"/>
    <n v="13675.2"/>
  </r>
  <r>
    <s v="HD312"/>
    <s v="MH1"/>
    <x v="295"/>
    <n v="3597"/>
  </r>
  <r>
    <s v="HD313"/>
    <s v="MH9"/>
    <x v="296"/>
    <n v="13347.6"/>
  </r>
  <r>
    <s v="HD314"/>
    <s v="MH3"/>
    <x v="297"/>
    <n v="3320.1"/>
  </r>
  <r>
    <s v="HD315"/>
    <s v="MH4"/>
    <x v="298"/>
    <n v="191.4"/>
  </r>
  <r>
    <s v="HD316"/>
    <s v="MH6"/>
    <x v="299"/>
    <n v="3892.32"/>
  </r>
  <r>
    <s v="HD317"/>
    <s v="MH7"/>
    <x v="300"/>
    <n v="2710.4"/>
  </r>
  <r>
    <s v="HD317"/>
    <s v="MH8"/>
    <x v="300"/>
    <n v="1836"/>
  </r>
  <r>
    <s v="HD318"/>
    <s v="MH1"/>
    <x v="301"/>
    <n v="5515.4"/>
  </r>
  <r>
    <s v="HD319"/>
    <s v="MH7"/>
    <x v="302"/>
    <n v="193.6"/>
  </r>
  <r>
    <s v="HD320"/>
    <s v="MH9"/>
    <x v="303"/>
    <n v="14301"/>
  </r>
  <r>
    <s v="HD321"/>
    <s v="MH2"/>
    <x v="304"/>
    <n v="1927.8"/>
  </r>
  <r>
    <s v="HD322"/>
    <s v="MH3"/>
    <x v="305"/>
    <n v="5783.4"/>
  </r>
  <r>
    <s v="HD323"/>
    <s v="MH2"/>
    <x v="306"/>
    <n v="793.8"/>
  </r>
  <r>
    <s v="HD323"/>
    <s v="MH8"/>
    <x v="306"/>
    <n v="432"/>
  </r>
  <r>
    <s v="HD324"/>
    <s v="MH9"/>
    <x v="307"/>
    <n v="2145.15"/>
  </r>
  <r>
    <s v="HD325"/>
    <s v="MH2"/>
    <x v="308"/>
    <n v="1474.2"/>
  </r>
  <r>
    <s v="HD326"/>
    <s v="MH4"/>
    <x v="309"/>
    <n v="2296.8000000000002"/>
  </r>
  <r>
    <s v="HD327"/>
    <s v="MH8"/>
    <x v="310"/>
    <n v="9828"/>
  </r>
  <r>
    <s v="HD328"/>
    <s v="MH3"/>
    <x v="311"/>
    <n v="2142"/>
  </r>
  <r>
    <s v="HD329"/>
    <s v="MH2"/>
    <x v="312"/>
    <n v="3402"/>
  </r>
  <r>
    <s v="HD330"/>
    <s v="MH9"/>
    <x v="313"/>
    <n v="14301"/>
  </r>
  <r>
    <s v="HD331"/>
    <s v="MH2"/>
    <x v="314"/>
    <n v="7711.2"/>
  </r>
  <r>
    <s v="HD332"/>
    <s v="MH7"/>
    <x v="315"/>
    <n v="1064.8"/>
  </r>
  <r>
    <s v="HD333"/>
    <s v="MH7"/>
    <x v="316"/>
    <n v="290.39999999999998"/>
  </r>
  <r>
    <s v="HD334"/>
    <s v="MH8"/>
    <x v="317"/>
    <n v="1080"/>
  </r>
  <r>
    <s v="HD335"/>
    <s v="MH2"/>
    <x v="318"/>
    <n v="6804"/>
  </r>
  <r>
    <s v="HD336"/>
    <s v="MH10"/>
    <x v="319"/>
    <n v="10744.8"/>
  </r>
  <r>
    <s v="HD337"/>
    <s v="MH8"/>
    <x v="320"/>
    <n v="432"/>
  </r>
  <r>
    <s v="HD338"/>
    <s v="MH2"/>
    <x v="320"/>
    <n v="10659.6"/>
  </r>
  <r>
    <s v="HD339"/>
    <s v="MH3"/>
    <x v="321"/>
    <n v="3427.2"/>
  </r>
  <r>
    <s v="HD340"/>
    <s v="MH6"/>
    <x v="322"/>
    <n v="2289.6"/>
  </r>
  <r>
    <s v="HD341"/>
    <s v="MH9"/>
    <x v="323"/>
    <n v="12155.85"/>
  </r>
  <r>
    <s v="HD342"/>
    <s v="MH10"/>
    <x v="324"/>
    <n v="4395.6000000000004"/>
  </r>
  <r>
    <s v="HD343"/>
    <s v="MH7"/>
    <x v="325"/>
    <n v="1548.8"/>
  </r>
  <r>
    <s v="HD344"/>
    <s v="MH5"/>
    <x v="326"/>
    <n v="4017.6"/>
  </r>
  <r>
    <s v="HD345"/>
    <s v="MH7"/>
    <x v="327"/>
    <n v="1645.6"/>
  </r>
  <r>
    <s v="HD346"/>
    <s v="MH1"/>
    <x v="328"/>
    <n v="5275.6"/>
  </r>
  <r>
    <s v="HD347"/>
    <s v="MH8"/>
    <x v="329"/>
    <n v="6480"/>
  </r>
  <r>
    <s v="HD348"/>
    <s v="MH10"/>
    <x v="330"/>
    <n v="8791.2000000000007"/>
  </r>
  <r>
    <s v="HD349"/>
    <s v="MH2"/>
    <x v="331"/>
    <n v="6804"/>
  </r>
  <r>
    <s v="HD350"/>
    <s v="MH3"/>
    <x v="332"/>
    <n v="1499.4"/>
  </r>
  <r>
    <s v="HD351"/>
    <s v="MH2"/>
    <x v="333"/>
    <n v="4762.8"/>
  </r>
  <r>
    <s v="HD352"/>
    <s v="MH5"/>
    <x v="334"/>
    <n v="4795.2"/>
  </r>
  <r>
    <s v="HD352"/>
    <s v="MH1"/>
    <x v="334"/>
    <n v="719.4"/>
  </r>
  <r>
    <s v="HD352"/>
    <s v="MH7"/>
    <x v="334"/>
    <n v="774.4"/>
  </r>
  <r>
    <s v="HD353"/>
    <s v="MH1"/>
    <x v="334"/>
    <n v="2997.5"/>
  </r>
  <r>
    <s v="HD354"/>
    <s v="MH3"/>
    <x v="335"/>
    <n v="5355"/>
  </r>
  <r>
    <s v="HD355"/>
    <s v="MH10"/>
    <x v="336"/>
    <n v="4639.8"/>
  </r>
  <r>
    <s v="HD356"/>
    <s v="MH10"/>
    <x v="337"/>
    <n v="6105"/>
  </r>
  <r>
    <s v="HD357"/>
    <s v="MH2"/>
    <x v="338"/>
    <n v="9072"/>
  </r>
  <r>
    <s v="HD358"/>
    <s v="MH9"/>
    <x v="338"/>
    <n v="3098.55"/>
  </r>
  <r>
    <s v="HD359"/>
    <s v="MH3"/>
    <x v="339"/>
    <n v="2249.1"/>
  </r>
  <r>
    <s v="HD360"/>
    <s v="MH7"/>
    <x v="340"/>
    <n v="8131.2"/>
  </r>
  <r>
    <s v="HD361"/>
    <s v="MH3"/>
    <x v="340"/>
    <n v="2677.5"/>
  </r>
  <r>
    <s v="HD362"/>
    <s v="MH4"/>
    <x v="341"/>
    <n v="446.6"/>
  </r>
  <r>
    <s v="HD363"/>
    <s v="MH5"/>
    <x v="341"/>
    <n v="12182.4"/>
  </r>
  <r>
    <s v="HD364"/>
    <s v="MH5"/>
    <x v="342"/>
    <n v="7776"/>
  </r>
  <r>
    <s v="HD365"/>
    <s v="MH7"/>
    <x v="342"/>
    <n v="1161.5999999999999"/>
  </r>
  <r>
    <s v="HD366"/>
    <s v="MH5"/>
    <x v="342"/>
    <n v="2592"/>
  </r>
  <r>
    <s v="HD367"/>
    <s v="MH1"/>
    <x v="343"/>
    <n v="1558.7"/>
  </r>
  <r>
    <s v="HD368"/>
    <s v="MH10"/>
    <x v="344"/>
    <n v="14896.2"/>
  </r>
  <r>
    <s v="HD369"/>
    <s v="MH7"/>
    <x v="345"/>
    <n v="8808.7999999999993"/>
  </r>
  <r>
    <s v="HD370"/>
    <s v="MH5"/>
    <x v="346"/>
    <n v="388.8"/>
  </r>
  <r>
    <s v="HD371"/>
    <s v="MH7"/>
    <x v="347"/>
    <n v="1548.8"/>
  </r>
  <r>
    <s v="HD371"/>
    <s v="MH8"/>
    <x v="347"/>
    <n v="2592"/>
  </r>
  <r>
    <s v="HD372"/>
    <s v="MH3"/>
    <x v="348"/>
    <n v="642.6"/>
  </r>
  <r>
    <s v="HD373"/>
    <s v="MH6"/>
    <x v="349"/>
    <n v="5495.04"/>
  </r>
  <r>
    <s v="HD374"/>
    <s v="MH5"/>
    <x v="350"/>
    <n v="1296"/>
  </r>
  <r>
    <s v="HD375"/>
    <s v="MH8"/>
    <x v="351"/>
    <n v="1620"/>
  </r>
  <r>
    <s v="HD376"/>
    <s v="MH9"/>
    <x v="352"/>
    <n v="12155.85"/>
  </r>
  <r>
    <s v="HD377"/>
    <s v="MH6"/>
    <x v="353"/>
    <n v="2747.52"/>
  </r>
  <r>
    <s v="HD378"/>
    <s v="MH3"/>
    <x v="353"/>
    <n v="749.7"/>
  </r>
  <r>
    <s v="HD379"/>
    <s v="MH6"/>
    <x v="354"/>
    <n v="2060.64"/>
  </r>
  <r>
    <s v="HD380"/>
    <s v="MH2"/>
    <x v="355"/>
    <n v="1814.4"/>
  </r>
  <r>
    <s v="HD381"/>
    <s v="MH8"/>
    <x v="356"/>
    <n v="864"/>
  </r>
  <r>
    <s v="HD382"/>
    <s v="MH2"/>
    <x v="357"/>
    <n v="1701"/>
  </r>
  <r>
    <s v="HD383"/>
    <s v="MH6"/>
    <x v="358"/>
    <n v="20377.439999999999"/>
  </r>
  <r>
    <s v="HD384"/>
    <s v="MH1"/>
    <x v="358"/>
    <n v="6474.6"/>
  </r>
  <r>
    <s v="HD385"/>
    <s v="MH10"/>
    <x v="358"/>
    <n v="3418.8"/>
  </r>
  <r>
    <s v="HD385"/>
    <s v="MH7"/>
    <x v="358"/>
    <n v="1645.6"/>
  </r>
  <r>
    <s v="HD386"/>
    <s v="MH5"/>
    <x v="359"/>
    <n v="3110.4"/>
  </r>
  <r>
    <s v="HD387"/>
    <s v="MH10"/>
    <x v="359"/>
    <n v="7326"/>
  </r>
  <r>
    <s v="HD388"/>
    <s v="MH3"/>
    <x v="360"/>
    <n v="1071"/>
  </r>
  <r>
    <s v="HD389"/>
    <s v="MH9"/>
    <x v="360"/>
    <n v="3098.55"/>
  </r>
  <r>
    <s v="HD390"/>
    <s v="MH7"/>
    <x v="361"/>
    <n v="1645.6"/>
  </r>
  <r>
    <s v="HD391"/>
    <s v="MH3"/>
    <x v="362"/>
    <n v="2677.5"/>
  </r>
  <r>
    <s v="HD392"/>
    <s v="MH5"/>
    <x v="363"/>
    <n v="10368"/>
  </r>
  <r>
    <s v="HD393"/>
    <s v="MH8"/>
    <x v="364"/>
    <n v="7992"/>
  </r>
  <r>
    <s v="HD394"/>
    <s v="MH9"/>
    <x v="365"/>
    <n v="9295.65"/>
  </r>
  <r>
    <s v="HD395"/>
    <s v="MH4"/>
    <x v="365"/>
    <n v="1977.8"/>
  </r>
  <r>
    <s v="HD396"/>
    <s v="MH2"/>
    <x v="366"/>
    <n v="1587.6"/>
  </r>
  <r>
    <s v="HD397"/>
    <s v="MH3"/>
    <x v="367"/>
    <n v="5997.6"/>
  </r>
  <r>
    <s v="HD398"/>
    <s v="MH9"/>
    <x v="368"/>
    <n v="10964.1"/>
  </r>
  <r>
    <s v="HD399"/>
    <s v="MH6"/>
    <x v="369"/>
    <n v="915.84"/>
  </r>
  <r>
    <s v="HD400"/>
    <s v="MH7"/>
    <x v="370"/>
    <n v="2516.8000000000002"/>
  </r>
  <r>
    <s v="HD401"/>
    <s v="MH2"/>
    <x v="371"/>
    <n v="10092.6"/>
  </r>
  <r>
    <s v="HD402"/>
    <s v="MH9"/>
    <x v="371"/>
    <n v="23119.95"/>
  </r>
  <r>
    <s v="HD403"/>
    <s v="MH2"/>
    <x v="372"/>
    <n v="1247.4000000000001"/>
  </r>
  <r>
    <s v="HD404"/>
    <s v="MH1"/>
    <x v="373"/>
    <n v="2398"/>
  </r>
  <r>
    <s v="HD404"/>
    <s v="MH4"/>
    <x v="373"/>
    <n v="701.8"/>
  </r>
  <r>
    <s v="HD405"/>
    <s v="MH8"/>
    <x v="374"/>
    <n v="108"/>
  </r>
  <r>
    <s v="HD406"/>
    <s v="MH5"/>
    <x v="375"/>
    <n v="2073.6"/>
  </r>
  <r>
    <s v="HD407"/>
    <s v="MH7"/>
    <x v="376"/>
    <n v="1258.4000000000001"/>
  </r>
  <r>
    <s v="HD408"/>
    <s v="MH5"/>
    <x v="377"/>
    <n v="1166.4000000000001"/>
  </r>
  <r>
    <s v="HD409"/>
    <s v="MH6"/>
    <x v="378"/>
    <n v="1144.8"/>
  </r>
  <r>
    <s v="HD410"/>
    <s v="MH5"/>
    <x v="379"/>
    <n v="1036.8"/>
  </r>
  <r>
    <s v="HD411"/>
    <s v="MH3"/>
    <x v="380"/>
    <n v="4926.6000000000004"/>
  </r>
  <r>
    <s v="HD412"/>
    <s v="MH5"/>
    <x v="381"/>
    <n v="1036.8"/>
  </r>
  <r>
    <s v="HD413"/>
    <s v="MH1"/>
    <x v="382"/>
    <n v="839.3"/>
  </r>
  <r>
    <s v="HD414"/>
    <s v="MH2"/>
    <x v="383"/>
    <n v="2721.6"/>
  </r>
  <r>
    <s v="HD415"/>
    <s v="MH4"/>
    <x v="384"/>
    <n v="1977.8"/>
  </r>
  <r>
    <s v="HD416"/>
    <s v="MH2"/>
    <x v="385"/>
    <n v="7030.8"/>
  </r>
  <r>
    <s v="HD417"/>
    <s v="MH10"/>
    <x v="386"/>
    <n v="976.8"/>
  </r>
  <r>
    <s v="HD418"/>
    <s v="MH7"/>
    <x v="387"/>
    <n v="5904.8"/>
  </r>
  <r>
    <s v="HD419"/>
    <s v="MH1"/>
    <x v="388"/>
    <n v="2997.5"/>
  </r>
  <r>
    <s v="HD420"/>
    <s v="MH6"/>
    <x v="388"/>
    <n v="6410.88"/>
  </r>
  <r>
    <s v="HD421"/>
    <s v="MH10"/>
    <x v="389"/>
    <n v="732.6"/>
  </r>
  <r>
    <s v="HD421"/>
    <s v="MH8"/>
    <x v="389"/>
    <n v="2160"/>
  </r>
  <r>
    <s v="HD421"/>
    <s v="MH2"/>
    <x v="389"/>
    <n v="3515.4"/>
  </r>
  <r>
    <s v="HD422"/>
    <s v="MH5"/>
    <x v="390"/>
    <n v="1036.8"/>
  </r>
  <r>
    <s v="HD423"/>
    <s v="MH10"/>
    <x v="391"/>
    <n v="6593.4"/>
  </r>
  <r>
    <s v="HD424"/>
    <s v="MH9"/>
    <x v="392"/>
    <n v="7627.2"/>
  </r>
  <r>
    <s v="HD425"/>
    <s v="MH4"/>
    <x v="393"/>
    <n v="1403.6"/>
  </r>
  <r>
    <s v="HD426"/>
    <s v="MH8"/>
    <x v="394"/>
    <n v="4212"/>
  </r>
  <r>
    <s v="HD427"/>
    <s v="MH10"/>
    <x v="395"/>
    <n v="12454.2"/>
  </r>
  <r>
    <s v="HD428"/>
    <s v="MH1"/>
    <x v="396"/>
    <n v="2637.8"/>
  </r>
  <r>
    <s v="HD429"/>
    <s v="MH2"/>
    <x v="397"/>
    <n v="4649.3999999999996"/>
  </r>
  <r>
    <s v="HD430"/>
    <s v="MH10"/>
    <x v="398"/>
    <n v="1953.6"/>
  </r>
  <r>
    <s v="HD431"/>
    <s v="MH5"/>
    <x v="399"/>
    <n v="518.4"/>
  </r>
  <r>
    <s v="HD432"/>
    <s v="MH1"/>
    <x v="399"/>
    <n v="10671.1"/>
  </r>
  <r>
    <s v="HD433"/>
    <s v="MH9"/>
    <x v="400"/>
    <n v="476.7"/>
  </r>
  <r>
    <s v="HD434"/>
    <s v="MH3"/>
    <x v="401"/>
    <n v="6211.8"/>
  </r>
  <r>
    <s v="HD435"/>
    <s v="MH4"/>
    <x v="402"/>
    <n v="2233"/>
  </r>
  <r>
    <s v="HD436"/>
    <s v="MH6"/>
    <x v="403"/>
    <n v="10074.24"/>
  </r>
  <r>
    <s v="HD437"/>
    <s v="MH7"/>
    <x v="404"/>
    <n v="7453.6"/>
  </r>
  <r>
    <s v="HD438"/>
    <s v="MH1"/>
    <x v="404"/>
    <n v="599.5"/>
  </r>
  <r>
    <s v="HD439"/>
    <s v="MH10"/>
    <x v="405"/>
    <n v="3174.6"/>
  </r>
  <r>
    <s v="HD440"/>
    <s v="MH1"/>
    <x v="406"/>
    <n v="479.6"/>
  </r>
  <r>
    <s v="HD441"/>
    <s v="MH9"/>
    <x v="407"/>
    <n v="10725.75"/>
  </r>
  <r>
    <s v="HD442"/>
    <s v="MH3"/>
    <x v="408"/>
    <n v="4284"/>
  </r>
  <r>
    <s v="HD443"/>
    <s v="MH4"/>
    <x v="409"/>
    <n v="2424.4"/>
  </r>
  <r>
    <s v="HD444"/>
    <s v="MH6"/>
    <x v="410"/>
    <n v="4579.2"/>
  </r>
  <r>
    <s v="HD445"/>
    <s v="MH7"/>
    <x v="411"/>
    <n v="2323.1999999999998"/>
  </r>
  <r>
    <s v="HD446"/>
    <s v="MH1"/>
    <x v="412"/>
    <n v="1318.9"/>
  </r>
  <r>
    <s v="HD447"/>
    <s v="MH7"/>
    <x v="413"/>
    <n v="2129.6"/>
  </r>
  <r>
    <s v="HD448"/>
    <s v="MH2"/>
    <x v="414"/>
    <n v="5783.4"/>
  </r>
  <r>
    <s v="HD449"/>
    <s v="MH10"/>
    <x v="415"/>
    <n v="12454.2"/>
  </r>
  <r>
    <s v="HD450"/>
    <s v="MH5"/>
    <x v="416"/>
    <n v="4017.6"/>
  </r>
  <r>
    <s v="HD451"/>
    <s v="MH1"/>
    <x v="417"/>
    <n v="7433.8"/>
  </r>
  <r>
    <s v="HD452"/>
    <s v="MH9"/>
    <x v="418"/>
    <n v="953.4"/>
  </r>
  <r>
    <s v="HD453"/>
    <s v="MH4"/>
    <x v="419"/>
    <n v="3891.8"/>
  </r>
  <r>
    <s v="HD454"/>
    <s v="MH6"/>
    <x v="420"/>
    <n v="5724"/>
  </r>
  <r>
    <s v="HD455"/>
    <s v="MH7"/>
    <x v="421"/>
    <n v="2710.4"/>
  </r>
  <r>
    <s v="HD456"/>
    <s v="MH1"/>
    <x v="422"/>
    <n v="1438.8"/>
  </r>
  <r>
    <s v="HD456"/>
    <s v="MH10"/>
    <x v="422"/>
    <n v="2197.8000000000002"/>
  </r>
  <r>
    <s v="HD456"/>
    <s v="MH3"/>
    <x v="422"/>
    <n v="2142"/>
  </r>
  <r>
    <s v="HD457"/>
    <s v="MH7"/>
    <x v="422"/>
    <n v="677.6"/>
  </r>
  <r>
    <s v="HD458"/>
    <s v="MH2"/>
    <x v="423"/>
    <n v="3061.8"/>
  </r>
  <r>
    <s v="HD459"/>
    <s v="MH10"/>
    <x v="424"/>
    <n v="4395.6000000000004"/>
  </r>
  <r>
    <s v="HD460"/>
    <s v="MH5"/>
    <x v="425"/>
    <n v="2851.2"/>
  </r>
  <r>
    <s v="HD461"/>
    <s v="MH5"/>
    <x v="426"/>
    <n v="1166.4000000000001"/>
  </r>
  <r>
    <s v="HD462"/>
    <s v="MH7"/>
    <x v="427"/>
    <n v="4936.8"/>
  </r>
  <r>
    <s v="HD463"/>
    <s v="MH3"/>
    <x v="428"/>
    <n v="2356.1999999999998"/>
  </r>
  <r>
    <s v="HD464"/>
    <s v="MH6"/>
    <x v="429"/>
    <n v="9387.36"/>
  </r>
  <r>
    <s v="HD465"/>
    <s v="MH5"/>
    <x v="430"/>
    <n v="1036.8"/>
  </r>
  <r>
    <s v="HD466"/>
    <s v="MH8"/>
    <x v="431"/>
    <n v="432"/>
  </r>
  <r>
    <s v="HD467"/>
    <s v="MH9"/>
    <x v="432"/>
    <n v="21213.15"/>
  </r>
  <r>
    <s v="HD468"/>
    <s v="MH6"/>
    <x v="433"/>
    <n v="457.92"/>
  </r>
  <r>
    <s v="HD469"/>
    <s v="MH3"/>
    <x v="434"/>
    <n v="6211.8"/>
  </r>
  <r>
    <s v="HD470"/>
    <s v="MH6"/>
    <x v="435"/>
    <n v="8013.6"/>
  </r>
  <r>
    <s v="HD471"/>
    <s v="MH2"/>
    <x v="436"/>
    <n v="4989.6000000000004"/>
  </r>
  <r>
    <s v="HD472"/>
    <s v="MH8"/>
    <x v="436"/>
    <n v="8316"/>
  </r>
  <r>
    <s v="HD473"/>
    <s v="MH2"/>
    <x v="437"/>
    <n v="567"/>
  </r>
  <r>
    <s v="HD474"/>
    <s v="MH6"/>
    <x v="438"/>
    <n v="2976.48"/>
  </r>
  <r>
    <s v="HD475"/>
    <s v="MH1"/>
    <x v="439"/>
    <n v="479.6"/>
  </r>
  <r>
    <s v="HD476"/>
    <s v="MH10"/>
    <x v="440"/>
    <n v="1221"/>
  </r>
  <r>
    <s v="HD477"/>
    <s v="MH5"/>
    <x v="441"/>
    <n v="1296"/>
  </r>
  <r>
    <s v="HD478"/>
    <s v="MH10"/>
    <x v="442"/>
    <n v="9279.6"/>
  </r>
  <r>
    <s v="HD479"/>
    <s v="MH3"/>
    <x v="443"/>
    <n v="2142"/>
  </r>
  <r>
    <s v="HD480"/>
    <s v="MH9"/>
    <x v="444"/>
    <n v="10725.75"/>
  </r>
  <r>
    <s v="HD481"/>
    <s v="MH7"/>
    <x v="445"/>
    <n v="6292"/>
  </r>
  <r>
    <s v="HD482"/>
    <s v="MH3"/>
    <x v="446"/>
    <n v="2356.1999999999998"/>
  </r>
  <r>
    <s v="HD483"/>
    <s v="MH5"/>
    <x v="447"/>
    <n v="6091.2"/>
  </r>
  <r>
    <s v="HD484"/>
    <s v="MH8"/>
    <x v="448"/>
    <n v="1728"/>
  </r>
  <r>
    <s v="HD485"/>
    <s v="MH9"/>
    <x v="449"/>
    <n v="2621.85"/>
  </r>
  <r>
    <s v="HD486"/>
    <s v="MH4"/>
    <x v="450"/>
    <n v="510.4"/>
  </r>
  <r>
    <s v="HD487"/>
    <s v="MH2"/>
    <x v="450"/>
    <n v="680.4"/>
  </r>
  <r>
    <s v="HD488"/>
    <s v="MH3"/>
    <x v="451"/>
    <n v="428.4"/>
  </r>
  <r>
    <s v="HD489"/>
    <s v="MH9"/>
    <x v="452"/>
    <n v="7627.2"/>
  </r>
  <r>
    <s v="HD490"/>
    <s v="MH6"/>
    <x v="453"/>
    <n v="9387.36"/>
  </r>
  <r>
    <s v="HD491"/>
    <s v="MH6"/>
    <x v="454"/>
    <n v="4579.2"/>
  </r>
  <r>
    <s v="HD492"/>
    <s v="MH9"/>
    <x v="455"/>
    <n v="4528.6499999999996"/>
  </r>
  <r>
    <s v="HD493"/>
    <s v="MH10"/>
    <x v="456"/>
    <n v="976.8"/>
  </r>
  <r>
    <s v="HD494"/>
    <s v="MH7"/>
    <x v="457"/>
    <n v="1452"/>
  </r>
  <r>
    <s v="HD495"/>
    <s v="MH5"/>
    <x v="458"/>
    <n v="777.6"/>
  </r>
  <r>
    <s v="HD496"/>
    <s v="MH7"/>
    <x v="459"/>
    <n v="3678.4"/>
  </r>
  <r>
    <s v="HD497"/>
    <s v="MH1"/>
    <x v="460"/>
    <n v="1318.9"/>
  </r>
  <r>
    <s v="HD498"/>
    <s v="MH8"/>
    <x v="461"/>
    <n v="6048"/>
  </r>
  <r>
    <s v="HD499"/>
    <s v="MH10"/>
    <x v="462"/>
    <n v="3663"/>
  </r>
  <r>
    <s v="HD500"/>
    <s v="MH2"/>
    <x v="463"/>
    <n v="2494.8000000000002"/>
  </r>
  <r>
    <s v="HD501"/>
    <s v="MH3"/>
    <x v="464"/>
    <n v="10174.5"/>
  </r>
  <r>
    <s v="HD502"/>
    <s v="MH2"/>
    <x v="465"/>
    <n v="5783.4"/>
  </r>
  <r>
    <s v="HD503"/>
    <s v="MH5"/>
    <x v="466"/>
    <n v="2851.2"/>
  </r>
  <r>
    <s v="HD504"/>
    <s v="MH1"/>
    <x v="466"/>
    <n v="4796"/>
  </r>
  <r>
    <s v="HD505"/>
    <s v="MH3"/>
    <x v="466"/>
    <n v="856.8"/>
  </r>
  <r>
    <s v="HD506"/>
    <s v="MH10"/>
    <x v="467"/>
    <n v="976.8"/>
  </r>
  <r>
    <s v="HD507"/>
    <s v="MH10"/>
    <x v="468"/>
    <n v="21733.8"/>
  </r>
  <r>
    <s v="HD508"/>
    <s v="MH2"/>
    <x v="469"/>
    <n v="226.8"/>
  </r>
  <r>
    <s v="HD509"/>
    <s v="MH9"/>
    <x v="470"/>
    <n v="13824.3"/>
  </r>
  <r>
    <s v="HD510"/>
    <s v="MH3"/>
    <x v="471"/>
    <n v="5355"/>
  </r>
  <r>
    <s v="HD511"/>
    <s v="MH7"/>
    <x v="472"/>
    <n v="4259.2"/>
  </r>
  <r>
    <s v="HD512"/>
    <s v="MH4"/>
    <x v="473"/>
    <n v="1403.6"/>
  </r>
  <r>
    <s v="HD513"/>
    <s v="MH9"/>
    <x v="474"/>
    <n v="14301"/>
  </r>
  <r>
    <s v="HD514"/>
    <s v="MH7"/>
    <x v="475"/>
    <n v="2323.1999999999998"/>
  </r>
  <r>
    <s v="HD515"/>
    <s v="MH7"/>
    <x v="476"/>
    <n v="8615.2000000000007"/>
  </r>
  <r>
    <s v="HD516"/>
    <s v="MH9"/>
    <x v="476"/>
    <n v="8818.95000000000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HD001"/>
    <s v="MH10"/>
    <x v="0"/>
    <n v="4440"/>
  </r>
  <r>
    <s v="HD001"/>
    <s v="MH4"/>
    <x v="0"/>
    <n v="290"/>
  </r>
  <r>
    <s v="HD001"/>
    <s v="MH9"/>
    <x v="0"/>
    <n v="681"/>
  </r>
  <r>
    <s v="HD002"/>
    <s v="MH7"/>
    <x v="1"/>
    <n v="352"/>
  </r>
  <r>
    <s v="HD003"/>
    <s v="MH7"/>
    <x v="2"/>
    <n v="8448"/>
  </r>
  <r>
    <s v="HD004"/>
    <s v="MH9"/>
    <x v="3"/>
    <n v="11804"/>
  </r>
  <r>
    <s v="HD005"/>
    <s v="MH4"/>
    <x v="3"/>
    <n v="1392"/>
  </r>
  <r>
    <s v="HD006"/>
    <s v="MH7"/>
    <x v="4"/>
    <n v="3960"/>
  </r>
  <r>
    <s v="HD007"/>
    <s v="MH7"/>
    <x v="5"/>
    <n v="5720"/>
  </r>
  <r>
    <s v="HD007"/>
    <s v="MH9"/>
    <x v="5"/>
    <n v="4994"/>
  </r>
  <r>
    <s v="HD008"/>
    <s v="MH9"/>
    <x v="6"/>
    <n v="10669"/>
  </r>
  <r>
    <s v="HD009"/>
    <s v="MH10"/>
    <x v="7"/>
    <n v="3552"/>
  </r>
  <r>
    <s v="HD010"/>
    <s v="MH10"/>
    <x v="8"/>
    <n v="2442"/>
  </r>
  <r>
    <s v="HD011"/>
    <s v="MH4"/>
    <x v="9"/>
    <n v="4930"/>
  </r>
  <r>
    <s v="HD012"/>
    <s v="MH4"/>
    <x v="9"/>
    <n v="3828"/>
  </r>
  <r>
    <s v="HD013"/>
    <s v="MH9"/>
    <x v="10"/>
    <n v="908"/>
  </r>
  <r>
    <s v="HD013"/>
    <s v="MH1"/>
    <x v="10"/>
    <n v="436"/>
  </r>
  <r>
    <s v="HD014"/>
    <s v="MH5"/>
    <x v="11"/>
    <n v="4440"/>
  </r>
  <r>
    <s v="HD015"/>
    <s v="MH4"/>
    <x v="12"/>
    <n v="2378"/>
  </r>
  <r>
    <s v="HD016"/>
    <s v="MH8"/>
    <x v="13"/>
    <n v="1000"/>
  </r>
  <r>
    <s v="HD017"/>
    <s v="MH6"/>
    <x v="14"/>
    <n v="1908"/>
  </r>
  <r>
    <s v="HD018"/>
    <s v="MH1"/>
    <x v="15"/>
    <n v="872"/>
  </r>
  <r>
    <s v="HD019"/>
    <s v="MH9"/>
    <x v="16"/>
    <n v="13166"/>
  </r>
  <r>
    <s v="HD020"/>
    <s v="MH7"/>
    <x v="17"/>
    <n v="616"/>
  </r>
  <r>
    <s v="HD021"/>
    <s v="MH4"/>
    <x v="18"/>
    <n v="4466"/>
  </r>
  <r>
    <s v="HD021"/>
    <s v="MH1"/>
    <x v="18"/>
    <n v="545"/>
  </r>
  <r>
    <s v="HD022"/>
    <s v="MH6"/>
    <x v="19"/>
    <n v="2756"/>
  </r>
  <r>
    <s v="HD023"/>
    <s v="MH8"/>
    <x v="20"/>
    <n v="400"/>
  </r>
  <r>
    <s v="HD024"/>
    <s v="MH8"/>
    <x v="21"/>
    <n v="1500"/>
  </r>
  <r>
    <s v="HD025"/>
    <s v="MH8"/>
    <x v="22"/>
    <n v="600"/>
  </r>
  <r>
    <s v="HD026"/>
    <s v="MH5"/>
    <x v="23"/>
    <n v="4560"/>
  </r>
  <r>
    <s v="HD026"/>
    <s v="MH7"/>
    <x v="23"/>
    <n v="176"/>
  </r>
  <r>
    <s v="HD027"/>
    <s v="MH3"/>
    <x v="24"/>
    <n v="1122"/>
  </r>
  <r>
    <s v="HD028"/>
    <s v="MH8"/>
    <x v="25"/>
    <n v="5600"/>
  </r>
  <r>
    <s v="HD029"/>
    <s v="MH1"/>
    <x v="26"/>
    <n v="1635"/>
  </r>
  <r>
    <s v="HD030"/>
    <s v="MH1"/>
    <x v="27"/>
    <n v="2398"/>
  </r>
  <r>
    <s v="HD031"/>
    <s v="MH9"/>
    <x v="28"/>
    <n v="21565"/>
  </r>
  <r>
    <s v="HD032"/>
    <s v="MH6"/>
    <x v="29"/>
    <n v="10812"/>
  </r>
  <r>
    <s v="HD033"/>
    <s v="MH4"/>
    <x v="30"/>
    <n v="1276"/>
  </r>
  <r>
    <s v="HD034"/>
    <s v="MH7"/>
    <x v="31"/>
    <n v="352"/>
  </r>
  <r>
    <s v="HD035"/>
    <s v="MH8"/>
    <x v="32"/>
    <n v="800"/>
  </r>
  <r>
    <s v="HD036"/>
    <s v="MH9"/>
    <x v="33"/>
    <n v="908"/>
  </r>
  <r>
    <s v="HD037"/>
    <s v="MH1"/>
    <x v="34"/>
    <n v="9701"/>
  </r>
  <r>
    <s v="HD038"/>
    <s v="MH8"/>
    <x v="35"/>
    <n v="200"/>
  </r>
  <r>
    <s v="HD039"/>
    <s v="MH2"/>
    <x v="36"/>
    <n v="6090"/>
  </r>
  <r>
    <s v="HD040"/>
    <s v="MH1"/>
    <x v="37"/>
    <n v="545"/>
  </r>
  <r>
    <s v="HD041"/>
    <s v="MH7"/>
    <x v="38"/>
    <n v="3872"/>
  </r>
  <r>
    <s v="HD042"/>
    <s v="MH1"/>
    <x v="39"/>
    <n v="2398"/>
  </r>
  <r>
    <s v="HD043"/>
    <s v="MH5"/>
    <x v="40"/>
    <n v="7200"/>
  </r>
  <r>
    <s v="HD044"/>
    <s v="MH7"/>
    <x v="41"/>
    <n v="2112"/>
  </r>
  <r>
    <s v="HD044"/>
    <s v="MH2"/>
    <x v="41"/>
    <n v="105"/>
  </r>
  <r>
    <s v="HD044"/>
    <s v="MH4"/>
    <x v="41"/>
    <n v="348"/>
  </r>
  <r>
    <s v="HD045"/>
    <s v="MH5"/>
    <x v="42"/>
    <n v="10680"/>
  </r>
  <r>
    <s v="HD046"/>
    <s v="MH6"/>
    <x v="43"/>
    <n v="20564"/>
  </r>
  <r>
    <s v="HD047"/>
    <s v="MH5"/>
    <x v="44"/>
    <n v="960"/>
  </r>
  <r>
    <s v="HD047"/>
    <s v="MH3"/>
    <x v="44"/>
    <n v="2040"/>
  </r>
  <r>
    <s v="HD048"/>
    <s v="MH5"/>
    <x v="45"/>
    <n v="1200"/>
  </r>
  <r>
    <s v="HD049"/>
    <s v="MH1"/>
    <x v="46"/>
    <n v="1744"/>
  </r>
  <r>
    <s v="HD050"/>
    <s v="MH2"/>
    <x v="47"/>
    <n v="735"/>
  </r>
  <r>
    <s v="HD051"/>
    <s v="MH4"/>
    <x v="48"/>
    <n v="1450"/>
  </r>
  <r>
    <s v="HD052"/>
    <s v="MH2"/>
    <x v="49"/>
    <n v="8400"/>
  </r>
  <r>
    <s v="HD053"/>
    <s v="MH10"/>
    <x v="50"/>
    <n v="6216"/>
  </r>
  <r>
    <s v="HD054"/>
    <s v="MH8"/>
    <x v="51"/>
    <n v="6100"/>
  </r>
  <r>
    <s v="HD055"/>
    <s v="MH10"/>
    <x v="52"/>
    <n v="17094"/>
  </r>
  <r>
    <s v="HD056"/>
    <s v="MH1"/>
    <x v="53"/>
    <n v="1417"/>
  </r>
  <r>
    <s v="HD056"/>
    <s v="MH3"/>
    <x v="53"/>
    <n v="2040"/>
  </r>
  <r>
    <s v="HD056"/>
    <s v="MH7"/>
    <x v="53"/>
    <n v="2112"/>
  </r>
  <r>
    <s v="HD056"/>
    <s v="MH10"/>
    <x v="53"/>
    <n v="8880"/>
  </r>
  <r>
    <s v="HD056"/>
    <s v="MH9"/>
    <x v="53"/>
    <n v="2043"/>
  </r>
  <r>
    <s v="HD057"/>
    <s v="MH10"/>
    <x v="54"/>
    <n v="8880"/>
  </r>
  <r>
    <s v="HD058"/>
    <s v="MH4"/>
    <x v="55"/>
    <n v="2900"/>
  </r>
  <r>
    <s v="HD059"/>
    <s v="MH4"/>
    <x v="56"/>
    <n v="2668"/>
  </r>
  <r>
    <s v="HD060"/>
    <s v="MH3"/>
    <x v="57"/>
    <n v="816"/>
  </r>
  <r>
    <s v="HD061"/>
    <s v="MH3"/>
    <x v="58"/>
    <n v="17238"/>
  </r>
  <r>
    <s v="HD062"/>
    <s v="MH7"/>
    <x v="59"/>
    <n v="2112"/>
  </r>
  <r>
    <s v="HD063"/>
    <s v="MH9"/>
    <x v="60"/>
    <n v="7037"/>
  </r>
  <r>
    <s v="HD064"/>
    <s v="MH2"/>
    <x v="61"/>
    <n v="6510"/>
  </r>
  <r>
    <s v="HD064"/>
    <s v="MH8"/>
    <x v="61"/>
    <n v="400"/>
  </r>
  <r>
    <s v="HD065"/>
    <s v="MH6"/>
    <x v="62"/>
    <n v="12932"/>
  </r>
  <r>
    <s v="HD066"/>
    <s v="MH4"/>
    <x v="63"/>
    <n v="1450"/>
  </r>
  <r>
    <s v="HD067"/>
    <s v="MH8"/>
    <x v="64"/>
    <n v="2800"/>
  </r>
  <r>
    <s v="HD068"/>
    <s v="MH6"/>
    <x v="65"/>
    <n v="19504"/>
  </r>
  <r>
    <s v="HD069"/>
    <s v="MH1"/>
    <x v="66"/>
    <n v="872"/>
  </r>
  <r>
    <s v="HD070"/>
    <s v="MH4"/>
    <x v="67"/>
    <n v="1566"/>
  </r>
  <r>
    <s v="HD071"/>
    <s v="MH9"/>
    <x v="68"/>
    <n v="2724"/>
  </r>
  <r>
    <s v="HD072"/>
    <s v="MH6"/>
    <x v="69"/>
    <n v="3816"/>
  </r>
  <r>
    <s v="HD073"/>
    <s v="MH5"/>
    <x v="70"/>
    <n v="1320"/>
  </r>
  <r>
    <s v="HD074"/>
    <s v="MH2"/>
    <x v="71"/>
    <n v="2835"/>
  </r>
  <r>
    <s v="HD075"/>
    <s v="MH7"/>
    <x v="72"/>
    <n v="1056"/>
  </r>
  <r>
    <s v="HD076"/>
    <s v="MH1"/>
    <x v="73"/>
    <n v="4033"/>
  </r>
  <r>
    <s v="HD076"/>
    <s v="MH10"/>
    <x v="73"/>
    <n v="6660"/>
  </r>
  <r>
    <s v="HD076"/>
    <s v="MH7"/>
    <x v="73"/>
    <n v="1496"/>
  </r>
  <r>
    <s v="HD077"/>
    <s v="MH6"/>
    <x v="74"/>
    <n v="4452"/>
  </r>
  <r>
    <s v="HD078"/>
    <s v="MH10"/>
    <x v="75"/>
    <n v="6882"/>
  </r>
  <r>
    <s v="HD079"/>
    <s v="MH5"/>
    <x v="76"/>
    <n v="4920"/>
  </r>
  <r>
    <s v="HD080"/>
    <s v="MH10"/>
    <x v="77"/>
    <n v="12432"/>
  </r>
  <r>
    <s v="HD081"/>
    <s v="MH9"/>
    <x v="78"/>
    <n v="14074"/>
  </r>
  <r>
    <s v="HD082"/>
    <s v="MH4"/>
    <x v="79"/>
    <n v="1740"/>
  </r>
  <r>
    <s v="HD083"/>
    <s v="MH8"/>
    <x v="80"/>
    <n v="1800"/>
  </r>
  <r>
    <s v="HD084"/>
    <s v="MH10"/>
    <x v="81"/>
    <n v="17760"/>
  </r>
  <r>
    <s v="HD085"/>
    <s v="MH1"/>
    <x v="82"/>
    <n v="3270"/>
  </r>
  <r>
    <s v="HD086"/>
    <s v="MH2"/>
    <x v="83"/>
    <n v="9765"/>
  </r>
  <r>
    <s v="HD087"/>
    <s v="MH10"/>
    <x v="84"/>
    <n v="20868"/>
  </r>
  <r>
    <s v="HD088"/>
    <s v="MH10"/>
    <x v="85"/>
    <n v="2442"/>
  </r>
  <r>
    <s v="HD089"/>
    <s v="MH1"/>
    <x v="86"/>
    <n v="1417"/>
  </r>
  <r>
    <s v="HD090"/>
    <s v="MH9"/>
    <x v="87"/>
    <n v="6810"/>
  </r>
  <r>
    <s v="HD090"/>
    <s v="MH2"/>
    <x v="87"/>
    <n v="1155"/>
  </r>
  <r>
    <s v="HD091"/>
    <s v="MH3"/>
    <x v="88"/>
    <n v="5610"/>
  </r>
  <r>
    <s v="HD092"/>
    <s v="MH4"/>
    <x v="89"/>
    <n v="2436"/>
  </r>
  <r>
    <s v="HD093"/>
    <s v="MH6"/>
    <x v="90"/>
    <n v="6572"/>
  </r>
  <r>
    <s v="HD094"/>
    <s v="MH7"/>
    <x v="91"/>
    <n v="2640"/>
  </r>
  <r>
    <s v="HD095"/>
    <s v="MH1"/>
    <x v="92"/>
    <n v="6104"/>
  </r>
  <r>
    <s v="HD096"/>
    <s v="MH7"/>
    <x v="93"/>
    <n v="2640"/>
  </r>
  <r>
    <s v="HD097"/>
    <s v="MH9"/>
    <x v="94"/>
    <n v="12712"/>
  </r>
  <r>
    <s v="HD098"/>
    <s v="MH2"/>
    <x v="95"/>
    <n v="3255"/>
  </r>
  <r>
    <s v="HD099"/>
    <s v="MH3"/>
    <x v="96"/>
    <n v="306"/>
  </r>
  <r>
    <s v="HD100"/>
    <s v="MH2"/>
    <x v="97"/>
    <n v="1785"/>
  </r>
  <r>
    <s v="HD101"/>
    <s v="MH9"/>
    <x v="98"/>
    <n v="16344"/>
  </r>
  <r>
    <s v="HD102"/>
    <s v="MH2"/>
    <x v="99"/>
    <n v="4830"/>
  </r>
  <r>
    <s v="HD103"/>
    <s v="MH4"/>
    <x v="100"/>
    <n v="1972"/>
  </r>
  <r>
    <s v="HD104"/>
    <s v="MH8"/>
    <x v="101"/>
    <n v="2100"/>
  </r>
  <r>
    <s v="HD105"/>
    <s v="MH3"/>
    <x v="102"/>
    <n v="2142"/>
  </r>
  <r>
    <s v="HD106"/>
    <s v="MH2"/>
    <x v="103"/>
    <n v="5670"/>
  </r>
  <r>
    <s v="HD107"/>
    <s v="MH9"/>
    <x v="104"/>
    <n v="6129"/>
  </r>
  <r>
    <s v="HD108"/>
    <s v="MH2"/>
    <x v="105"/>
    <n v="3150"/>
  </r>
  <r>
    <s v="HD109"/>
    <s v="MH7"/>
    <x v="106"/>
    <n v="1144"/>
  </r>
  <r>
    <s v="HD109"/>
    <s v="MH4"/>
    <x v="106"/>
    <n v="812"/>
  </r>
  <r>
    <s v="HD109"/>
    <s v="MH3"/>
    <x v="106"/>
    <n v="306"/>
  </r>
  <r>
    <s v="HD110"/>
    <s v="MH7"/>
    <x v="107"/>
    <n v="3168"/>
  </r>
  <r>
    <s v="HD111"/>
    <s v="MH8"/>
    <x v="108"/>
    <n v="9100"/>
  </r>
  <r>
    <s v="HD112"/>
    <s v="MH2"/>
    <x v="109"/>
    <n v="2100"/>
  </r>
  <r>
    <s v="HD113"/>
    <s v="MH10"/>
    <x v="110"/>
    <n v="4218"/>
  </r>
  <r>
    <s v="HD114"/>
    <s v="MH8"/>
    <x v="111"/>
    <n v="1600"/>
  </r>
  <r>
    <s v="HD115"/>
    <s v="MH2"/>
    <x v="112"/>
    <n v="7140"/>
  </r>
  <r>
    <s v="HD116"/>
    <s v="MH3"/>
    <x v="113"/>
    <n v="1122"/>
  </r>
  <r>
    <s v="HD117"/>
    <s v="MH6"/>
    <x v="114"/>
    <n v="636"/>
  </r>
  <r>
    <s v="HD118"/>
    <s v="MH9"/>
    <x v="115"/>
    <n v="2270"/>
  </r>
  <r>
    <s v="HD119"/>
    <s v="MH10"/>
    <x v="116"/>
    <n v="13320"/>
  </r>
  <r>
    <s v="HD120"/>
    <s v="MH7"/>
    <x v="117"/>
    <n v="2728"/>
  </r>
  <r>
    <s v="HD121"/>
    <s v="MH5"/>
    <x v="118"/>
    <n v="480"/>
  </r>
  <r>
    <s v="HD122"/>
    <s v="MH7"/>
    <x v="119"/>
    <n v="8272"/>
  </r>
  <r>
    <s v="HD123"/>
    <s v="MH1"/>
    <x v="120"/>
    <n v="3488"/>
  </r>
  <r>
    <s v="HD124"/>
    <s v="MH8"/>
    <x v="121"/>
    <n v="1000"/>
  </r>
  <r>
    <s v="HD125"/>
    <s v="MH10"/>
    <x v="122"/>
    <n v="11322"/>
  </r>
  <r>
    <s v="HD126"/>
    <s v="MH2"/>
    <x v="123"/>
    <n v="1575"/>
  </r>
  <r>
    <s v="HD127"/>
    <s v="MH3"/>
    <x v="124"/>
    <n v="1632"/>
  </r>
  <r>
    <s v="HD128"/>
    <s v="MH2"/>
    <x v="125"/>
    <n v="3255"/>
  </r>
  <r>
    <s v="HD129"/>
    <s v="MH5"/>
    <x v="126"/>
    <n v="4560"/>
  </r>
  <r>
    <s v="HD130"/>
    <s v="MH1"/>
    <x v="127"/>
    <n v="4578"/>
  </r>
  <r>
    <s v="HD131"/>
    <s v="MH3"/>
    <x v="128"/>
    <n v="3366"/>
  </r>
  <r>
    <s v="HD132"/>
    <s v="MH10"/>
    <x v="129"/>
    <n v="13986"/>
  </r>
  <r>
    <s v="HD133"/>
    <s v="MH10"/>
    <x v="130"/>
    <n v="13320"/>
  </r>
  <r>
    <s v="HD134"/>
    <s v="MH2"/>
    <x v="131"/>
    <n v="1470"/>
  </r>
  <r>
    <s v="HD135"/>
    <s v="MH9"/>
    <x v="132"/>
    <n v="9534"/>
  </r>
  <r>
    <s v="HD136"/>
    <s v="MH3"/>
    <x v="133"/>
    <n v="3774"/>
  </r>
  <r>
    <s v="HD137"/>
    <s v="MH7"/>
    <x v="134"/>
    <n v="2200"/>
  </r>
  <r>
    <s v="HD138"/>
    <s v="MH3"/>
    <x v="135"/>
    <n v="5202"/>
  </r>
  <r>
    <s v="HD139"/>
    <s v="MH4"/>
    <x v="136"/>
    <n v="1044"/>
  </r>
  <r>
    <s v="HD140"/>
    <s v="MH5"/>
    <x v="137"/>
    <n v="3000"/>
  </r>
  <r>
    <s v="HD141"/>
    <s v="MH5"/>
    <x v="138"/>
    <n v="10920"/>
  </r>
  <r>
    <s v="HD142"/>
    <s v="MH7"/>
    <x v="139"/>
    <n v="1144"/>
  </r>
  <r>
    <s v="HD143"/>
    <s v="MH5"/>
    <x v="140"/>
    <n v="2880"/>
  </r>
  <r>
    <s v="HD144"/>
    <s v="MH1"/>
    <x v="141"/>
    <n v="9156"/>
  </r>
  <r>
    <s v="HD145"/>
    <s v="MH10"/>
    <x v="142"/>
    <n v="5550"/>
  </r>
  <r>
    <s v="HD146"/>
    <s v="MH7"/>
    <x v="143"/>
    <n v="616"/>
  </r>
  <r>
    <s v="HD147"/>
    <s v="MH5"/>
    <x v="144"/>
    <n v="1080"/>
  </r>
  <r>
    <s v="HD148"/>
    <s v="MH7"/>
    <x v="145"/>
    <n v="5280"/>
  </r>
  <r>
    <s v="HD149"/>
    <s v="MH3"/>
    <x v="146"/>
    <n v="1224"/>
  </r>
  <r>
    <s v="HD150"/>
    <s v="MH6"/>
    <x v="147"/>
    <n v="1696"/>
  </r>
  <r>
    <s v="HD151"/>
    <s v="MH5"/>
    <x v="148"/>
    <n v="1560"/>
  </r>
  <r>
    <s v="HD152"/>
    <s v="MH8"/>
    <x v="149"/>
    <n v="6100"/>
  </r>
  <r>
    <s v="HD153"/>
    <s v="MH9"/>
    <x v="150"/>
    <n v="1362"/>
  </r>
  <r>
    <s v="HD154"/>
    <s v="MH6"/>
    <x v="151"/>
    <n v="636"/>
  </r>
  <r>
    <s v="HD155"/>
    <s v="MH3"/>
    <x v="152"/>
    <n v="1632"/>
  </r>
  <r>
    <s v="HD156"/>
    <s v="MH6"/>
    <x v="153"/>
    <n v="1272"/>
  </r>
  <r>
    <s v="HD157"/>
    <s v="MH2"/>
    <x v="154"/>
    <n v="2730"/>
  </r>
  <r>
    <s v="HD158"/>
    <s v="MH8"/>
    <x v="155"/>
    <n v="1000"/>
  </r>
  <r>
    <s v="HD159"/>
    <s v="MH2"/>
    <x v="156"/>
    <n v="4305"/>
  </r>
  <r>
    <s v="HD160"/>
    <s v="MH6"/>
    <x v="157"/>
    <n v="10812"/>
  </r>
  <r>
    <s v="HD161"/>
    <s v="MH1"/>
    <x v="158"/>
    <n v="1308"/>
  </r>
  <r>
    <s v="HD162"/>
    <s v="MH10"/>
    <x v="159"/>
    <n v="3774"/>
  </r>
  <r>
    <s v="HD163"/>
    <s v="MH5"/>
    <x v="160"/>
    <n v="2280"/>
  </r>
  <r>
    <s v="HD164"/>
    <s v="MH10"/>
    <x v="161"/>
    <n v="3552"/>
  </r>
  <r>
    <s v="HD165"/>
    <s v="MH3"/>
    <x v="162"/>
    <n v="816"/>
  </r>
  <r>
    <s v="HD166"/>
    <s v="MH9"/>
    <x v="163"/>
    <n v="1135"/>
  </r>
  <r>
    <s v="HD167"/>
    <s v="MH7"/>
    <x v="164"/>
    <n v="7832"/>
  </r>
  <r>
    <s v="HD168"/>
    <s v="MH3"/>
    <x v="165"/>
    <n v="5508"/>
  </r>
  <r>
    <s v="HD169"/>
    <s v="MH5"/>
    <x v="166"/>
    <n v="2400"/>
  </r>
  <r>
    <s v="HD169"/>
    <s v="MH2"/>
    <x v="166"/>
    <n v="3255"/>
  </r>
  <r>
    <s v="HD170"/>
    <s v="MH8"/>
    <x v="167"/>
    <n v="5200"/>
  </r>
  <r>
    <s v="HD171"/>
    <s v="MH9"/>
    <x v="167"/>
    <n v="6810"/>
  </r>
  <r>
    <s v="HD172"/>
    <s v="MH4"/>
    <x v="168"/>
    <n v="1392"/>
  </r>
  <r>
    <s v="HD173"/>
    <s v="MH2"/>
    <x v="169"/>
    <n v="3570"/>
  </r>
  <r>
    <s v="HD174"/>
    <s v="MH3"/>
    <x v="170"/>
    <n v="5814"/>
  </r>
  <r>
    <s v="HD175"/>
    <s v="MH9"/>
    <x v="171"/>
    <n v="5675"/>
  </r>
  <r>
    <s v="HD176"/>
    <s v="MH6"/>
    <x v="172"/>
    <n v="16960"/>
  </r>
  <r>
    <s v="HD177"/>
    <s v="MH7"/>
    <x v="173"/>
    <n v="6512"/>
  </r>
  <r>
    <s v="HD178"/>
    <s v="MH2"/>
    <x v="174"/>
    <n v="4095"/>
  </r>
  <r>
    <s v="HD179"/>
    <s v="MH9"/>
    <x v="175"/>
    <n v="7037"/>
  </r>
  <r>
    <s v="HD180"/>
    <s v="MH2"/>
    <x v="176"/>
    <n v="735"/>
  </r>
  <r>
    <s v="HD181"/>
    <s v="MH1"/>
    <x v="177"/>
    <n v="6104"/>
  </r>
  <r>
    <s v="HD182"/>
    <s v="MH8"/>
    <x v="178"/>
    <n v="4600"/>
  </r>
  <r>
    <s v="HD183"/>
    <s v="MH5"/>
    <x v="179"/>
    <n v="480"/>
  </r>
  <r>
    <s v="HD184"/>
    <s v="MH7"/>
    <x v="180"/>
    <n v="352"/>
  </r>
  <r>
    <s v="HD185"/>
    <s v="MH5"/>
    <x v="181"/>
    <n v="10680"/>
  </r>
  <r>
    <s v="HD186"/>
    <s v="MH6"/>
    <x v="181"/>
    <n v="20564"/>
  </r>
  <r>
    <s v="HD187"/>
    <s v="MH5"/>
    <x v="182"/>
    <n v="1320"/>
  </r>
  <r>
    <s v="HD188"/>
    <s v="MH3"/>
    <x v="183"/>
    <n v="2244"/>
  </r>
  <r>
    <s v="HD189"/>
    <s v="MH5"/>
    <x v="184"/>
    <n v="1200"/>
  </r>
  <r>
    <s v="HD190"/>
    <s v="MH1"/>
    <x v="185"/>
    <n v="1744"/>
  </r>
  <r>
    <s v="HD191"/>
    <s v="MH2"/>
    <x v="185"/>
    <n v="1365"/>
  </r>
  <r>
    <s v="HD192"/>
    <s v="MH4"/>
    <x v="186"/>
    <n v="3016"/>
  </r>
  <r>
    <s v="HD193"/>
    <s v="MH2"/>
    <x v="187"/>
    <n v="4305"/>
  </r>
  <r>
    <s v="HD194"/>
    <s v="MH10"/>
    <x v="187"/>
    <n v="6216"/>
  </r>
  <r>
    <s v="HD195"/>
    <s v="MH7"/>
    <x v="188"/>
    <n v="3872"/>
  </r>
  <r>
    <s v="HD196"/>
    <s v="MH1"/>
    <x v="188"/>
    <n v="4251"/>
  </r>
  <r>
    <s v="HD197"/>
    <s v="MH6"/>
    <x v="189"/>
    <n v="4452"/>
  </r>
  <r>
    <s v="HD198"/>
    <s v="MH10"/>
    <x v="189"/>
    <n v="6882"/>
  </r>
  <r>
    <s v="HD199"/>
    <s v="MH5"/>
    <x v="189"/>
    <n v="4920"/>
  </r>
  <r>
    <s v="HD200"/>
    <s v="MH10"/>
    <x v="190"/>
    <n v="12432"/>
  </r>
  <r>
    <s v="HD201"/>
    <s v="MH9"/>
    <x v="191"/>
    <n v="5902"/>
  </r>
  <r>
    <s v="HD202"/>
    <s v="MH4"/>
    <x v="192"/>
    <n v="1450"/>
  </r>
  <r>
    <s v="HD203"/>
    <s v="MH8"/>
    <x v="193"/>
    <n v="800"/>
  </r>
  <r>
    <s v="HD204"/>
    <s v="MH10"/>
    <x v="194"/>
    <n v="1554"/>
  </r>
  <r>
    <s v="HD205"/>
    <s v="MH1"/>
    <x v="195"/>
    <n v="3270"/>
  </r>
  <r>
    <s v="HD206"/>
    <s v="MH2"/>
    <x v="196"/>
    <n v="9765"/>
  </r>
  <r>
    <s v="HD207"/>
    <s v="MH10"/>
    <x v="197"/>
    <n v="20868"/>
  </r>
  <r>
    <s v="HD208"/>
    <s v="MH10"/>
    <x v="198"/>
    <n v="2442"/>
  </r>
  <r>
    <s v="HD209"/>
    <s v="MH1"/>
    <x v="199"/>
    <n v="3161"/>
  </r>
  <r>
    <s v="HD210"/>
    <s v="MH9"/>
    <x v="200"/>
    <n v="6810"/>
  </r>
  <r>
    <s v="HD211"/>
    <s v="MH3"/>
    <x v="200"/>
    <n v="5610"/>
  </r>
  <r>
    <s v="HD212"/>
    <s v="MH4"/>
    <x v="201"/>
    <n v="2668"/>
  </r>
  <r>
    <s v="HD213"/>
    <s v="MH6"/>
    <x v="202"/>
    <n v="636"/>
  </r>
  <r>
    <s v="HD214"/>
    <s v="MH7"/>
    <x v="203"/>
    <n v="352"/>
  </r>
  <r>
    <s v="HD215"/>
    <s v="MH1"/>
    <x v="204"/>
    <n v="6104"/>
  </r>
  <r>
    <s v="HD216"/>
    <s v="MH9"/>
    <x v="205"/>
    <n v="11804"/>
  </r>
  <r>
    <s v="HD217"/>
    <s v="MH7"/>
    <x v="205"/>
    <n v="2112"/>
  </r>
  <r>
    <s v="HD218"/>
    <s v="MH7"/>
    <x v="205"/>
    <n v="3960"/>
  </r>
  <r>
    <s v="HD219"/>
    <s v="MH10"/>
    <x v="206"/>
    <n v="14430"/>
  </r>
  <r>
    <s v="HD220"/>
    <s v="MH1"/>
    <x v="206"/>
    <n v="2398"/>
  </r>
  <r>
    <s v="HD221"/>
    <s v="MH9"/>
    <x v="207"/>
    <n v="10669"/>
  </r>
  <r>
    <s v="HD222"/>
    <s v="MH3"/>
    <x v="207"/>
    <n v="1632"/>
  </r>
  <r>
    <s v="HD223"/>
    <s v="MH9"/>
    <x v="208"/>
    <n v="2497"/>
  </r>
  <r>
    <s v="HD224"/>
    <s v="MH4"/>
    <x v="209"/>
    <n v="1392"/>
  </r>
  <r>
    <s v="HD225"/>
    <s v="MH7"/>
    <x v="210"/>
    <n v="1408"/>
  </r>
  <r>
    <s v="HD226"/>
    <s v="MH7"/>
    <x v="211"/>
    <n v="352"/>
  </r>
  <r>
    <s v="HD227"/>
    <s v="MH9"/>
    <x v="212"/>
    <n v="681"/>
  </r>
  <r>
    <s v="HD228"/>
    <s v="MH9"/>
    <x v="212"/>
    <n v="9307"/>
  </r>
  <r>
    <s v="HD229"/>
    <s v="MH10"/>
    <x v="213"/>
    <n v="1998"/>
  </r>
  <r>
    <s v="HD230"/>
    <s v="MH10"/>
    <x v="214"/>
    <n v="4218"/>
  </r>
  <r>
    <s v="HD231"/>
    <s v="MH4"/>
    <x v="215"/>
    <n v="464"/>
  </r>
  <r>
    <s v="HD232"/>
    <s v="MH4"/>
    <x v="216"/>
    <n v="3364"/>
  </r>
  <r>
    <s v="HD233"/>
    <s v="MH9"/>
    <x v="217"/>
    <n v="1589"/>
  </r>
  <r>
    <s v="HD234"/>
    <s v="MH5"/>
    <x v="218"/>
    <n v="9240"/>
  </r>
  <r>
    <s v="HD235"/>
    <s v="MH4"/>
    <x v="218"/>
    <n v="290"/>
  </r>
  <r>
    <s v="HD236"/>
    <s v="MH8"/>
    <x v="219"/>
    <n v="1300"/>
  </r>
  <r>
    <s v="HD237"/>
    <s v="MH6"/>
    <x v="220"/>
    <n v="848"/>
  </r>
  <r>
    <s v="HD238"/>
    <s v="MH1"/>
    <x v="221"/>
    <n v="1526"/>
  </r>
  <r>
    <s v="HD239"/>
    <s v="MH9"/>
    <x v="222"/>
    <n v="2270"/>
  </r>
  <r>
    <s v="HD240"/>
    <s v="MH7"/>
    <x v="223"/>
    <n v="3344"/>
  </r>
  <r>
    <s v="HD241"/>
    <s v="MH4"/>
    <x v="224"/>
    <n v="1044"/>
  </r>
  <r>
    <s v="HD242"/>
    <s v="MH1"/>
    <x v="225"/>
    <n v="1635"/>
  </r>
  <r>
    <s v="HD242"/>
    <s v="MH10"/>
    <x v="225"/>
    <n v="7104"/>
  </r>
  <r>
    <s v="HD243"/>
    <s v="MH6"/>
    <x v="226"/>
    <n v="3180"/>
  </r>
  <r>
    <s v="HD244"/>
    <s v="MH8"/>
    <x v="227"/>
    <n v="2200"/>
  </r>
  <r>
    <s v="HD245"/>
    <s v="MH1"/>
    <x v="228"/>
    <n v="2071"/>
  </r>
  <r>
    <s v="HD246"/>
    <s v="MH8"/>
    <x v="229"/>
    <n v="5100"/>
  </r>
  <r>
    <s v="HD247"/>
    <s v="MH2"/>
    <x v="230"/>
    <n v="2310"/>
  </r>
  <r>
    <s v="HD248"/>
    <s v="MH1"/>
    <x v="231"/>
    <n v="436"/>
  </r>
  <r>
    <s v="HD249"/>
    <s v="MH7"/>
    <x v="232"/>
    <n v="704"/>
  </r>
  <r>
    <s v="HD250"/>
    <s v="MH1"/>
    <x v="233"/>
    <n v="436"/>
  </r>
  <r>
    <s v="HD251"/>
    <s v="MH1"/>
    <x v="234"/>
    <n v="981"/>
  </r>
  <r>
    <s v="HD252"/>
    <s v="MH9"/>
    <x v="235"/>
    <n v="454"/>
  </r>
  <r>
    <s v="HD253"/>
    <s v="MH6"/>
    <x v="236"/>
    <n v="12296"/>
  </r>
  <r>
    <s v="HD254"/>
    <s v="MH4"/>
    <x v="237"/>
    <n v="174"/>
  </r>
  <r>
    <s v="HD255"/>
    <s v="MH7"/>
    <x v="238"/>
    <n v="3872"/>
  </r>
  <r>
    <s v="HD256"/>
    <s v="MH8"/>
    <x v="239"/>
    <n v="2200"/>
  </r>
  <r>
    <s v="HD257"/>
    <s v="MH9"/>
    <x v="240"/>
    <n v="13620"/>
  </r>
  <r>
    <s v="HD258"/>
    <s v="MH1"/>
    <x v="241"/>
    <n v="2616"/>
  </r>
  <r>
    <s v="HD259"/>
    <s v="MH8"/>
    <x v="242"/>
    <n v="8900"/>
  </r>
  <r>
    <s v="HD260"/>
    <s v="MH2"/>
    <x v="243"/>
    <n v="10185"/>
  </r>
  <r>
    <s v="HD261"/>
    <s v="MH1"/>
    <x v="244"/>
    <n v="872"/>
  </r>
  <r>
    <s v="HD262"/>
    <s v="MH7"/>
    <x v="245"/>
    <n v="1760"/>
  </r>
  <r>
    <s v="HD263"/>
    <s v="MH1"/>
    <x v="246"/>
    <n v="3270"/>
  </r>
  <r>
    <s v="HD264"/>
    <s v="MH5"/>
    <x v="247"/>
    <n v="1920"/>
  </r>
  <r>
    <s v="HD265"/>
    <s v="MH7"/>
    <x v="248"/>
    <n v="616"/>
  </r>
  <r>
    <s v="HD266"/>
    <s v="MH5"/>
    <x v="249"/>
    <n v="3000"/>
  </r>
  <r>
    <s v="HD267"/>
    <s v="MH6"/>
    <x v="250"/>
    <n v="16960"/>
  </r>
  <r>
    <s v="HD268"/>
    <s v="MH5"/>
    <x v="251"/>
    <n v="1320"/>
  </r>
  <r>
    <s v="HD269"/>
    <s v="MH3"/>
    <x v="252"/>
    <n v="1734"/>
  </r>
  <r>
    <s v="HD270"/>
    <s v="MH5"/>
    <x v="253"/>
    <n v="9240"/>
  </r>
  <r>
    <s v="HD271"/>
    <s v="MH1"/>
    <x v="254"/>
    <n v="3379"/>
  </r>
  <r>
    <s v="HD272"/>
    <s v="MH2"/>
    <x v="255"/>
    <n v="105"/>
  </r>
  <r>
    <s v="HD272"/>
    <s v="MH4"/>
    <x v="255"/>
    <n v="406"/>
  </r>
  <r>
    <s v="HD273"/>
    <s v="MH4"/>
    <x v="256"/>
    <n v="1682"/>
  </r>
  <r>
    <s v="HD274"/>
    <s v="MH2"/>
    <x v="257"/>
    <n v="4830"/>
  </r>
  <r>
    <s v="HD275"/>
    <s v="MH10"/>
    <x v="258"/>
    <n v="1776"/>
  </r>
  <r>
    <s v="HD276"/>
    <s v="MH8"/>
    <x v="259"/>
    <n v="1900"/>
  </r>
  <r>
    <s v="HD277"/>
    <s v="MH10"/>
    <x v="260"/>
    <n v="5328"/>
  </r>
  <r>
    <s v="HD278"/>
    <s v="MH1"/>
    <x v="261"/>
    <n v="3379"/>
  </r>
  <r>
    <s v="HD279"/>
    <s v="MH10"/>
    <x v="262"/>
    <n v="13764"/>
  </r>
  <r>
    <s v="HD280"/>
    <s v="MH4"/>
    <x v="263"/>
    <n v="232"/>
  </r>
  <r>
    <s v="HD281"/>
    <s v="MH4"/>
    <x v="264"/>
    <n v="3538"/>
  </r>
  <r>
    <s v="HD282"/>
    <s v="MH3"/>
    <x v="265"/>
    <n v="2550"/>
  </r>
  <r>
    <s v="HD283"/>
    <s v="MH3"/>
    <x v="266"/>
    <n v="2856"/>
  </r>
  <r>
    <s v="HD284"/>
    <s v="MH7"/>
    <x v="267"/>
    <n v="1144"/>
  </r>
  <r>
    <s v="HD285"/>
    <s v="MH9"/>
    <x v="268"/>
    <n v="4086"/>
  </r>
  <r>
    <s v="HD286"/>
    <s v="MH2"/>
    <x v="269"/>
    <n v="2835"/>
  </r>
  <r>
    <s v="HD287"/>
    <s v="MH8"/>
    <x v="270"/>
    <n v="1200"/>
  </r>
  <r>
    <s v="HD288"/>
    <s v="MH6"/>
    <x v="271"/>
    <n v="2756"/>
  </r>
  <r>
    <s v="HD289"/>
    <s v="MH4"/>
    <x v="272"/>
    <n v="928"/>
  </r>
  <r>
    <s v="HD290"/>
    <s v="MH8"/>
    <x v="273"/>
    <n v="3500"/>
  </r>
  <r>
    <s v="HD291"/>
    <s v="MH6"/>
    <x v="274"/>
    <n v="2544"/>
  </r>
  <r>
    <s v="HD292"/>
    <s v="MH1"/>
    <x v="275"/>
    <n v="545"/>
  </r>
  <r>
    <s v="HD293"/>
    <s v="MH5"/>
    <x v="276"/>
    <n v="2520"/>
  </r>
  <r>
    <s v="HD294"/>
    <s v="MH3"/>
    <x v="277"/>
    <n v="3162"/>
  </r>
  <r>
    <s v="HD295"/>
    <s v="MH5"/>
    <x v="278"/>
    <n v="1680"/>
  </r>
  <r>
    <s v="HD296"/>
    <s v="MH1"/>
    <x v="279"/>
    <n v="1744"/>
  </r>
  <r>
    <s v="HD297"/>
    <s v="MH2"/>
    <x v="280"/>
    <n v="210"/>
  </r>
  <r>
    <s v="HD298"/>
    <s v="MH7"/>
    <x v="281"/>
    <n v="2640"/>
  </r>
  <r>
    <s v="HD299"/>
    <s v="MH1"/>
    <x v="282"/>
    <n v="872"/>
  </r>
  <r>
    <s v="HD300"/>
    <s v="MH6"/>
    <x v="283"/>
    <n v="2332"/>
  </r>
  <r>
    <s v="HD301"/>
    <s v="MH10"/>
    <x v="284"/>
    <n v="6660"/>
  </r>
  <r>
    <s v="HD302"/>
    <s v="MH5"/>
    <x v="285"/>
    <n v="11160"/>
  </r>
  <r>
    <s v="HD303"/>
    <s v="MH10"/>
    <x v="286"/>
    <n v="20868"/>
  </r>
  <r>
    <s v="HD304"/>
    <s v="MH9"/>
    <x v="287"/>
    <n v="4540"/>
  </r>
  <r>
    <s v="HD305"/>
    <s v="MH4"/>
    <x v="288"/>
    <n v="754"/>
  </r>
  <r>
    <s v="HD306"/>
    <s v="MH8"/>
    <x v="289"/>
    <n v="400"/>
  </r>
  <r>
    <s v="HD306"/>
    <s v="MH3"/>
    <x v="289"/>
    <n v="3060"/>
  </r>
  <r>
    <s v="HD307"/>
    <s v="MH10"/>
    <x v="290"/>
    <n v="3330"/>
  </r>
  <r>
    <s v="HD308"/>
    <s v="MH1"/>
    <x v="291"/>
    <n v="1308"/>
  </r>
  <r>
    <s v="HD309"/>
    <s v="MH2"/>
    <x v="292"/>
    <n v="2520"/>
  </r>
  <r>
    <s v="HD310"/>
    <s v="MH10"/>
    <x v="293"/>
    <n v="6660"/>
  </r>
  <r>
    <s v="HD311"/>
    <s v="MH10"/>
    <x v="294"/>
    <n v="12432"/>
  </r>
  <r>
    <s v="HD312"/>
    <s v="MH1"/>
    <x v="295"/>
    <n v="3270"/>
  </r>
  <r>
    <s v="HD313"/>
    <s v="MH9"/>
    <x v="296"/>
    <n v="12712"/>
  </r>
  <r>
    <s v="HD314"/>
    <s v="MH3"/>
    <x v="297"/>
    <n v="3162"/>
  </r>
  <r>
    <s v="HD315"/>
    <s v="MH4"/>
    <x v="298"/>
    <n v="174"/>
  </r>
  <r>
    <s v="HD316"/>
    <s v="MH6"/>
    <x v="299"/>
    <n v="3604"/>
  </r>
  <r>
    <s v="HD317"/>
    <s v="MH7"/>
    <x v="300"/>
    <n v="2464"/>
  </r>
  <r>
    <s v="HD317"/>
    <s v="MH8"/>
    <x v="300"/>
    <n v="1700"/>
  </r>
  <r>
    <s v="HD318"/>
    <s v="MH1"/>
    <x v="301"/>
    <n v="5014"/>
  </r>
  <r>
    <s v="HD319"/>
    <s v="MH7"/>
    <x v="302"/>
    <n v="176"/>
  </r>
  <r>
    <s v="HD320"/>
    <s v="MH9"/>
    <x v="303"/>
    <n v="13620"/>
  </r>
  <r>
    <s v="HD321"/>
    <s v="MH2"/>
    <x v="304"/>
    <n v="1785"/>
  </r>
  <r>
    <s v="HD322"/>
    <s v="MH3"/>
    <x v="305"/>
    <n v="5508"/>
  </r>
  <r>
    <s v="HD323"/>
    <s v="MH2"/>
    <x v="306"/>
    <n v="735"/>
  </r>
  <r>
    <s v="HD323"/>
    <s v="MH8"/>
    <x v="306"/>
    <n v="400"/>
  </r>
  <r>
    <s v="HD324"/>
    <s v="MH9"/>
    <x v="307"/>
    <n v="2043"/>
  </r>
  <r>
    <s v="HD325"/>
    <s v="MH2"/>
    <x v="308"/>
    <n v="1365"/>
  </r>
  <r>
    <s v="HD326"/>
    <s v="MH4"/>
    <x v="309"/>
    <n v="2088"/>
  </r>
  <r>
    <s v="HD327"/>
    <s v="MH8"/>
    <x v="310"/>
    <n v="9100"/>
  </r>
  <r>
    <s v="HD328"/>
    <s v="MH3"/>
    <x v="311"/>
    <n v="2040"/>
  </r>
  <r>
    <s v="HD329"/>
    <s v="MH2"/>
    <x v="312"/>
    <n v="3150"/>
  </r>
  <r>
    <s v="HD330"/>
    <s v="MH9"/>
    <x v="313"/>
    <n v="13620"/>
  </r>
  <r>
    <s v="HD331"/>
    <s v="MH2"/>
    <x v="314"/>
    <n v="7140"/>
  </r>
  <r>
    <s v="HD332"/>
    <s v="MH7"/>
    <x v="315"/>
    <n v="968"/>
  </r>
  <r>
    <s v="HD333"/>
    <s v="MH7"/>
    <x v="316"/>
    <n v="264"/>
  </r>
  <r>
    <s v="HD334"/>
    <s v="MH8"/>
    <x v="317"/>
    <n v="1000"/>
  </r>
  <r>
    <s v="HD335"/>
    <s v="MH2"/>
    <x v="318"/>
    <n v="6300"/>
  </r>
  <r>
    <s v="HD336"/>
    <s v="MH10"/>
    <x v="319"/>
    <n v="9768"/>
  </r>
  <r>
    <s v="HD337"/>
    <s v="MH8"/>
    <x v="320"/>
    <n v="400"/>
  </r>
  <r>
    <s v="HD338"/>
    <s v="MH2"/>
    <x v="320"/>
    <n v="9870"/>
  </r>
  <r>
    <s v="HD339"/>
    <s v="MH3"/>
    <x v="321"/>
    <n v="3264"/>
  </r>
  <r>
    <s v="HD340"/>
    <s v="MH6"/>
    <x v="322"/>
    <n v="2120"/>
  </r>
  <r>
    <s v="HD341"/>
    <s v="MH9"/>
    <x v="323"/>
    <n v="11577"/>
  </r>
  <r>
    <s v="HD342"/>
    <s v="MH10"/>
    <x v="324"/>
    <n v="3996"/>
  </r>
  <r>
    <s v="HD343"/>
    <s v="MH7"/>
    <x v="325"/>
    <n v="1408"/>
  </r>
  <r>
    <s v="HD344"/>
    <s v="MH5"/>
    <x v="326"/>
    <n v="3720"/>
  </r>
  <r>
    <s v="HD345"/>
    <s v="MH7"/>
    <x v="327"/>
    <n v="1496"/>
  </r>
  <r>
    <s v="HD346"/>
    <s v="MH1"/>
    <x v="328"/>
    <n v="4796"/>
  </r>
  <r>
    <s v="HD347"/>
    <s v="MH8"/>
    <x v="329"/>
    <n v="6000"/>
  </r>
  <r>
    <s v="HD348"/>
    <s v="MH10"/>
    <x v="330"/>
    <n v="7992"/>
  </r>
  <r>
    <s v="HD349"/>
    <s v="MH2"/>
    <x v="331"/>
    <n v="6300"/>
  </r>
  <r>
    <s v="HD350"/>
    <s v="MH3"/>
    <x v="332"/>
    <n v="1428"/>
  </r>
  <r>
    <s v="HD351"/>
    <s v="MH2"/>
    <x v="333"/>
    <n v="4410"/>
  </r>
  <r>
    <s v="HD352"/>
    <s v="MH5"/>
    <x v="334"/>
    <n v="4440"/>
  </r>
  <r>
    <s v="HD352"/>
    <s v="MH1"/>
    <x v="334"/>
    <n v="654"/>
  </r>
  <r>
    <s v="HD352"/>
    <s v="MH7"/>
    <x v="334"/>
    <n v="704"/>
  </r>
  <r>
    <s v="HD353"/>
    <s v="MH1"/>
    <x v="334"/>
    <n v="2725"/>
  </r>
  <r>
    <s v="HD354"/>
    <s v="MH3"/>
    <x v="335"/>
    <n v="5100"/>
  </r>
  <r>
    <s v="HD355"/>
    <s v="MH10"/>
    <x v="336"/>
    <n v="4218"/>
  </r>
  <r>
    <s v="HD356"/>
    <s v="MH10"/>
    <x v="337"/>
    <n v="5550"/>
  </r>
  <r>
    <s v="HD357"/>
    <s v="MH2"/>
    <x v="338"/>
    <n v="8400"/>
  </r>
  <r>
    <s v="HD358"/>
    <s v="MH9"/>
    <x v="338"/>
    <n v="2951"/>
  </r>
  <r>
    <s v="HD359"/>
    <s v="MH3"/>
    <x v="339"/>
    <n v="2142"/>
  </r>
  <r>
    <s v="HD360"/>
    <s v="MH7"/>
    <x v="340"/>
    <n v="7392"/>
  </r>
  <r>
    <s v="HD361"/>
    <s v="MH3"/>
    <x v="340"/>
    <n v="2550"/>
  </r>
  <r>
    <s v="HD362"/>
    <s v="MH4"/>
    <x v="341"/>
    <n v="406"/>
  </r>
  <r>
    <s v="HD363"/>
    <s v="MH5"/>
    <x v="341"/>
    <n v="11280"/>
  </r>
  <r>
    <s v="HD364"/>
    <s v="MH5"/>
    <x v="342"/>
    <n v="7200"/>
  </r>
  <r>
    <s v="HD365"/>
    <s v="MH7"/>
    <x v="342"/>
    <n v="1056"/>
  </r>
  <r>
    <s v="HD366"/>
    <s v="MH5"/>
    <x v="342"/>
    <n v="2400"/>
  </r>
  <r>
    <s v="HD367"/>
    <s v="MH1"/>
    <x v="343"/>
    <n v="1417"/>
  </r>
  <r>
    <s v="HD368"/>
    <s v="MH10"/>
    <x v="344"/>
    <n v="13542"/>
  </r>
  <r>
    <s v="HD369"/>
    <s v="MH7"/>
    <x v="345"/>
    <n v="8008"/>
  </r>
  <r>
    <s v="HD370"/>
    <s v="MH5"/>
    <x v="346"/>
    <n v="360"/>
  </r>
  <r>
    <s v="HD371"/>
    <s v="MH7"/>
    <x v="347"/>
    <n v="1408"/>
  </r>
  <r>
    <s v="HD371"/>
    <s v="MH8"/>
    <x v="347"/>
    <n v="2400"/>
  </r>
  <r>
    <s v="HD372"/>
    <s v="MH3"/>
    <x v="348"/>
    <n v="612"/>
  </r>
  <r>
    <s v="HD373"/>
    <s v="MH6"/>
    <x v="349"/>
    <n v="5088"/>
  </r>
  <r>
    <s v="HD374"/>
    <s v="MH5"/>
    <x v="350"/>
    <n v="1200"/>
  </r>
  <r>
    <s v="HD375"/>
    <s v="MH8"/>
    <x v="351"/>
    <n v="1500"/>
  </r>
  <r>
    <s v="HD376"/>
    <s v="MH9"/>
    <x v="352"/>
    <n v="11577"/>
  </r>
  <r>
    <s v="HD377"/>
    <s v="MH6"/>
    <x v="353"/>
    <n v="2544"/>
  </r>
  <r>
    <s v="HD378"/>
    <s v="MH3"/>
    <x v="353"/>
    <n v="714"/>
  </r>
  <r>
    <s v="HD379"/>
    <s v="MH6"/>
    <x v="354"/>
    <n v="1908"/>
  </r>
  <r>
    <s v="HD380"/>
    <s v="MH2"/>
    <x v="355"/>
    <n v="1680"/>
  </r>
  <r>
    <s v="HD381"/>
    <s v="MH8"/>
    <x v="356"/>
    <n v="800"/>
  </r>
  <r>
    <s v="HD382"/>
    <s v="MH2"/>
    <x v="357"/>
    <n v="1575"/>
  </r>
  <r>
    <s v="HD383"/>
    <s v="MH6"/>
    <x v="358"/>
    <n v="18868"/>
  </r>
  <r>
    <s v="HD384"/>
    <s v="MH1"/>
    <x v="358"/>
    <n v="5886"/>
  </r>
  <r>
    <s v="HD385"/>
    <s v="MH10"/>
    <x v="358"/>
    <n v="3108"/>
  </r>
  <r>
    <s v="HD385"/>
    <s v="MH7"/>
    <x v="358"/>
    <n v="1496"/>
  </r>
  <r>
    <s v="HD386"/>
    <s v="MH5"/>
    <x v="359"/>
    <n v="2880"/>
  </r>
  <r>
    <s v="HD387"/>
    <s v="MH10"/>
    <x v="359"/>
    <n v="6660"/>
  </r>
  <r>
    <s v="HD388"/>
    <s v="MH3"/>
    <x v="360"/>
    <n v="1020"/>
  </r>
  <r>
    <s v="HD389"/>
    <s v="MH9"/>
    <x v="360"/>
    <n v="2951"/>
  </r>
  <r>
    <s v="HD390"/>
    <s v="MH7"/>
    <x v="361"/>
    <n v="1496"/>
  </r>
  <r>
    <s v="HD391"/>
    <s v="MH3"/>
    <x v="362"/>
    <n v="2550"/>
  </r>
  <r>
    <s v="HD392"/>
    <s v="MH5"/>
    <x v="363"/>
    <n v="9600"/>
  </r>
  <r>
    <s v="HD393"/>
    <s v="MH8"/>
    <x v="364"/>
    <n v="7400"/>
  </r>
  <r>
    <s v="HD394"/>
    <s v="MH9"/>
    <x v="365"/>
    <n v="8853"/>
  </r>
  <r>
    <s v="HD395"/>
    <s v="MH4"/>
    <x v="365"/>
    <n v="1798"/>
  </r>
  <r>
    <s v="HD396"/>
    <s v="MH2"/>
    <x v="366"/>
    <n v="1470"/>
  </r>
  <r>
    <s v="HD397"/>
    <s v="MH3"/>
    <x v="367"/>
    <n v="5712"/>
  </r>
  <r>
    <s v="HD398"/>
    <s v="MH9"/>
    <x v="368"/>
    <n v="10442"/>
  </r>
  <r>
    <s v="HD399"/>
    <s v="MH6"/>
    <x v="369"/>
    <n v="848"/>
  </r>
  <r>
    <s v="HD400"/>
    <s v="MH7"/>
    <x v="370"/>
    <n v="2288"/>
  </r>
  <r>
    <s v="HD401"/>
    <s v="MH2"/>
    <x v="371"/>
    <n v="9345"/>
  </r>
  <r>
    <s v="HD402"/>
    <s v="MH9"/>
    <x v="371"/>
    <n v="22019"/>
  </r>
  <r>
    <s v="HD403"/>
    <s v="MH2"/>
    <x v="372"/>
    <n v="1155"/>
  </r>
  <r>
    <s v="HD404"/>
    <s v="MH1"/>
    <x v="373"/>
    <n v="2180"/>
  </r>
  <r>
    <s v="HD404"/>
    <s v="MH4"/>
    <x v="373"/>
    <n v="638"/>
  </r>
  <r>
    <s v="HD405"/>
    <s v="MH8"/>
    <x v="374"/>
    <n v="100"/>
  </r>
  <r>
    <s v="HD406"/>
    <s v="MH5"/>
    <x v="375"/>
    <n v="1920"/>
  </r>
  <r>
    <s v="HD407"/>
    <s v="MH7"/>
    <x v="376"/>
    <n v="1144"/>
  </r>
  <r>
    <s v="HD408"/>
    <s v="MH5"/>
    <x v="377"/>
    <n v="1080"/>
  </r>
  <r>
    <s v="HD409"/>
    <s v="MH6"/>
    <x v="378"/>
    <n v="1060"/>
  </r>
  <r>
    <s v="HD410"/>
    <s v="MH5"/>
    <x v="379"/>
    <n v="960"/>
  </r>
  <r>
    <s v="HD411"/>
    <s v="MH3"/>
    <x v="380"/>
    <n v="4692"/>
  </r>
  <r>
    <s v="HD412"/>
    <s v="MH5"/>
    <x v="381"/>
    <n v="960"/>
  </r>
  <r>
    <s v="HD413"/>
    <s v="MH1"/>
    <x v="382"/>
    <n v="763"/>
  </r>
  <r>
    <s v="HD414"/>
    <s v="MH2"/>
    <x v="383"/>
    <n v="2520"/>
  </r>
  <r>
    <s v="HD415"/>
    <s v="MH4"/>
    <x v="384"/>
    <n v="1798"/>
  </r>
  <r>
    <s v="HD416"/>
    <s v="MH2"/>
    <x v="385"/>
    <n v="6510"/>
  </r>
  <r>
    <s v="HD417"/>
    <s v="MH10"/>
    <x v="386"/>
    <n v="888"/>
  </r>
  <r>
    <s v="HD418"/>
    <s v="MH7"/>
    <x v="387"/>
    <n v="5368"/>
  </r>
  <r>
    <s v="HD419"/>
    <s v="MH1"/>
    <x v="388"/>
    <n v="2725"/>
  </r>
  <r>
    <s v="HD420"/>
    <s v="MH6"/>
    <x v="388"/>
    <n v="5936"/>
  </r>
  <r>
    <s v="HD421"/>
    <s v="MH10"/>
    <x v="389"/>
    <n v="666"/>
  </r>
  <r>
    <s v="HD421"/>
    <s v="MH8"/>
    <x v="389"/>
    <n v="2000"/>
  </r>
  <r>
    <s v="HD421"/>
    <s v="MH2"/>
    <x v="389"/>
    <n v="3255"/>
  </r>
  <r>
    <s v="HD422"/>
    <s v="MH5"/>
    <x v="390"/>
    <n v="960"/>
  </r>
  <r>
    <s v="HD423"/>
    <s v="MH10"/>
    <x v="391"/>
    <n v="5994"/>
  </r>
  <r>
    <s v="HD424"/>
    <s v="MH9"/>
    <x v="392"/>
    <n v="7264"/>
  </r>
  <r>
    <s v="HD425"/>
    <s v="MH4"/>
    <x v="393"/>
    <n v="1276"/>
  </r>
  <r>
    <s v="HD426"/>
    <s v="MH8"/>
    <x v="394"/>
    <n v="3900"/>
  </r>
  <r>
    <s v="HD427"/>
    <s v="MH10"/>
    <x v="395"/>
    <n v="11322"/>
  </r>
  <r>
    <s v="HD428"/>
    <s v="MH1"/>
    <x v="396"/>
    <n v="2398"/>
  </r>
  <r>
    <s v="HD429"/>
    <s v="MH2"/>
    <x v="397"/>
    <n v="4305"/>
  </r>
  <r>
    <s v="HD430"/>
    <s v="MH10"/>
    <x v="398"/>
    <n v="1776"/>
  </r>
  <r>
    <s v="HD431"/>
    <s v="MH5"/>
    <x v="399"/>
    <n v="480"/>
  </r>
  <r>
    <s v="HD432"/>
    <s v="MH1"/>
    <x v="399"/>
    <n v="9701"/>
  </r>
  <r>
    <s v="HD433"/>
    <s v="MH9"/>
    <x v="400"/>
    <n v="454"/>
  </r>
  <r>
    <s v="HD434"/>
    <s v="MH3"/>
    <x v="401"/>
    <n v="5916"/>
  </r>
  <r>
    <s v="HD435"/>
    <s v="MH4"/>
    <x v="402"/>
    <n v="2030"/>
  </r>
  <r>
    <s v="HD436"/>
    <s v="MH6"/>
    <x v="403"/>
    <n v="9328"/>
  </r>
  <r>
    <s v="HD437"/>
    <s v="MH7"/>
    <x v="404"/>
    <n v="6776"/>
  </r>
  <r>
    <s v="HD438"/>
    <s v="MH1"/>
    <x v="404"/>
    <n v="545"/>
  </r>
  <r>
    <s v="HD439"/>
    <s v="MH10"/>
    <x v="405"/>
    <n v="2886"/>
  </r>
  <r>
    <s v="HD440"/>
    <s v="MH1"/>
    <x v="406"/>
    <n v="436"/>
  </r>
  <r>
    <s v="HD441"/>
    <s v="MH9"/>
    <x v="407"/>
    <n v="10215"/>
  </r>
  <r>
    <s v="HD442"/>
    <s v="MH3"/>
    <x v="408"/>
    <n v="4080"/>
  </r>
  <r>
    <s v="HD443"/>
    <s v="MH4"/>
    <x v="409"/>
    <n v="2204"/>
  </r>
  <r>
    <s v="HD444"/>
    <s v="MH6"/>
    <x v="410"/>
    <n v="4240"/>
  </r>
  <r>
    <s v="HD445"/>
    <s v="MH7"/>
    <x v="411"/>
    <n v="2112"/>
  </r>
  <r>
    <s v="HD446"/>
    <s v="MH1"/>
    <x v="412"/>
    <n v="1199"/>
  </r>
  <r>
    <s v="HD447"/>
    <s v="MH7"/>
    <x v="413"/>
    <n v="1936"/>
  </r>
  <r>
    <s v="HD448"/>
    <s v="MH2"/>
    <x v="414"/>
    <n v="5355"/>
  </r>
  <r>
    <s v="HD449"/>
    <s v="MH10"/>
    <x v="415"/>
    <n v="11322"/>
  </r>
  <r>
    <s v="HD450"/>
    <s v="MH5"/>
    <x v="416"/>
    <n v="3720"/>
  </r>
  <r>
    <s v="HD451"/>
    <s v="MH1"/>
    <x v="417"/>
    <n v="6758"/>
  </r>
  <r>
    <s v="HD452"/>
    <s v="MH9"/>
    <x v="418"/>
    <n v="908"/>
  </r>
  <r>
    <s v="HD453"/>
    <s v="MH4"/>
    <x v="419"/>
    <n v="3538"/>
  </r>
  <r>
    <s v="HD454"/>
    <s v="MH6"/>
    <x v="420"/>
    <n v="5300"/>
  </r>
  <r>
    <s v="HD455"/>
    <s v="MH7"/>
    <x v="421"/>
    <n v="2464"/>
  </r>
  <r>
    <s v="HD456"/>
    <s v="MH1"/>
    <x v="422"/>
    <n v="1308"/>
  </r>
  <r>
    <s v="HD456"/>
    <s v="MH10"/>
    <x v="422"/>
    <n v="1998"/>
  </r>
  <r>
    <s v="HD456"/>
    <s v="MH3"/>
    <x v="422"/>
    <n v="2040"/>
  </r>
  <r>
    <s v="HD457"/>
    <s v="MH7"/>
    <x v="422"/>
    <n v="616"/>
  </r>
  <r>
    <s v="HD458"/>
    <s v="MH2"/>
    <x v="423"/>
    <n v="2835"/>
  </r>
  <r>
    <s v="HD459"/>
    <s v="MH10"/>
    <x v="424"/>
    <n v="3996"/>
  </r>
  <r>
    <s v="HD460"/>
    <s v="MH5"/>
    <x v="425"/>
    <n v="2640"/>
  </r>
  <r>
    <s v="HD461"/>
    <s v="MH5"/>
    <x v="426"/>
    <n v="1080"/>
  </r>
  <r>
    <s v="HD462"/>
    <s v="MH7"/>
    <x v="427"/>
    <n v="4488"/>
  </r>
  <r>
    <s v="HD463"/>
    <s v="MH3"/>
    <x v="428"/>
    <n v="2244"/>
  </r>
  <r>
    <s v="HD464"/>
    <s v="MH6"/>
    <x v="429"/>
    <n v="8692"/>
  </r>
  <r>
    <s v="HD465"/>
    <s v="MH5"/>
    <x v="430"/>
    <n v="960"/>
  </r>
  <r>
    <s v="HD466"/>
    <s v="MH8"/>
    <x v="431"/>
    <n v="400"/>
  </r>
  <r>
    <s v="HD467"/>
    <s v="MH9"/>
    <x v="432"/>
    <n v="20203"/>
  </r>
  <r>
    <s v="HD468"/>
    <s v="MH6"/>
    <x v="433"/>
    <n v="424"/>
  </r>
  <r>
    <s v="HD469"/>
    <s v="MH3"/>
    <x v="434"/>
    <n v="5916"/>
  </r>
  <r>
    <s v="HD470"/>
    <s v="MH6"/>
    <x v="435"/>
    <n v="7420"/>
  </r>
  <r>
    <s v="HD471"/>
    <s v="MH2"/>
    <x v="436"/>
    <n v="4620"/>
  </r>
  <r>
    <s v="HD472"/>
    <s v="MH8"/>
    <x v="436"/>
    <n v="7700"/>
  </r>
  <r>
    <s v="HD473"/>
    <s v="MH2"/>
    <x v="437"/>
    <n v="525"/>
  </r>
  <r>
    <s v="HD474"/>
    <s v="MH6"/>
    <x v="438"/>
    <n v="2756"/>
  </r>
  <r>
    <s v="HD475"/>
    <s v="MH1"/>
    <x v="439"/>
    <n v="436"/>
  </r>
  <r>
    <s v="HD476"/>
    <s v="MH10"/>
    <x v="440"/>
    <n v="1110"/>
  </r>
  <r>
    <s v="HD477"/>
    <s v="MH5"/>
    <x v="441"/>
    <n v="1200"/>
  </r>
  <r>
    <s v="HD478"/>
    <s v="MH10"/>
    <x v="442"/>
    <n v="8436"/>
  </r>
  <r>
    <s v="HD479"/>
    <s v="MH3"/>
    <x v="443"/>
    <n v="2040"/>
  </r>
  <r>
    <s v="HD480"/>
    <s v="MH9"/>
    <x v="444"/>
    <n v="10215"/>
  </r>
  <r>
    <s v="HD481"/>
    <s v="MH7"/>
    <x v="445"/>
    <n v="5720"/>
  </r>
  <r>
    <s v="HD482"/>
    <s v="MH3"/>
    <x v="446"/>
    <n v="2244"/>
  </r>
  <r>
    <s v="HD483"/>
    <s v="MH5"/>
    <x v="447"/>
    <n v="5640"/>
  </r>
  <r>
    <s v="HD484"/>
    <s v="MH8"/>
    <x v="448"/>
    <n v="1600"/>
  </r>
  <r>
    <s v="HD485"/>
    <s v="MH9"/>
    <x v="449"/>
    <n v="2497"/>
  </r>
  <r>
    <s v="HD486"/>
    <s v="MH4"/>
    <x v="450"/>
    <n v="464"/>
  </r>
  <r>
    <s v="HD487"/>
    <s v="MH2"/>
    <x v="450"/>
    <n v="630"/>
  </r>
  <r>
    <s v="HD488"/>
    <s v="MH3"/>
    <x v="451"/>
    <n v="408"/>
  </r>
  <r>
    <s v="HD489"/>
    <s v="MH9"/>
    <x v="452"/>
    <n v="7264"/>
  </r>
  <r>
    <s v="HD490"/>
    <s v="MH6"/>
    <x v="453"/>
    <n v="8692"/>
  </r>
  <r>
    <s v="HD491"/>
    <s v="MH6"/>
    <x v="454"/>
    <n v="4240"/>
  </r>
  <r>
    <s v="HD492"/>
    <s v="MH9"/>
    <x v="455"/>
    <n v="4313"/>
  </r>
  <r>
    <s v="HD493"/>
    <s v="MH10"/>
    <x v="456"/>
    <n v="888"/>
  </r>
  <r>
    <s v="HD494"/>
    <s v="MH7"/>
    <x v="457"/>
    <n v="1320"/>
  </r>
  <r>
    <s v="HD495"/>
    <s v="MH5"/>
    <x v="458"/>
    <n v="720"/>
  </r>
  <r>
    <s v="HD496"/>
    <s v="MH7"/>
    <x v="459"/>
    <n v="3344"/>
  </r>
  <r>
    <s v="HD497"/>
    <s v="MH1"/>
    <x v="460"/>
    <n v="1199"/>
  </r>
  <r>
    <s v="HD498"/>
    <s v="MH8"/>
    <x v="461"/>
    <n v="5600"/>
  </r>
  <r>
    <s v="HD499"/>
    <s v="MH10"/>
    <x v="462"/>
    <n v="3330"/>
  </r>
  <r>
    <s v="HD500"/>
    <s v="MH2"/>
    <x v="463"/>
    <n v="2310"/>
  </r>
  <r>
    <s v="HD501"/>
    <s v="MH3"/>
    <x v="464"/>
    <n v="9690"/>
  </r>
  <r>
    <s v="HD502"/>
    <s v="MH2"/>
    <x v="465"/>
    <n v="5355"/>
  </r>
  <r>
    <s v="HD503"/>
    <s v="MH5"/>
    <x v="466"/>
    <n v="2640"/>
  </r>
  <r>
    <s v="HD504"/>
    <s v="MH1"/>
    <x v="466"/>
    <n v="4360"/>
  </r>
  <r>
    <s v="HD505"/>
    <s v="MH3"/>
    <x v="466"/>
    <n v="816"/>
  </r>
  <r>
    <s v="HD506"/>
    <s v="MH10"/>
    <x v="467"/>
    <n v="888"/>
  </r>
  <r>
    <s v="HD507"/>
    <s v="MH10"/>
    <x v="468"/>
    <n v="19758"/>
  </r>
  <r>
    <s v="HD508"/>
    <s v="MH2"/>
    <x v="469"/>
    <n v="210"/>
  </r>
  <r>
    <s v="HD509"/>
    <s v="MH9"/>
    <x v="470"/>
    <n v="13166"/>
  </r>
  <r>
    <s v="HD510"/>
    <s v="MH3"/>
    <x v="471"/>
    <n v="5100"/>
  </r>
  <r>
    <s v="HD511"/>
    <s v="MH7"/>
    <x v="472"/>
    <n v="3872"/>
  </r>
  <r>
    <s v="HD512"/>
    <s v="MH4"/>
    <x v="473"/>
    <n v="1276"/>
  </r>
  <r>
    <s v="HD513"/>
    <s v="MH9"/>
    <x v="474"/>
    <n v="13620"/>
  </r>
  <r>
    <s v="HD514"/>
    <s v="MH7"/>
    <x v="475"/>
    <n v="2112"/>
  </r>
  <r>
    <s v="HD515"/>
    <s v="MH7"/>
    <x v="476"/>
    <n v="7832"/>
  </r>
  <r>
    <s v="HD516"/>
    <s v="MH9"/>
    <x v="476"/>
    <n v="83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HD001"/>
    <s v="MH10"/>
    <x v="0"/>
    <x v="0"/>
    <x v="0"/>
  </r>
  <r>
    <s v="HD001"/>
    <s v="MH4"/>
    <x v="0"/>
    <x v="1"/>
    <x v="0"/>
  </r>
  <r>
    <s v="HD001"/>
    <s v="MH9"/>
    <x v="0"/>
    <x v="2"/>
    <x v="0"/>
  </r>
  <r>
    <s v="HD002"/>
    <s v="MH7"/>
    <x v="1"/>
    <x v="3"/>
    <x v="1"/>
  </r>
  <r>
    <s v="HD003"/>
    <s v="MH7"/>
    <x v="2"/>
    <x v="4"/>
    <x v="2"/>
  </r>
  <r>
    <s v="HD004"/>
    <s v="MH9"/>
    <x v="3"/>
    <x v="5"/>
    <x v="3"/>
  </r>
  <r>
    <s v="HD005"/>
    <s v="MH4"/>
    <x v="3"/>
    <x v="6"/>
    <x v="4"/>
  </r>
  <r>
    <s v="HD006"/>
    <s v="MH7"/>
    <x v="4"/>
    <x v="7"/>
    <x v="5"/>
  </r>
  <r>
    <s v="HD007"/>
    <s v="MH7"/>
    <x v="5"/>
    <x v="8"/>
    <x v="4"/>
  </r>
  <r>
    <s v="HD007"/>
    <s v="MH9"/>
    <x v="5"/>
    <x v="9"/>
    <x v="4"/>
  </r>
  <r>
    <s v="HD008"/>
    <s v="MH9"/>
    <x v="6"/>
    <x v="10"/>
    <x v="6"/>
  </r>
  <r>
    <s v="HD009"/>
    <s v="MH10"/>
    <x v="7"/>
    <x v="11"/>
    <x v="7"/>
  </r>
  <r>
    <s v="HD010"/>
    <s v="MH10"/>
    <x v="8"/>
    <x v="12"/>
    <x v="8"/>
  </r>
  <r>
    <s v="HD011"/>
    <s v="MH4"/>
    <x v="9"/>
    <x v="13"/>
    <x v="9"/>
  </r>
  <r>
    <s v="HD012"/>
    <s v="MH4"/>
    <x v="9"/>
    <x v="14"/>
    <x v="9"/>
  </r>
  <r>
    <s v="HD013"/>
    <s v="MH9"/>
    <x v="10"/>
    <x v="15"/>
    <x v="8"/>
  </r>
  <r>
    <s v="HD013"/>
    <s v="MH1"/>
    <x v="10"/>
    <x v="16"/>
    <x v="8"/>
  </r>
  <r>
    <s v="HD014"/>
    <s v="MH5"/>
    <x v="11"/>
    <x v="0"/>
    <x v="10"/>
  </r>
  <r>
    <s v="HD015"/>
    <s v="MH4"/>
    <x v="12"/>
    <x v="17"/>
    <x v="2"/>
  </r>
  <r>
    <s v="HD016"/>
    <s v="MH8"/>
    <x v="13"/>
    <x v="18"/>
    <x v="11"/>
  </r>
  <r>
    <s v="HD017"/>
    <s v="MH6"/>
    <x v="14"/>
    <x v="19"/>
    <x v="12"/>
  </r>
  <r>
    <s v="HD018"/>
    <s v="MH1"/>
    <x v="15"/>
    <x v="20"/>
    <x v="13"/>
  </r>
  <r>
    <s v="HD019"/>
    <s v="MH9"/>
    <x v="16"/>
    <x v="21"/>
    <x v="14"/>
  </r>
  <r>
    <s v="HD020"/>
    <s v="MH7"/>
    <x v="17"/>
    <x v="22"/>
    <x v="15"/>
  </r>
  <r>
    <s v="HD021"/>
    <s v="MH4"/>
    <x v="18"/>
    <x v="23"/>
    <x v="3"/>
  </r>
  <r>
    <s v="HD021"/>
    <s v="MH1"/>
    <x v="18"/>
    <x v="24"/>
    <x v="3"/>
  </r>
  <r>
    <s v="HD022"/>
    <s v="MH6"/>
    <x v="19"/>
    <x v="25"/>
    <x v="16"/>
  </r>
  <r>
    <s v="HD023"/>
    <s v="MH8"/>
    <x v="20"/>
    <x v="26"/>
    <x v="8"/>
  </r>
  <r>
    <s v="HD024"/>
    <s v="MH8"/>
    <x v="21"/>
    <x v="27"/>
    <x v="17"/>
  </r>
  <r>
    <s v="HD025"/>
    <s v="MH8"/>
    <x v="22"/>
    <x v="28"/>
    <x v="15"/>
  </r>
  <r>
    <s v="HD026"/>
    <s v="MH5"/>
    <x v="23"/>
    <x v="29"/>
    <x v="10"/>
  </r>
  <r>
    <s v="HD026"/>
    <s v="MH7"/>
    <x v="23"/>
    <x v="30"/>
    <x v="10"/>
  </r>
  <r>
    <s v="HD027"/>
    <s v="MH3"/>
    <x v="24"/>
    <x v="31"/>
    <x v="0"/>
  </r>
  <r>
    <s v="HD028"/>
    <s v="MH8"/>
    <x v="25"/>
    <x v="32"/>
    <x v="0"/>
  </r>
  <r>
    <s v="HD029"/>
    <s v="MH1"/>
    <x v="26"/>
    <x v="33"/>
    <x v="18"/>
  </r>
  <r>
    <s v="HD030"/>
    <s v="MH1"/>
    <x v="27"/>
    <x v="34"/>
    <x v="8"/>
  </r>
  <r>
    <s v="HD031"/>
    <s v="MH9"/>
    <x v="28"/>
    <x v="35"/>
    <x v="19"/>
  </r>
  <r>
    <s v="HD032"/>
    <s v="MH6"/>
    <x v="29"/>
    <x v="36"/>
    <x v="7"/>
  </r>
  <r>
    <s v="HD033"/>
    <s v="MH4"/>
    <x v="30"/>
    <x v="37"/>
    <x v="20"/>
  </r>
  <r>
    <s v="HD034"/>
    <s v="MH7"/>
    <x v="31"/>
    <x v="3"/>
    <x v="6"/>
  </r>
  <r>
    <s v="HD035"/>
    <s v="MH8"/>
    <x v="32"/>
    <x v="38"/>
    <x v="18"/>
  </r>
  <r>
    <s v="HD036"/>
    <s v="MH9"/>
    <x v="33"/>
    <x v="15"/>
    <x v="21"/>
  </r>
  <r>
    <s v="HD037"/>
    <s v="MH1"/>
    <x v="34"/>
    <x v="39"/>
    <x v="22"/>
  </r>
  <r>
    <s v="HD038"/>
    <s v="MH8"/>
    <x v="35"/>
    <x v="40"/>
    <x v="8"/>
  </r>
  <r>
    <s v="HD039"/>
    <s v="MH2"/>
    <x v="36"/>
    <x v="41"/>
    <x v="7"/>
  </r>
  <r>
    <s v="HD040"/>
    <s v="MH1"/>
    <x v="37"/>
    <x v="24"/>
    <x v="9"/>
  </r>
  <r>
    <s v="HD041"/>
    <s v="MH7"/>
    <x v="38"/>
    <x v="42"/>
    <x v="23"/>
  </r>
  <r>
    <s v="HD042"/>
    <s v="MH1"/>
    <x v="39"/>
    <x v="34"/>
    <x v="23"/>
  </r>
  <r>
    <s v="HD043"/>
    <s v="MH5"/>
    <x v="40"/>
    <x v="43"/>
    <x v="14"/>
  </r>
  <r>
    <s v="HD044"/>
    <s v="MH7"/>
    <x v="41"/>
    <x v="44"/>
    <x v="10"/>
  </r>
  <r>
    <s v="HD044"/>
    <s v="MH2"/>
    <x v="41"/>
    <x v="45"/>
    <x v="10"/>
  </r>
  <r>
    <s v="HD044"/>
    <s v="MH4"/>
    <x v="41"/>
    <x v="46"/>
    <x v="10"/>
  </r>
  <r>
    <s v="HD045"/>
    <s v="MH5"/>
    <x v="42"/>
    <x v="47"/>
    <x v="20"/>
  </r>
  <r>
    <s v="HD046"/>
    <s v="MH6"/>
    <x v="43"/>
    <x v="48"/>
    <x v="24"/>
  </r>
  <r>
    <s v="HD047"/>
    <s v="MH5"/>
    <x v="44"/>
    <x v="49"/>
    <x v="10"/>
  </r>
  <r>
    <s v="HD047"/>
    <s v="MH3"/>
    <x v="44"/>
    <x v="50"/>
    <x v="10"/>
  </r>
  <r>
    <s v="HD048"/>
    <s v="MH5"/>
    <x v="45"/>
    <x v="51"/>
    <x v="13"/>
  </r>
  <r>
    <s v="HD049"/>
    <s v="MH1"/>
    <x v="46"/>
    <x v="52"/>
    <x v="19"/>
  </r>
  <r>
    <s v="HD050"/>
    <s v="MH2"/>
    <x v="47"/>
    <x v="53"/>
    <x v="25"/>
  </r>
  <r>
    <s v="HD051"/>
    <s v="MH4"/>
    <x v="48"/>
    <x v="54"/>
    <x v="6"/>
  </r>
  <r>
    <s v="HD052"/>
    <s v="MH2"/>
    <x v="49"/>
    <x v="55"/>
    <x v="15"/>
  </r>
  <r>
    <s v="HD053"/>
    <s v="MH10"/>
    <x v="50"/>
    <x v="56"/>
    <x v="6"/>
  </r>
  <r>
    <s v="HD054"/>
    <s v="MH8"/>
    <x v="51"/>
    <x v="57"/>
    <x v="0"/>
  </r>
  <r>
    <s v="HD055"/>
    <s v="MH10"/>
    <x v="52"/>
    <x v="58"/>
    <x v="3"/>
  </r>
  <r>
    <s v="HD056"/>
    <s v="MH1"/>
    <x v="53"/>
    <x v="59"/>
    <x v="26"/>
  </r>
  <r>
    <s v="HD056"/>
    <s v="MH3"/>
    <x v="53"/>
    <x v="50"/>
    <x v="26"/>
  </r>
  <r>
    <s v="HD056"/>
    <s v="MH7"/>
    <x v="53"/>
    <x v="44"/>
    <x v="26"/>
  </r>
  <r>
    <s v="HD056"/>
    <s v="MH10"/>
    <x v="53"/>
    <x v="60"/>
    <x v="26"/>
  </r>
  <r>
    <s v="HD056"/>
    <s v="MH9"/>
    <x v="53"/>
    <x v="61"/>
    <x v="26"/>
  </r>
  <r>
    <s v="HD057"/>
    <s v="MH10"/>
    <x v="54"/>
    <x v="60"/>
    <x v="0"/>
  </r>
  <r>
    <s v="HD058"/>
    <s v="MH4"/>
    <x v="55"/>
    <x v="62"/>
    <x v="11"/>
  </r>
  <r>
    <s v="HD059"/>
    <s v="MH4"/>
    <x v="56"/>
    <x v="63"/>
    <x v="7"/>
  </r>
  <r>
    <s v="HD060"/>
    <s v="MH3"/>
    <x v="57"/>
    <x v="64"/>
    <x v="23"/>
  </r>
  <r>
    <s v="HD061"/>
    <s v="MH3"/>
    <x v="58"/>
    <x v="65"/>
    <x v="22"/>
  </r>
  <r>
    <s v="HD062"/>
    <s v="MH7"/>
    <x v="59"/>
    <x v="44"/>
    <x v="9"/>
  </r>
  <r>
    <s v="HD063"/>
    <s v="MH9"/>
    <x v="60"/>
    <x v="66"/>
    <x v="23"/>
  </r>
  <r>
    <s v="HD064"/>
    <s v="MH2"/>
    <x v="61"/>
    <x v="67"/>
    <x v="1"/>
  </r>
  <r>
    <s v="HD064"/>
    <s v="MH8"/>
    <x v="61"/>
    <x v="26"/>
    <x v="1"/>
  </r>
  <r>
    <s v="HD065"/>
    <s v="MH6"/>
    <x v="62"/>
    <x v="68"/>
    <x v="0"/>
  </r>
  <r>
    <s v="HD066"/>
    <s v="MH4"/>
    <x v="63"/>
    <x v="54"/>
    <x v="16"/>
  </r>
  <r>
    <s v="HD067"/>
    <s v="MH8"/>
    <x v="64"/>
    <x v="69"/>
    <x v="23"/>
  </r>
  <r>
    <s v="HD068"/>
    <s v="MH6"/>
    <x v="65"/>
    <x v="70"/>
    <x v="12"/>
  </r>
  <r>
    <s v="HD069"/>
    <s v="MH1"/>
    <x v="66"/>
    <x v="20"/>
    <x v="15"/>
  </r>
  <r>
    <s v="HD070"/>
    <s v="MH4"/>
    <x v="67"/>
    <x v="71"/>
    <x v="4"/>
  </r>
  <r>
    <s v="HD071"/>
    <s v="MH9"/>
    <x v="68"/>
    <x v="72"/>
    <x v="20"/>
  </r>
  <r>
    <s v="HD072"/>
    <s v="MH6"/>
    <x v="69"/>
    <x v="73"/>
    <x v="19"/>
  </r>
  <r>
    <s v="HD073"/>
    <s v="MH5"/>
    <x v="70"/>
    <x v="74"/>
    <x v="14"/>
  </r>
  <r>
    <s v="HD074"/>
    <s v="MH2"/>
    <x v="71"/>
    <x v="75"/>
    <x v="14"/>
  </r>
  <r>
    <s v="HD075"/>
    <s v="MH7"/>
    <x v="72"/>
    <x v="76"/>
    <x v="10"/>
  </r>
  <r>
    <s v="HD076"/>
    <s v="MH1"/>
    <x v="73"/>
    <x v="77"/>
    <x v="27"/>
  </r>
  <r>
    <s v="HD076"/>
    <s v="MH10"/>
    <x v="73"/>
    <x v="78"/>
    <x v="27"/>
  </r>
  <r>
    <s v="HD076"/>
    <s v="MH7"/>
    <x v="73"/>
    <x v="79"/>
    <x v="27"/>
  </r>
  <r>
    <s v="HD077"/>
    <s v="MH6"/>
    <x v="74"/>
    <x v="80"/>
    <x v="26"/>
  </r>
  <r>
    <s v="HD078"/>
    <s v="MH10"/>
    <x v="75"/>
    <x v="81"/>
    <x v="24"/>
  </r>
  <r>
    <s v="HD079"/>
    <s v="MH5"/>
    <x v="76"/>
    <x v="82"/>
    <x v="11"/>
  </r>
  <r>
    <s v="HD080"/>
    <s v="MH10"/>
    <x v="77"/>
    <x v="83"/>
    <x v="17"/>
  </r>
  <r>
    <s v="HD081"/>
    <s v="MH9"/>
    <x v="78"/>
    <x v="84"/>
    <x v="18"/>
  </r>
  <r>
    <s v="HD082"/>
    <s v="MH4"/>
    <x v="79"/>
    <x v="85"/>
    <x v="12"/>
  </r>
  <r>
    <s v="HD083"/>
    <s v="MH8"/>
    <x v="80"/>
    <x v="86"/>
    <x v="5"/>
  </r>
  <r>
    <s v="HD084"/>
    <s v="MH10"/>
    <x v="81"/>
    <x v="87"/>
    <x v="18"/>
  </r>
  <r>
    <s v="HD085"/>
    <s v="MH1"/>
    <x v="82"/>
    <x v="88"/>
    <x v="6"/>
  </r>
  <r>
    <s v="HD086"/>
    <s v="MH2"/>
    <x v="83"/>
    <x v="89"/>
    <x v="8"/>
  </r>
  <r>
    <s v="HD087"/>
    <s v="MH10"/>
    <x v="84"/>
    <x v="90"/>
    <x v="8"/>
  </r>
  <r>
    <s v="HD088"/>
    <s v="MH10"/>
    <x v="85"/>
    <x v="12"/>
    <x v="21"/>
  </r>
  <r>
    <s v="HD089"/>
    <s v="MH1"/>
    <x v="86"/>
    <x v="59"/>
    <x v="18"/>
  </r>
  <r>
    <s v="HD090"/>
    <s v="MH9"/>
    <x v="87"/>
    <x v="91"/>
    <x v="0"/>
  </r>
  <r>
    <s v="HD090"/>
    <s v="MH2"/>
    <x v="87"/>
    <x v="92"/>
    <x v="0"/>
  </r>
  <r>
    <s v="HD091"/>
    <s v="MH3"/>
    <x v="88"/>
    <x v="93"/>
    <x v="6"/>
  </r>
  <r>
    <s v="HD092"/>
    <s v="MH4"/>
    <x v="89"/>
    <x v="94"/>
    <x v="9"/>
  </r>
  <r>
    <s v="HD093"/>
    <s v="MH6"/>
    <x v="90"/>
    <x v="95"/>
    <x v="2"/>
  </r>
  <r>
    <s v="HD094"/>
    <s v="MH7"/>
    <x v="91"/>
    <x v="96"/>
    <x v="17"/>
  </r>
  <r>
    <s v="HD095"/>
    <s v="MH1"/>
    <x v="92"/>
    <x v="97"/>
    <x v="20"/>
  </r>
  <r>
    <s v="HD096"/>
    <s v="MH7"/>
    <x v="93"/>
    <x v="96"/>
    <x v="2"/>
  </r>
  <r>
    <s v="HD097"/>
    <s v="MH9"/>
    <x v="94"/>
    <x v="98"/>
    <x v="8"/>
  </r>
  <r>
    <s v="HD098"/>
    <s v="MH2"/>
    <x v="95"/>
    <x v="99"/>
    <x v="19"/>
  </r>
  <r>
    <s v="HD099"/>
    <s v="MH3"/>
    <x v="96"/>
    <x v="100"/>
    <x v="28"/>
  </r>
  <r>
    <s v="HD100"/>
    <s v="MH2"/>
    <x v="97"/>
    <x v="101"/>
    <x v="5"/>
  </r>
  <r>
    <s v="HD101"/>
    <s v="MH9"/>
    <x v="98"/>
    <x v="102"/>
    <x v="15"/>
  </r>
  <r>
    <s v="HD102"/>
    <s v="MH2"/>
    <x v="99"/>
    <x v="103"/>
    <x v="28"/>
  </r>
  <r>
    <s v="HD103"/>
    <s v="MH4"/>
    <x v="100"/>
    <x v="104"/>
    <x v="28"/>
  </r>
  <r>
    <s v="HD104"/>
    <s v="MH8"/>
    <x v="101"/>
    <x v="105"/>
    <x v="12"/>
  </r>
  <r>
    <s v="HD105"/>
    <s v="MH3"/>
    <x v="102"/>
    <x v="106"/>
    <x v="5"/>
  </r>
  <r>
    <s v="HD106"/>
    <s v="MH2"/>
    <x v="103"/>
    <x v="107"/>
    <x v="7"/>
  </r>
  <r>
    <s v="HD107"/>
    <s v="MH9"/>
    <x v="104"/>
    <x v="108"/>
    <x v="28"/>
  </r>
  <r>
    <s v="HD108"/>
    <s v="MH2"/>
    <x v="105"/>
    <x v="109"/>
    <x v="7"/>
  </r>
  <r>
    <s v="HD109"/>
    <s v="MH7"/>
    <x v="106"/>
    <x v="110"/>
    <x v="3"/>
  </r>
  <r>
    <s v="HD109"/>
    <s v="MH4"/>
    <x v="106"/>
    <x v="111"/>
    <x v="3"/>
  </r>
  <r>
    <s v="HD109"/>
    <s v="MH3"/>
    <x v="106"/>
    <x v="100"/>
    <x v="3"/>
  </r>
  <r>
    <s v="HD110"/>
    <s v="MH7"/>
    <x v="107"/>
    <x v="112"/>
    <x v="4"/>
  </r>
  <r>
    <s v="HD111"/>
    <s v="MH8"/>
    <x v="108"/>
    <x v="113"/>
    <x v="23"/>
  </r>
  <r>
    <s v="HD112"/>
    <s v="MH2"/>
    <x v="109"/>
    <x v="105"/>
    <x v="12"/>
  </r>
  <r>
    <s v="HD113"/>
    <s v="MH10"/>
    <x v="110"/>
    <x v="114"/>
    <x v="5"/>
  </r>
  <r>
    <s v="HD114"/>
    <s v="MH8"/>
    <x v="111"/>
    <x v="115"/>
    <x v="0"/>
  </r>
  <r>
    <s v="HD115"/>
    <s v="MH2"/>
    <x v="112"/>
    <x v="116"/>
    <x v="29"/>
  </r>
  <r>
    <s v="HD116"/>
    <s v="MH3"/>
    <x v="113"/>
    <x v="31"/>
    <x v="29"/>
  </r>
  <r>
    <s v="HD117"/>
    <s v="MH6"/>
    <x v="114"/>
    <x v="117"/>
    <x v="29"/>
  </r>
  <r>
    <s v="HD118"/>
    <s v="MH9"/>
    <x v="115"/>
    <x v="118"/>
    <x v="28"/>
  </r>
  <r>
    <s v="HD119"/>
    <s v="MH10"/>
    <x v="116"/>
    <x v="119"/>
    <x v="29"/>
  </r>
  <r>
    <s v="HD120"/>
    <s v="MH7"/>
    <x v="117"/>
    <x v="120"/>
    <x v="7"/>
  </r>
  <r>
    <s v="HD121"/>
    <s v="MH5"/>
    <x v="118"/>
    <x v="121"/>
    <x v="26"/>
  </r>
  <r>
    <s v="HD122"/>
    <s v="MH7"/>
    <x v="119"/>
    <x v="122"/>
    <x v="11"/>
  </r>
  <r>
    <s v="HD123"/>
    <s v="MH1"/>
    <x v="120"/>
    <x v="123"/>
    <x v="2"/>
  </r>
  <r>
    <s v="HD124"/>
    <s v="MH8"/>
    <x v="121"/>
    <x v="18"/>
    <x v="5"/>
  </r>
  <r>
    <s v="HD125"/>
    <s v="MH10"/>
    <x v="122"/>
    <x v="124"/>
    <x v="11"/>
  </r>
  <r>
    <s v="HD126"/>
    <s v="MH2"/>
    <x v="123"/>
    <x v="125"/>
    <x v="3"/>
  </r>
  <r>
    <s v="HD127"/>
    <s v="MH3"/>
    <x v="124"/>
    <x v="126"/>
    <x v="0"/>
  </r>
  <r>
    <s v="HD128"/>
    <s v="MH2"/>
    <x v="125"/>
    <x v="99"/>
    <x v="9"/>
  </r>
  <r>
    <s v="HD129"/>
    <s v="MH5"/>
    <x v="126"/>
    <x v="29"/>
    <x v="9"/>
  </r>
  <r>
    <s v="HD130"/>
    <s v="MH1"/>
    <x v="127"/>
    <x v="127"/>
    <x v="7"/>
  </r>
  <r>
    <s v="HD131"/>
    <s v="MH3"/>
    <x v="128"/>
    <x v="128"/>
    <x v="25"/>
  </r>
  <r>
    <s v="HD132"/>
    <s v="MH10"/>
    <x v="129"/>
    <x v="129"/>
    <x v="1"/>
  </r>
  <r>
    <s v="HD133"/>
    <s v="MH10"/>
    <x v="130"/>
    <x v="119"/>
    <x v="12"/>
  </r>
  <r>
    <s v="HD134"/>
    <s v="MH2"/>
    <x v="131"/>
    <x v="130"/>
    <x v="10"/>
  </r>
  <r>
    <s v="HD135"/>
    <s v="MH9"/>
    <x v="132"/>
    <x v="131"/>
    <x v="22"/>
  </r>
  <r>
    <s v="HD136"/>
    <s v="MH3"/>
    <x v="133"/>
    <x v="132"/>
    <x v="6"/>
  </r>
  <r>
    <s v="HD137"/>
    <s v="MH7"/>
    <x v="134"/>
    <x v="133"/>
    <x v="9"/>
  </r>
  <r>
    <s v="HD138"/>
    <s v="MH3"/>
    <x v="135"/>
    <x v="134"/>
    <x v="20"/>
  </r>
  <r>
    <s v="HD139"/>
    <s v="MH4"/>
    <x v="136"/>
    <x v="135"/>
    <x v="17"/>
  </r>
  <r>
    <s v="HD140"/>
    <s v="MH5"/>
    <x v="137"/>
    <x v="136"/>
    <x v="2"/>
  </r>
  <r>
    <s v="HD141"/>
    <s v="MH5"/>
    <x v="138"/>
    <x v="137"/>
    <x v="6"/>
  </r>
  <r>
    <s v="HD142"/>
    <s v="MH7"/>
    <x v="139"/>
    <x v="110"/>
    <x v="4"/>
  </r>
  <r>
    <s v="HD143"/>
    <s v="MH5"/>
    <x v="140"/>
    <x v="138"/>
    <x v="21"/>
  </r>
  <r>
    <s v="HD144"/>
    <s v="MH1"/>
    <x v="141"/>
    <x v="139"/>
    <x v="2"/>
  </r>
  <r>
    <s v="HD145"/>
    <s v="MH10"/>
    <x v="142"/>
    <x v="140"/>
    <x v="20"/>
  </r>
  <r>
    <s v="HD146"/>
    <s v="MH7"/>
    <x v="143"/>
    <x v="22"/>
    <x v="25"/>
  </r>
  <r>
    <s v="HD147"/>
    <s v="MH5"/>
    <x v="144"/>
    <x v="141"/>
    <x v="23"/>
  </r>
  <r>
    <s v="HD148"/>
    <s v="MH7"/>
    <x v="145"/>
    <x v="142"/>
    <x v="29"/>
  </r>
  <r>
    <s v="HD149"/>
    <s v="MH3"/>
    <x v="146"/>
    <x v="143"/>
    <x v="3"/>
  </r>
  <r>
    <s v="HD150"/>
    <s v="MH6"/>
    <x v="147"/>
    <x v="144"/>
    <x v="18"/>
  </r>
  <r>
    <s v="HD151"/>
    <s v="MH5"/>
    <x v="148"/>
    <x v="145"/>
    <x v="12"/>
  </r>
  <r>
    <s v="HD152"/>
    <s v="MH8"/>
    <x v="149"/>
    <x v="57"/>
    <x v="29"/>
  </r>
  <r>
    <s v="HD153"/>
    <s v="MH9"/>
    <x v="150"/>
    <x v="146"/>
    <x v="5"/>
  </r>
  <r>
    <s v="HD154"/>
    <s v="MH6"/>
    <x v="151"/>
    <x v="117"/>
    <x v="25"/>
  </r>
  <r>
    <s v="HD155"/>
    <s v="MH3"/>
    <x v="152"/>
    <x v="126"/>
    <x v="18"/>
  </r>
  <r>
    <s v="HD156"/>
    <s v="MH6"/>
    <x v="153"/>
    <x v="147"/>
    <x v="28"/>
  </r>
  <r>
    <s v="HD157"/>
    <s v="MH2"/>
    <x v="154"/>
    <x v="148"/>
    <x v="11"/>
  </r>
  <r>
    <s v="HD158"/>
    <s v="MH8"/>
    <x v="155"/>
    <x v="18"/>
    <x v="23"/>
  </r>
  <r>
    <s v="HD159"/>
    <s v="MH2"/>
    <x v="156"/>
    <x v="149"/>
    <x v="14"/>
  </r>
  <r>
    <s v="HD160"/>
    <s v="MH6"/>
    <x v="157"/>
    <x v="36"/>
    <x v="1"/>
  </r>
  <r>
    <s v="HD161"/>
    <s v="MH1"/>
    <x v="158"/>
    <x v="150"/>
    <x v="14"/>
  </r>
  <r>
    <s v="HD162"/>
    <s v="MH10"/>
    <x v="159"/>
    <x v="132"/>
    <x v="8"/>
  </r>
  <r>
    <s v="HD163"/>
    <s v="MH5"/>
    <x v="160"/>
    <x v="151"/>
    <x v="5"/>
  </r>
  <r>
    <s v="HD164"/>
    <s v="MH10"/>
    <x v="161"/>
    <x v="11"/>
    <x v="5"/>
  </r>
  <r>
    <s v="HD165"/>
    <s v="MH3"/>
    <x v="162"/>
    <x v="64"/>
    <x v="4"/>
  </r>
  <r>
    <s v="HD166"/>
    <s v="MH9"/>
    <x v="163"/>
    <x v="152"/>
    <x v="12"/>
  </r>
  <r>
    <s v="HD167"/>
    <s v="MH7"/>
    <x v="164"/>
    <x v="153"/>
    <x v="5"/>
  </r>
  <r>
    <s v="HD168"/>
    <s v="MH3"/>
    <x v="165"/>
    <x v="154"/>
    <x v="22"/>
  </r>
  <r>
    <s v="HD169"/>
    <s v="MH5"/>
    <x v="166"/>
    <x v="155"/>
    <x v="29"/>
  </r>
  <r>
    <s v="HD169"/>
    <s v="MH2"/>
    <x v="166"/>
    <x v="99"/>
    <x v="29"/>
  </r>
  <r>
    <s v="HD170"/>
    <s v="MH8"/>
    <x v="167"/>
    <x v="156"/>
    <x v="12"/>
  </r>
  <r>
    <s v="HD171"/>
    <s v="MH9"/>
    <x v="167"/>
    <x v="91"/>
    <x v="10"/>
  </r>
  <r>
    <s v="HD172"/>
    <s v="MH4"/>
    <x v="168"/>
    <x v="6"/>
    <x v="21"/>
  </r>
  <r>
    <s v="HD173"/>
    <s v="MH2"/>
    <x v="169"/>
    <x v="157"/>
    <x v="19"/>
  </r>
  <r>
    <s v="HD174"/>
    <s v="MH3"/>
    <x v="170"/>
    <x v="158"/>
    <x v="20"/>
  </r>
  <r>
    <s v="HD175"/>
    <s v="MH9"/>
    <x v="171"/>
    <x v="159"/>
    <x v="22"/>
  </r>
  <r>
    <s v="HD176"/>
    <s v="MH6"/>
    <x v="172"/>
    <x v="160"/>
    <x v="21"/>
  </r>
  <r>
    <s v="HD177"/>
    <s v="MH7"/>
    <x v="173"/>
    <x v="161"/>
    <x v="12"/>
  </r>
  <r>
    <s v="HD178"/>
    <s v="MH2"/>
    <x v="174"/>
    <x v="162"/>
    <x v="5"/>
  </r>
  <r>
    <s v="HD179"/>
    <s v="MH9"/>
    <x v="175"/>
    <x v="66"/>
    <x v="4"/>
  </r>
  <r>
    <s v="HD180"/>
    <s v="MH2"/>
    <x v="176"/>
    <x v="53"/>
    <x v="3"/>
  </r>
  <r>
    <s v="HD181"/>
    <s v="MH1"/>
    <x v="177"/>
    <x v="97"/>
    <x v="12"/>
  </r>
  <r>
    <s v="HD182"/>
    <s v="MH8"/>
    <x v="178"/>
    <x v="163"/>
    <x v="8"/>
  </r>
  <r>
    <s v="HD183"/>
    <s v="MH5"/>
    <x v="179"/>
    <x v="121"/>
    <x v="25"/>
  </r>
  <r>
    <s v="HD184"/>
    <s v="MH7"/>
    <x v="180"/>
    <x v="3"/>
    <x v="14"/>
  </r>
  <r>
    <s v="HD185"/>
    <s v="MH5"/>
    <x v="181"/>
    <x v="47"/>
    <x v="17"/>
  </r>
  <r>
    <s v="HD186"/>
    <s v="MH6"/>
    <x v="181"/>
    <x v="48"/>
    <x v="5"/>
  </r>
  <r>
    <s v="HD187"/>
    <s v="MH5"/>
    <x v="182"/>
    <x v="74"/>
    <x v="12"/>
  </r>
  <r>
    <s v="HD188"/>
    <s v="MH3"/>
    <x v="183"/>
    <x v="164"/>
    <x v="24"/>
  </r>
  <r>
    <s v="HD189"/>
    <s v="MH5"/>
    <x v="184"/>
    <x v="51"/>
    <x v="29"/>
  </r>
  <r>
    <s v="HD190"/>
    <s v="MH1"/>
    <x v="185"/>
    <x v="52"/>
    <x v="28"/>
  </r>
  <r>
    <s v="HD191"/>
    <s v="MH2"/>
    <x v="185"/>
    <x v="165"/>
    <x v="4"/>
  </r>
  <r>
    <s v="HD192"/>
    <s v="MH4"/>
    <x v="186"/>
    <x v="166"/>
    <x v="7"/>
  </r>
  <r>
    <s v="HD193"/>
    <s v="MH2"/>
    <x v="187"/>
    <x v="149"/>
    <x v="28"/>
  </r>
  <r>
    <s v="HD194"/>
    <s v="MH10"/>
    <x v="187"/>
    <x v="56"/>
    <x v="27"/>
  </r>
  <r>
    <s v="HD195"/>
    <s v="MH7"/>
    <x v="188"/>
    <x v="42"/>
    <x v="7"/>
  </r>
  <r>
    <s v="HD196"/>
    <s v="MH1"/>
    <x v="188"/>
    <x v="167"/>
    <x v="25"/>
  </r>
  <r>
    <s v="HD197"/>
    <s v="MH6"/>
    <x v="189"/>
    <x v="80"/>
    <x v="24"/>
  </r>
  <r>
    <s v="HD198"/>
    <s v="MH10"/>
    <x v="189"/>
    <x v="81"/>
    <x v="6"/>
  </r>
  <r>
    <s v="HD199"/>
    <s v="MH5"/>
    <x v="189"/>
    <x v="82"/>
    <x v="26"/>
  </r>
  <r>
    <s v="HD200"/>
    <s v="MH10"/>
    <x v="190"/>
    <x v="83"/>
    <x v="24"/>
  </r>
  <r>
    <s v="HD201"/>
    <s v="MH9"/>
    <x v="191"/>
    <x v="168"/>
    <x v="19"/>
  </r>
  <r>
    <s v="HD202"/>
    <s v="MH4"/>
    <x v="192"/>
    <x v="54"/>
    <x v="13"/>
  </r>
  <r>
    <s v="HD203"/>
    <s v="MH8"/>
    <x v="193"/>
    <x v="38"/>
    <x v="14"/>
  </r>
  <r>
    <s v="HD204"/>
    <s v="MH10"/>
    <x v="194"/>
    <x v="169"/>
    <x v="0"/>
  </r>
  <r>
    <s v="HD205"/>
    <s v="MH1"/>
    <x v="195"/>
    <x v="88"/>
    <x v="6"/>
  </r>
  <r>
    <s v="HD206"/>
    <s v="MH2"/>
    <x v="196"/>
    <x v="89"/>
    <x v="11"/>
  </r>
  <r>
    <s v="HD207"/>
    <s v="MH10"/>
    <x v="197"/>
    <x v="90"/>
    <x v="29"/>
  </r>
  <r>
    <s v="HD208"/>
    <s v="MH10"/>
    <x v="198"/>
    <x v="12"/>
    <x v="2"/>
  </r>
  <r>
    <s v="HD209"/>
    <s v="MH1"/>
    <x v="199"/>
    <x v="170"/>
    <x v="11"/>
  </r>
  <r>
    <s v="HD210"/>
    <s v="MH9"/>
    <x v="200"/>
    <x v="91"/>
    <x v="18"/>
  </r>
  <r>
    <s v="HD211"/>
    <s v="MH3"/>
    <x v="200"/>
    <x v="93"/>
    <x v="10"/>
  </r>
  <r>
    <s v="HD212"/>
    <s v="MH4"/>
    <x v="201"/>
    <x v="63"/>
    <x v="24"/>
  </r>
  <r>
    <s v="HD213"/>
    <s v="MH6"/>
    <x v="202"/>
    <x v="117"/>
    <x v="20"/>
  </r>
  <r>
    <s v="HD214"/>
    <s v="MH7"/>
    <x v="203"/>
    <x v="3"/>
    <x v="1"/>
  </r>
  <r>
    <s v="HD215"/>
    <s v="MH1"/>
    <x v="204"/>
    <x v="97"/>
    <x v="8"/>
  </r>
  <r>
    <s v="HD216"/>
    <s v="MH9"/>
    <x v="205"/>
    <x v="5"/>
    <x v="18"/>
  </r>
  <r>
    <s v="HD217"/>
    <s v="MH7"/>
    <x v="205"/>
    <x v="44"/>
    <x v="21"/>
  </r>
  <r>
    <s v="HD218"/>
    <s v="MH7"/>
    <x v="205"/>
    <x v="7"/>
    <x v="11"/>
  </r>
  <r>
    <s v="HD219"/>
    <s v="MH10"/>
    <x v="206"/>
    <x v="171"/>
    <x v="17"/>
  </r>
  <r>
    <s v="HD220"/>
    <s v="MH1"/>
    <x v="206"/>
    <x v="34"/>
    <x v="18"/>
  </r>
  <r>
    <s v="HD221"/>
    <s v="MH9"/>
    <x v="207"/>
    <x v="10"/>
    <x v="29"/>
  </r>
  <r>
    <s v="HD222"/>
    <s v="MH3"/>
    <x v="207"/>
    <x v="126"/>
    <x v="28"/>
  </r>
  <r>
    <s v="HD223"/>
    <s v="MH9"/>
    <x v="208"/>
    <x v="172"/>
    <x v="23"/>
  </r>
  <r>
    <s v="HD224"/>
    <s v="MH4"/>
    <x v="209"/>
    <x v="6"/>
    <x v="15"/>
  </r>
  <r>
    <s v="HD225"/>
    <s v="MH7"/>
    <x v="210"/>
    <x v="173"/>
    <x v="28"/>
  </r>
  <r>
    <s v="HD226"/>
    <s v="MH7"/>
    <x v="211"/>
    <x v="3"/>
    <x v="4"/>
  </r>
  <r>
    <s v="HD227"/>
    <s v="MH9"/>
    <x v="212"/>
    <x v="2"/>
    <x v="13"/>
  </r>
  <r>
    <s v="HD228"/>
    <s v="MH9"/>
    <x v="212"/>
    <x v="174"/>
    <x v="17"/>
  </r>
  <r>
    <s v="HD229"/>
    <s v="MH10"/>
    <x v="213"/>
    <x v="175"/>
    <x v="28"/>
  </r>
  <r>
    <s v="HD230"/>
    <s v="MH10"/>
    <x v="214"/>
    <x v="114"/>
    <x v="3"/>
  </r>
  <r>
    <s v="HD231"/>
    <s v="MH4"/>
    <x v="215"/>
    <x v="176"/>
    <x v="9"/>
  </r>
  <r>
    <s v="HD232"/>
    <s v="MH4"/>
    <x v="216"/>
    <x v="177"/>
    <x v="11"/>
  </r>
  <r>
    <s v="HD233"/>
    <s v="MH9"/>
    <x v="217"/>
    <x v="178"/>
    <x v="25"/>
  </r>
  <r>
    <s v="HD234"/>
    <s v="MH5"/>
    <x v="218"/>
    <x v="179"/>
    <x v="15"/>
  </r>
  <r>
    <s v="HD235"/>
    <s v="MH4"/>
    <x v="218"/>
    <x v="1"/>
    <x v="15"/>
  </r>
  <r>
    <s v="HD236"/>
    <s v="MH8"/>
    <x v="219"/>
    <x v="180"/>
    <x v="12"/>
  </r>
  <r>
    <s v="HD237"/>
    <s v="MH6"/>
    <x v="220"/>
    <x v="181"/>
    <x v="5"/>
  </r>
  <r>
    <s v="HD238"/>
    <s v="MH1"/>
    <x v="221"/>
    <x v="182"/>
    <x v="24"/>
  </r>
  <r>
    <s v="HD239"/>
    <s v="MH9"/>
    <x v="222"/>
    <x v="118"/>
    <x v="20"/>
  </r>
  <r>
    <s v="HD240"/>
    <s v="MH7"/>
    <x v="223"/>
    <x v="183"/>
    <x v="0"/>
  </r>
  <r>
    <s v="HD241"/>
    <s v="MH4"/>
    <x v="224"/>
    <x v="135"/>
    <x v="20"/>
  </r>
  <r>
    <s v="HD242"/>
    <s v="MH1"/>
    <x v="225"/>
    <x v="33"/>
    <x v="11"/>
  </r>
  <r>
    <s v="HD242"/>
    <s v="MH10"/>
    <x v="225"/>
    <x v="184"/>
    <x v="11"/>
  </r>
  <r>
    <s v="HD243"/>
    <s v="MH6"/>
    <x v="226"/>
    <x v="185"/>
    <x v="5"/>
  </r>
  <r>
    <s v="HD244"/>
    <s v="MH8"/>
    <x v="227"/>
    <x v="133"/>
    <x v="21"/>
  </r>
  <r>
    <s v="HD245"/>
    <s v="MH1"/>
    <x v="228"/>
    <x v="186"/>
    <x v="4"/>
  </r>
  <r>
    <s v="HD246"/>
    <s v="MH8"/>
    <x v="229"/>
    <x v="187"/>
    <x v="4"/>
  </r>
  <r>
    <s v="HD247"/>
    <s v="MH2"/>
    <x v="230"/>
    <x v="188"/>
    <x v="17"/>
  </r>
  <r>
    <s v="HD248"/>
    <s v="MH1"/>
    <x v="231"/>
    <x v="16"/>
    <x v="3"/>
  </r>
  <r>
    <s v="HD249"/>
    <s v="MH7"/>
    <x v="232"/>
    <x v="189"/>
    <x v="21"/>
  </r>
  <r>
    <s v="HD250"/>
    <s v="MH1"/>
    <x v="233"/>
    <x v="16"/>
    <x v="20"/>
  </r>
  <r>
    <s v="HD251"/>
    <s v="MH1"/>
    <x v="234"/>
    <x v="190"/>
    <x v="2"/>
  </r>
  <r>
    <s v="HD252"/>
    <s v="MH9"/>
    <x v="235"/>
    <x v="191"/>
    <x v="1"/>
  </r>
  <r>
    <s v="HD253"/>
    <s v="MH6"/>
    <x v="236"/>
    <x v="192"/>
    <x v="20"/>
  </r>
  <r>
    <s v="HD254"/>
    <s v="MH4"/>
    <x v="237"/>
    <x v="193"/>
    <x v="0"/>
  </r>
  <r>
    <s v="HD255"/>
    <s v="MH7"/>
    <x v="238"/>
    <x v="42"/>
    <x v="4"/>
  </r>
  <r>
    <s v="HD256"/>
    <s v="MH8"/>
    <x v="239"/>
    <x v="133"/>
    <x v="6"/>
  </r>
  <r>
    <s v="HD257"/>
    <s v="MH9"/>
    <x v="240"/>
    <x v="194"/>
    <x v="14"/>
  </r>
  <r>
    <s v="HD258"/>
    <s v="MH1"/>
    <x v="241"/>
    <x v="195"/>
    <x v="19"/>
  </r>
  <r>
    <s v="HD259"/>
    <s v="MH8"/>
    <x v="242"/>
    <x v="196"/>
    <x v="6"/>
  </r>
  <r>
    <s v="HD260"/>
    <s v="MH2"/>
    <x v="243"/>
    <x v="197"/>
    <x v="10"/>
  </r>
  <r>
    <s v="HD261"/>
    <s v="MH1"/>
    <x v="244"/>
    <x v="20"/>
    <x v="23"/>
  </r>
  <r>
    <s v="HD262"/>
    <s v="MH7"/>
    <x v="245"/>
    <x v="198"/>
    <x v="25"/>
  </r>
  <r>
    <s v="HD263"/>
    <s v="MH1"/>
    <x v="246"/>
    <x v="88"/>
    <x v="29"/>
  </r>
  <r>
    <s v="HD264"/>
    <s v="MH5"/>
    <x v="247"/>
    <x v="199"/>
    <x v="2"/>
  </r>
  <r>
    <s v="HD265"/>
    <s v="MH7"/>
    <x v="248"/>
    <x v="22"/>
    <x v="7"/>
  </r>
  <r>
    <s v="HD266"/>
    <s v="MH5"/>
    <x v="249"/>
    <x v="136"/>
    <x v="2"/>
  </r>
  <r>
    <s v="HD267"/>
    <s v="MH6"/>
    <x v="250"/>
    <x v="160"/>
    <x v="12"/>
  </r>
  <r>
    <s v="HD268"/>
    <s v="MH5"/>
    <x v="251"/>
    <x v="74"/>
    <x v="25"/>
  </r>
  <r>
    <s v="HD269"/>
    <s v="MH3"/>
    <x v="252"/>
    <x v="200"/>
    <x v="19"/>
  </r>
  <r>
    <s v="HD270"/>
    <s v="MH5"/>
    <x v="253"/>
    <x v="179"/>
    <x v="20"/>
  </r>
  <r>
    <s v="HD271"/>
    <s v="MH1"/>
    <x v="254"/>
    <x v="201"/>
    <x v="2"/>
  </r>
  <r>
    <s v="HD272"/>
    <s v="MH2"/>
    <x v="255"/>
    <x v="45"/>
    <x v="0"/>
  </r>
  <r>
    <s v="HD272"/>
    <s v="MH4"/>
    <x v="255"/>
    <x v="202"/>
    <x v="0"/>
  </r>
  <r>
    <s v="HD273"/>
    <s v="MH4"/>
    <x v="256"/>
    <x v="203"/>
    <x v="10"/>
  </r>
  <r>
    <s v="HD274"/>
    <s v="MH2"/>
    <x v="257"/>
    <x v="103"/>
    <x v="18"/>
  </r>
  <r>
    <s v="HD275"/>
    <s v="MH10"/>
    <x v="258"/>
    <x v="204"/>
    <x v="8"/>
  </r>
  <r>
    <s v="HD276"/>
    <s v="MH8"/>
    <x v="259"/>
    <x v="205"/>
    <x v="25"/>
  </r>
  <r>
    <s v="HD277"/>
    <s v="MH10"/>
    <x v="260"/>
    <x v="206"/>
    <x v="2"/>
  </r>
  <r>
    <s v="HD278"/>
    <s v="MH1"/>
    <x v="261"/>
    <x v="201"/>
    <x v="27"/>
  </r>
  <r>
    <s v="HD279"/>
    <s v="MH10"/>
    <x v="262"/>
    <x v="207"/>
    <x v="12"/>
  </r>
  <r>
    <s v="HD280"/>
    <s v="MH4"/>
    <x v="263"/>
    <x v="208"/>
    <x v="15"/>
  </r>
  <r>
    <s v="HD281"/>
    <s v="MH4"/>
    <x v="264"/>
    <x v="209"/>
    <x v="1"/>
  </r>
  <r>
    <s v="HD282"/>
    <s v="MH3"/>
    <x v="265"/>
    <x v="210"/>
    <x v="23"/>
  </r>
  <r>
    <s v="HD283"/>
    <s v="MH3"/>
    <x v="266"/>
    <x v="211"/>
    <x v="5"/>
  </r>
  <r>
    <s v="HD284"/>
    <s v="MH7"/>
    <x v="267"/>
    <x v="110"/>
    <x v="8"/>
  </r>
  <r>
    <s v="HD285"/>
    <s v="MH9"/>
    <x v="268"/>
    <x v="212"/>
    <x v="13"/>
  </r>
  <r>
    <s v="HD286"/>
    <s v="MH2"/>
    <x v="269"/>
    <x v="75"/>
    <x v="9"/>
  </r>
  <r>
    <s v="HD287"/>
    <s v="MH8"/>
    <x v="270"/>
    <x v="51"/>
    <x v="26"/>
  </r>
  <r>
    <s v="HD288"/>
    <s v="MH6"/>
    <x v="271"/>
    <x v="25"/>
    <x v="25"/>
  </r>
  <r>
    <s v="HD289"/>
    <s v="MH4"/>
    <x v="272"/>
    <x v="213"/>
    <x v="13"/>
  </r>
  <r>
    <s v="HD290"/>
    <s v="MH8"/>
    <x v="273"/>
    <x v="214"/>
    <x v="27"/>
  </r>
  <r>
    <s v="HD291"/>
    <s v="MH6"/>
    <x v="274"/>
    <x v="215"/>
    <x v="22"/>
  </r>
  <r>
    <s v="HD292"/>
    <s v="MH1"/>
    <x v="275"/>
    <x v="24"/>
    <x v="14"/>
  </r>
  <r>
    <s v="HD293"/>
    <s v="MH5"/>
    <x v="276"/>
    <x v="216"/>
    <x v="2"/>
  </r>
  <r>
    <s v="HD294"/>
    <s v="MH3"/>
    <x v="277"/>
    <x v="217"/>
    <x v="0"/>
  </r>
  <r>
    <s v="HD295"/>
    <s v="MH5"/>
    <x v="278"/>
    <x v="218"/>
    <x v="15"/>
  </r>
  <r>
    <s v="HD296"/>
    <s v="MH1"/>
    <x v="279"/>
    <x v="52"/>
    <x v="9"/>
  </r>
  <r>
    <s v="HD297"/>
    <s v="MH2"/>
    <x v="280"/>
    <x v="219"/>
    <x v="8"/>
  </r>
  <r>
    <s v="HD298"/>
    <s v="MH7"/>
    <x v="281"/>
    <x v="96"/>
    <x v="29"/>
  </r>
  <r>
    <s v="HD299"/>
    <s v="MH1"/>
    <x v="282"/>
    <x v="20"/>
    <x v="13"/>
  </r>
  <r>
    <s v="HD300"/>
    <s v="MH6"/>
    <x v="283"/>
    <x v="220"/>
    <x v="11"/>
  </r>
  <r>
    <s v="HD301"/>
    <s v="MH10"/>
    <x v="284"/>
    <x v="78"/>
    <x v="25"/>
  </r>
  <r>
    <s v="HD302"/>
    <s v="MH5"/>
    <x v="285"/>
    <x v="221"/>
    <x v="5"/>
  </r>
  <r>
    <s v="HD303"/>
    <s v="MH10"/>
    <x v="286"/>
    <x v="90"/>
    <x v="21"/>
  </r>
  <r>
    <s v="HD304"/>
    <s v="MH9"/>
    <x v="287"/>
    <x v="222"/>
    <x v="29"/>
  </r>
  <r>
    <s v="HD305"/>
    <s v="MH4"/>
    <x v="288"/>
    <x v="223"/>
    <x v="6"/>
  </r>
  <r>
    <s v="HD306"/>
    <s v="MH8"/>
    <x v="289"/>
    <x v="26"/>
    <x v="0"/>
  </r>
  <r>
    <s v="HD306"/>
    <s v="MH3"/>
    <x v="289"/>
    <x v="224"/>
    <x v="0"/>
  </r>
  <r>
    <s v="HD307"/>
    <s v="MH10"/>
    <x v="290"/>
    <x v="225"/>
    <x v="10"/>
  </r>
  <r>
    <s v="HD308"/>
    <s v="MH1"/>
    <x v="291"/>
    <x v="150"/>
    <x v="2"/>
  </r>
  <r>
    <s v="HD309"/>
    <s v="MH2"/>
    <x v="292"/>
    <x v="216"/>
    <x v="10"/>
  </r>
  <r>
    <s v="HD310"/>
    <s v="MH10"/>
    <x v="293"/>
    <x v="78"/>
    <x v="16"/>
  </r>
  <r>
    <s v="HD311"/>
    <s v="MH10"/>
    <x v="294"/>
    <x v="83"/>
    <x v="14"/>
  </r>
  <r>
    <s v="HD312"/>
    <s v="MH1"/>
    <x v="295"/>
    <x v="88"/>
    <x v="14"/>
  </r>
  <r>
    <s v="HD313"/>
    <s v="MH9"/>
    <x v="296"/>
    <x v="98"/>
    <x v="27"/>
  </r>
  <r>
    <s v="HD314"/>
    <s v="MH3"/>
    <x v="297"/>
    <x v="217"/>
    <x v="8"/>
  </r>
  <r>
    <s v="HD315"/>
    <s v="MH4"/>
    <x v="298"/>
    <x v="193"/>
    <x v="28"/>
  </r>
  <r>
    <s v="HD316"/>
    <s v="MH6"/>
    <x v="299"/>
    <x v="226"/>
    <x v="28"/>
  </r>
  <r>
    <s v="HD317"/>
    <s v="MH7"/>
    <x v="300"/>
    <x v="227"/>
    <x v="5"/>
  </r>
  <r>
    <s v="HD317"/>
    <s v="MH8"/>
    <x v="300"/>
    <x v="228"/>
    <x v="5"/>
  </r>
  <r>
    <s v="HD318"/>
    <s v="MH1"/>
    <x v="301"/>
    <x v="229"/>
    <x v="7"/>
  </r>
  <r>
    <s v="HD319"/>
    <s v="MH7"/>
    <x v="302"/>
    <x v="30"/>
    <x v="23"/>
  </r>
  <r>
    <s v="HD320"/>
    <s v="MH9"/>
    <x v="303"/>
    <x v="194"/>
    <x v="5"/>
  </r>
  <r>
    <s v="HD321"/>
    <s v="MH2"/>
    <x v="304"/>
    <x v="101"/>
    <x v="4"/>
  </r>
  <r>
    <s v="HD322"/>
    <s v="MH3"/>
    <x v="305"/>
    <x v="154"/>
    <x v="16"/>
  </r>
  <r>
    <s v="HD323"/>
    <s v="MH2"/>
    <x v="306"/>
    <x v="53"/>
    <x v="18"/>
  </r>
  <r>
    <s v="HD323"/>
    <s v="MH8"/>
    <x v="306"/>
    <x v="26"/>
    <x v="18"/>
  </r>
  <r>
    <s v="HD324"/>
    <s v="MH9"/>
    <x v="307"/>
    <x v="61"/>
    <x v="11"/>
  </r>
  <r>
    <s v="HD325"/>
    <s v="MH2"/>
    <x v="308"/>
    <x v="165"/>
    <x v="0"/>
  </r>
  <r>
    <s v="HD326"/>
    <s v="MH4"/>
    <x v="309"/>
    <x v="230"/>
    <x v="18"/>
  </r>
  <r>
    <s v="HD327"/>
    <s v="MH8"/>
    <x v="310"/>
    <x v="113"/>
    <x v="16"/>
  </r>
  <r>
    <s v="HD328"/>
    <s v="MH3"/>
    <x v="311"/>
    <x v="50"/>
    <x v="23"/>
  </r>
  <r>
    <s v="HD329"/>
    <s v="MH2"/>
    <x v="312"/>
    <x v="109"/>
    <x v="28"/>
  </r>
  <r>
    <s v="HD330"/>
    <s v="MH9"/>
    <x v="313"/>
    <x v="194"/>
    <x v="5"/>
  </r>
  <r>
    <s v="HD331"/>
    <s v="MH2"/>
    <x v="314"/>
    <x v="116"/>
    <x v="3"/>
  </r>
  <r>
    <s v="HD332"/>
    <s v="MH7"/>
    <x v="315"/>
    <x v="231"/>
    <x v="19"/>
  </r>
  <r>
    <s v="HD333"/>
    <s v="MH7"/>
    <x v="316"/>
    <x v="232"/>
    <x v="2"/>
  </r>
  <r>
    <s v="HD334"/>
    <s v="MH8"/>
    <x v="317"/>
    <x v="18"/>
    <x v="22"/>
  </r>
  <r>
    <s v="HD335"/>
    <s v="MH2"/>
    <x v="318"/>
    <x v="233"/>
    <x v="28"/>
  </r>
  <r>
    <s v="HD336"/>
    <s v="MH10"/>
    <x v="319"/>
    <x v="234"/>
    <x v="1"/>
  </r>
  <r>
    <s v="HD337"/>
    <s v="MH8"/>
    <x v="320"/>
    <x v="26"/>
    <x v="17"/>
  </r>
  <r>
    <s v="HD338"/>
    <s v="MH2"/>
    <x v="320"/>
    <x v="235"/>
    <x v="5"/>
  </r>
  <r>
    <s v="HD339"/>
    <s v="MH3"/>
    <x v="321"/>
    <x v="236"/>
    <x v="18"/>
  </r>
  <r>
    <s v="HD340"/>
    <s v="MH6"/>
    <x v="322"/>
    <x v="237"/>
    <x v="16"/>
  </r>
  <r>
    <s v="HD341"/>
    <s v="MH9"/>
    <x v="323"/>
    <x v="238"/>
    <x v="22"/>
  </r>
  <r>
    <s v="HD342"/>
    <s v="MH10"/>
    <x v="324"/>
    <x v="239"/>
    <x v="28"/>
  </r>
  <r>
    <s v="HD343"/>
    <s v="MH7"/>
    <x v="325"/>
    <x v="173"/>
    <x v="25"/>
  </r>
  <r>
    <s v="HD344"/>
    <s v="MH5"/>
    <x v="326"/>
    <x v="240"/>
    <x v="7"/>
  </r>
  <r>
    <s v="HD345"/>
    <s v="MH7"/>
    <x v="327"/>
    <x v="79"/>
    <x v="26"/>
  </r>
  <r>
    <s v="HD346"/>
    <s v="MH1"/>
    <x v="328"/>
    <x v="241"/>
    <x v="13"/>
  </r>
  <r>
    <s v="HD347"/>
    <s v="MH8"/>
    <x v="329"/>
    <x v="242"/>
    <x v="21"/>
  </r>
  <r>
    <s v="HD348"/>
    <s v="MH10"/>
    <x v="330"/>
    <x v="243"/>
    <x v="16"/>
  </r>
  <r>
    <s v="HD349"/>
    <s v="MH2"/>
    <x v="331"/>
    <x v="233"/>
    <x v="13"/>
  </r>
  <r>
    <s v="HD350"/>
    <s v="MH3"/>
    <x v="332"/>
    <x v="244"/>
    <x v="15"/>
  </r>
  <r>
    <s v="HD351"/>
    <s v="MH2"/>
    <x v="333"/>
    <x v="245"/>
    <x v="9"/>
  </r>
  <r>
    <s v="HD352"/>
    <s v="MH5"/>
    <x v="334"/>
    <x v="0"/>
    <x v="23"/>
  </r>
  <r>
    <s v="HD352"/>
    <s v="MH1"/>
    <x v="334"/>
    <x v="246"/>
    <x v="23"/>
  </r>
  <r>
    <s v="HD352"/>
    <s v="MH7"/>
    <x v="334"/>
    <x v="189"/>
    <x v="23"/>
  </r>
  <r>
    <s v="HD353"/>
    <s v="MH1"/>
    <x v="334"/>
    <x v="247"/>
    <x v="20"/>
  </r>
  <r>
    <s v="HD354"/>
    <s v="MH3"/>
    <x v="335"/>
    <x v="187"/>
    <x v="13"/>
  </r>
  <r>
    <s v="HD355"/>
    <s v="MH10"/>
    <x v="336"/>
    <x v="114"/>
    <x v="18"/>
  </r>
  <r>
    <s v="HD356"/>
    <s v="MH10"/>
    <x v="337"/>
    <x v="140"/>
    <x v="25"/>
  </r>
  <r>
    <s v="HD357"/>
    <s v="MH2"/>
    <x v="338"/>
    <x v="55"/>
    <x v="25"/>
  </r>
  <r>
    <s v="HD358"/>
    <s v="MH9"/>
    <x v="338"/>
    <x v="248"/>
    <x v="2"/>
  </r>
  <r>
    <s v="HD359"/>
    <s v="MH3"/>
    <x v="339"/>
    <x v="106"/>
    <x v="15"/>
  </r>
  <r>
    <s v="HD360"/>
    <s v="MH7"/>
    <x v="340"/>
    <x v="249"/>
    <x v="16"/>
  </r>
  <r>
    <s v="HD361"/>
    <s v="MH3"/>
    <x v="340"/>
    <x v="210"/>
    <x v="20"/>
  </r>
  <r>
    <s v="HD362"/>
    <s v="MH4"/>
    <x v="341"/>
    <x v="202"/>
    <x v="3"/>
  </r>
  <r>
    <s v="HD363"/>
    <s v="MH5"/>
    <x v="341"/>
    <x v="250"/>
    <x v="17"/>
  </r>
  <r>
    <s v="HD364"/>
    <s v="MH5"/>
    <x v="342"/>
    <x v="43"/>
    <x v="0"/>
  </r>
  <r>
    <s v="HD365"/>
    <s v="MH7"/>
    <x v="342"/>
    <x v="76"/>
    <x v="18"/>
  </r>
  <r>
    <s v="HD366"/>
    <s v="MH5"/>
    <x v="342"/>
    <x v="155"/>
    <x v="17"/>
  </r>
  <r>
    <s v="HD367"/>
    <s v="MH1"/>
    <x v="343"/>
    <x v="59"/>
    <x v="7"/>
  </r>
  <r>
    <s v="HD368"/>
    <s v="MH10"/>
    <x v="344"/>
    <x v="251"/>
    <x v="26"/>
  </r>
  <r>
    <s v="HD369"/>
    <s v="MH7"/>
    <x v="345"/>
    <x v="252"/>
    <x v="23"/>
  </r>
  <r>
    <s v="HD370"/>
    <s v="MH5"/>
    <x v="346"/>
    <x v="253"/>
    <x v="9"/>
  </r>
  <r>
    <s v="HD371"/>
    <s v="MH7"/>
    <x v="347"/>
    <x v="173"/>
    <x v="18"/>
  </r>
  <r>
    <s v="HD371"/>
    <s v="MH8"/>
    <x v="347"/>
    <x v="155"/>
    <x v="18"/>
  </r>
  <r>
    <s v="HD372"/>
    <s v="MH3"/>
    <x v="348"/>
    <x v="254"/>
    <x v="16"/>
  </r>
  <r>
    <s v="HD373"/>
    <s v="MH6"/>
    <x v="349"/>
    <x v="255"/>
    <x v="26"/>
  </r>
  <r>
    <s v="HD374"/>
    <s v="MH5"/>
    <x v="350"/>
    <x v="51"/>
    <x v="12"/>
  </r>
  <r>
    <s v="HD375"/>
    <s v="MH8"/>
    <x v="351"/>
    <x v="27"/>
    <x v="15"/>
  </r>
  <r>
    <s v="HD376"/>
    <s v="MH9"/>
    <x v="352"/>
    <x v="238"/>
    <x v="5"/>
  </r>
  <r>
    <s v="HD377"/>
    <s v="MH6"/>
    <x v="353"/>
    <x v="215"/>
    <x v="19"/>
  </r>
  <r>
    <s v="HD378"/>
    <s v="MH3"/>
    <x v="353"/>
    <x v="256"/>
    <x v="7"/>
  </r>
  <r>
    <s v="HD379"/>
    <s v="MH6"/>
    <x v="354"/>
    <x v="19"/>
    <x v="23"/>
  </r>
  <r>
    <s v="HD380"/>
    <s v="MH2"/>
    <x v="355"/>
    <x v="218"/>
    <x v="10"/>
  </r>
  <r>
    <s v="HD381"/>
    <s v="MH8"/>
    <x v="356"/>
    <x v="38"/>
    <x v="6"/>
  </r>
  <r>
    <s v="HD382"/>
    <s v="MH2"/>
    <x v="357"/>
    <x v="125"/>
    <x v="13"/>
  </r>
  <r>
    <s v="HD383"/>
    <s v="MH6"/>
    <x v="358"/>
    <x v="257"/>
    <x v="22"/>
  </r>
  <r>
    <s v="HD384"/>
    <s v="MH1"/>
    <x v="358"/>
    <x v="258"/>
    <x v="18"/>
  </r>
  <r>
    <s v="HD385"/>
    <s v="MH10"/>
    <x v="358"/>
    <x v="259"/>
    <x v="26"/>
  </r>
  <r>
    <s v="HD385"/>
    <s v="MH7"/>
    <x v="358"/>
    <x v="79"/>
    <x v="26"/>
  </r>
  <r>
    <s v="HD386"/>
    <s v="MH5"/>
    <x v="359"/>
    <x v="138"/>
    <x v="16"/>
  </r>
  <r>
    <s v="HD387"/>
    <s v="MH10"/>
    <x v="359"/>
    <x v="78"/>
    <x v="3"/>
  </r>
  <r>
    <s v="HD388"/>
    <s v="MH3"/>
    <x v="360"/>
    <x v="260"/>
    <x v="1"/>
  </r>
  <r>
    <s v="HD389"/>
    <s v="MH9"/>
    <x v="360"/>
    <x v="248"/>
    <x v="20"/>
  </r>
  <r>
    <s v="HD390"/>
    <s v="MH7"/>
    <x v="361"/>
    <x v="79"/>
    <x v="25"/>
  </r>
  <r>
    <s v="HD391"/>
    <s v="MH3"/>
    <x v="362"/>
    <x v="210"/>
    <x v="24"/>
  </r>
  <r>
    <s v="HD392"/>
    <s v="MH5"/>
    <x v="363"/>
    <x v="261"/>
    <x v="5"/>
  </r>
  <r>
    <s v="HD393"/>
    <s v="MH8"/>
    <x v="364"/>
    <x v="262"/>
    <x v="26"/>
  </r>
  <r>
    <s v="HD394"/>
    <s v="MH9"/>
    <x v="365"/>
    <x v="263"/>
    <x v="6"/>
  </r>
  <r>
    <s v="HD395"/>
    <s v="MH4"/>
    <x v="365"/>
    <x v="264"/>
    <x v="23"/>
  </r>
  <r>
    <s v="HD396"/>
    <s v="MH2"/>
    <x v="366"/>
    <x v="130"/>
    <x v="9"/>
  </r>
  <r>
    <s v="HD397"/>
    <s v="MH3"/>
    <x v="367"/>
    <x v="265"/>
    <x v="26"/>
  </r>
  <r>
    <s v="HD398"/>
    <s v="MH9"/>
    <x v="368"/>
    <x v="266"/>
    <x v="8"/>
  </r>
  <r>
    <s v="HD399"/>
    <s v="MH6"/>
    <x v="369"/>
    <x v="181"/>
    <x v="5"/>
  </r>
  <r>
    <s v="HD400"/>
    <s v="MH7"/>
    <x v="370"/>
    <x v="267"/>
    <x v="6"/>
  </r>
  <r>
    <s v="HD401"/>
    <s v="MH2"/>
    <x v="371"/>
    <x v="268"/>
    <x v="28"/>
  </r>
  <r>
    <s v="HD402"/>
    <s v="MH9"/>
    <x v="371"/>
    <x v="269"/>
    <x v="21"/>
  </r>
  <r>
    <s v="HD403"/>
    <s v="MH2"/>
    <x v="372"/>
    <x v="92"/>
    <x v="14"/>
  </r>
  <r>
    <s v="HD404"/>
    <s v="MH1"/>
    <x v="373"/>
    <x v="270"/>
    <x v="2"/>
  </r>
  <r>
    <s v="HD404"/>
    <s v="MH4"/>
    <x v="373"/>
    <x v="271"/>
    <x v="2"/>
  </r>
  <r>
    <s v="HD405"/>
    <s v="MH8"/>
    <x v="374"/>
    <x v="272"/>
    <x v="25"/>
  </r>
  <r>
    <s v="HD406"/>
    <s v="MH5"/>
    <x v="375"/>
    <x v="199"/>
    <x v="13"/>
  </r>
  <r>
    <s v="HD407"/>
    <s v="MH7"/>
    <x v="376"/>
    <x v="110"/>
    <x v="4"/>
  </r>
  <r>
    <s v="HD408"/>
    <s v="MH5"/>
    <x v="377"/>
    <x v="141"/>
    <x v="21"/>
  </r>
  <r>
    <s v="HD409"/>
    <s v="MH6"/>
    <x v="378"/>
    <x v="273"/>
    <x v="4"/>
  </r>
  <r>
    <s v="HD410"/>
    <s v="MH5"/>
    <x v="379"/>
    <x v="49"/>
    <x v="21"/>
  </r>
  <r>
    <s v="HD411"/>
    <s v="MH3"/>
    <x v="380"/>
    <x v="274"/>
    <x v="21"/>
  </r>
  <r>
    <s v="HD412"/>
    <s v="MH5"/>
    <x v="381"/>
    <x v="49"/>
    <x v="29"/>
  </r>
  <r>
    <s v="HD413"/>
    <s v="MH1"/>
    <x v="382"/>
    <x v="275"/>
    <x v="17"/>
  </r>
  <r>
    <s v="HD414"/>
    <s v="MH2"/>
    <x v="383"/>
    <x v="216"/>
    <x v="18"/>
  </r>
  <r>
    <s v="HD415"/>
    <s v="MH4"/>
    <x v="384"/>
    <x v="264"/>
    <x v="24"/>
  </r>
  <r>
    <s v="HD416"/>
    <s v="MH2"/>
    <x v="385"/>
    <x v="67"/>
    <x v="27"/>
  </r>
  <r>
    <s v="HD417"/>
    <s v="MH10"/>
    <x v="386"/>
    <x v="276"/>
    <x v="22"/>
  </r>
  <r>
    <s v="HD418"/>
    <s v="MH7"/>
    <x v="387"/>
    <x v="277"/>
    <x v="24"/>
  </r>
  <r>
    <s v="HD419"/>
    <s v="MH1"/>
    <x v="388"/>
    <x v="247"/>
    <x v="21"/>
  </r>
  <r>
    <s v="HD420"/>
    <s v="MH6"/>
    <x v="388"/>
    <x v="278"/>
    <x v="12"/>
  </r>
  <r>
    <s v="HD421"/>
    <s v="MH10"/>
    <x v="389"/>
    <x v="279"/>
    <x v="12"/>
  </r>
  <r>
    <s v="HD421"/>
    <s v="MH8"/>
    <x v="389"/>
    <x v="280"/>
    <x v="12"/>
  </r>
  <r>
    <s v="HD421"/>
    <s v="MH2"/>
    <x v="389"/>
    <x v="99"/>
    <x v="12"/>
  </r>
  <r>
    <s v="HD422"/>
    <s v="MH5"/>
    <x v="390"/>
    <x v="49"/>
    <x v="22"/>
  </r>
  <r>
    <s v="HD423"/>
    <s v="MH10"/>
    <x v="391"/>
    <x v="281"/>
    <x v="3"/>
  </r>
  <r>
    <s v="HD424"/>
    <s v="MH9"/>
    <x v="392"/>
    <x v="282"/>
    <x v="16"/>
  </r>
  <r>
    <s v="HD425"/>
    <s v="MH4"/>
    <x v="393"/>
    <x v="37"/>
    <x v="14"/>
  </r>
  <r>
    <s v="HD426"/>
    <s v="MH8"/>
    <x v="394"/>
    <x v="283"/>
    <x v="24"/>
  </r>
  <r>
    <s v="HD427"/>
    <s v="MH10"/>
    <x v="395"/>
    <x v="124"/>
    <x v="3"/>
  </r>
  <r>
    <s v="HD428"/>
    <s v="MH1"/>
    <x v="396"/>
    <x v="34"/>
    <x v="0"/>
  </r>
  <r>
    <s v="HD429"/>
    <s v="MH2"/>
    <x v="397"/>
    <x v="149"/>
    <x v="17"/>
  </r>
  <r>
    <s v="HD430"/>
    <s v="MH10"/>
    <x v="398"/>
    <x v="204"/>
    <x v="20"/>
  </r>
  <r>
    <s v="HD431"/>
    <s v="MH5"/>
    <x v="399"/>
    <x v="121"/>
    <x v="6"/>
  </r>
  <r>
    <s v="HD432"/>
    <s v="MH1"/>
    <x v="399"/>
    <x v="39"/>
    <x v="27"/>
  </r>
  <r>
    <s v="HD433"/>
    <s v="MH9"/>
    <x v="400"/>
    <x v="191"/>
    <x v="18"/>
  </r>
  <r>
    <s v="HD434"/>
    <s v="MH3"/>
    <x v="401"/>
    <x v="284"/>
    <x v="12"/>
  </r>
  <r>
    <s v="HD435"/>
    <s v="MH4"/>
    <x v="402"/>
    <x v="285"/>
    <x v="27"/>
  </r>
  <r>
    <s v="HD436"/>
    <s v="MH6"/>
    <x v="403"/>
    <x v="286"/>
    <x v="8"/>
  </r>
  <r>
    <s v="HD437"/>
    <s v="MH7"/>
    <x v="404"/>
    <x v="287"/>
    <x v="12"/>
  </r>
  <r>
    <s v="HD438"/>
    <s v="MH1"/>
    <x v="404"/>
    <x v="24"/>
    <x v="12"/>
  </r>
  <r>
    <s v="HD439"/>
    <s v="MH10"/>
    <x v="405"/>
    <x v="288"/>
    <x v="8"/>
  </r>
  <r>
    <s v="HD440"/>
    <s v="MH1"/>
    <x v="406"/>
    <x v="16"/>
    <x v="27"/>
  </r>
  <r>
    <s v="HD441"/>
    <s v="MH9"/>
    <x v="407"/>
    <x v="289"/>
    <x v="10"/>
  </r>
  <r>
    <s v="HD442"/>
    <s v="MH3"/>
    <x v="408"/>
    <x v="290"/>
    <x v="17"/>
  </r>
  <r>
    <s v="HD443"/>
    <s v="MH4"/>
    <x v="409"/>
    <x v="291"/>
    <x v="0"/>
  </r>
  <r>
    <s v="HD444"/>
    <s v="MH6"/>
    <x v="410"/>
    <x v="292"/>
    <x v="22"/>
  </r>
  <r>
    <s v="HD445"/>
    <s v="MH7"/>
    <x v="411"/>
    <x v="44"/>
    <x v="24"/>
  </r>
  <r>
    <s v="HD446"/>
    <s v="MH1"/>
    <x v="412"/>
    <x v="293"/>
    <x v="26"/>
  </r>
  <r>
    <s v="HD447"/>
    <s v="MH7"/>
    <x v="413"/>
    <x v="294"/>
    <x v="0"/>
  </r>
  <r>
    <s v="HD448"/>
    <s v="MH2"/>
    <x v="414"/>
    <x v="295"/>
    <x v="24"/>
  </r>
  <r>
    <s v="HD449"/>
    <s v="MH10"/>
    <x v="415"/>
    <x v="124"/>
    <x v="11"/>
  </r>
  <r>
    <s v="HD450"/>
    <s v="MH5"/>
    <x v="416"/>
    <x v="240"/>
    <x v="29"/>
  </r>
  <r>
    <s v="HD451"/>
    <s v="MH1"/>
    <x v="417"/>
    <x v="296"/>
    <x v="4"/>
  </r>
  <r>
    <s v="HD452"/>
    <s v="MH9"/>
    <x v="418"/>
    <x v="15"/>
    <x v="14"/>
  </r>
  <r>
    <s v="HD453"/>
    <s v="MH4"/>
    <x v="419"/>
    <x v="209"/>
    <x v="6"/>
  </r>
  <r>
    <s v="HD454"/>
    <s v="MH6"/>
    <x v="420"/>
    <x v="297"/>
    <x v="4"/>
  </r>
  <r>
    <s v="HD455"/>
    <s v="MH7"/>
    <x v="421"/>
    <x v="227"/>
    <x v="5"/>
  </r>
  <r>
    <s v="HD456"/>
    <s v="MH1"/>
    <x v="422"/>
    <x v="150"/>
    <x v="9"/>
  </r>
  <r>
    <s v="HD456"/>
    <s v="MH10"/>
    <x v="422"/>
    <x v="175"/>
    <x v="9"/>
  </r>
  <r>
    <s v="HD456"/>
    <s v="MH3"/>
    <x v="422"/>
    <x v="50"/>
    <x v="9"/>
  </r>
  <r>
    <s v="HD457"/>
    <s v="MH7"/>
    <x v="422"/>
    <x v="22"/>
    <x v="11"/>
  </r>
  <r>
    <s v="HD458"/>
    <s v="MH2"/>
    <x v="423"/>
    <x v="75"/>
    <x v="13"/>
  </r>
  <r>
    <s v="HD459"/>
    <s v="MH10"/>
    <x v="424"/>
    <x v="239"/>
    <x v="22"/>
  </r>
  <r>
    <s v="HD460"/>
    <s v="MH5"/>
    <x v="425"/>
    <x v="96"/>
    <x v="9"/>
  </r>
  <r>
    <s v="HD461"/>
    <s v="MH5"/>
    <x v="426"/>
    <x v="141"/>
    <x v="4"/>
  </r>
  <r>
    <s v="HD462"/>
    <s v="MH7"/>
    <x v="427"/>
    <x v="298"/>
    <x v="27"/>
  </r>
  <r>
    <s v="HD463"/>
    <s v="MH3"/>
    <x v="428"/>
    <x v="164"/>
    <x v="23"/>
  </r>
  <r>
    <s v="HD464"/>
    <s v="MH6"/>
    <x v="429"/>
    <x v="299"/>
    <x v="13"/>
  </r>
  <r>
    <s v="HD465"/>
    <s v="MH5"/>
    <x v="430"/>
    <x v="49"/>
    <x v="7"/>
  </r>
  <r>
    <s v="HD466"/>
    <s v="MH8"/>
    <x v="431"/>
    <x v="26"/>
    <x v="16"/>
  </r>
  <r>
    <s v="HD467"/>
    <s v="MH9"/>
    <x v="432"/>
    <x v="300"/>
    <x v="29"/>
  </r>
  <r>
    <s v="HD468"/>
    <s v="MH6"/>
    <x v="433"/>
    <x v="301"/>
    <x v="16"/>
  </r>
  <r>
    <s v="HD469"/>
    <s v="MH3"/>
    <x v="434"/>
    <x v="284"/>
    <x v="12"/>
  </r>
  <r>
    <s v="HD470"/>
    <s v="MH6"/>
    <x v="435"/>
    <x v="302"/>
    <x v="7"/>
  </r>
  <r>
    <s v="HD471"/>
    <s v="MH2"/>
    <x v="436"/>
    <x v="303"/>
    <x v="28"/>
  </r>
  <r>
    <s v="HD472"/>
    <s v="MH8"/>
    <x v="436"/>
    <x v="304"/>
    <x v="1"/>
  </r>
  <r>
    <s v="HD473"/>
    <s v="MH2"/>
    <x v="437"/>
    <x v="305"/>
    <x v="25"/>
  </r>
  <r>
    <s v="HD474"/>
    <s v="MH6"/>
    <x v="438"/>
    <x v="25"/>
    <x v="17"/>
  </r>
  <r>
    <s v="HD475"/>
    <s v="MH1"/>
    <x v="439"/>
    <x v="16"/>
    <x v="0"/>
  </r>
  <r>
    <s v="HD476"/>
    <s v="MH10"/>
    <x v="440"/>
    <x v="306"/>
    <x v="16"/>
  </r>
  <r>
    <s v="HD477"/>
    <s v="MH5"/>
    <x v="441"/>
    <x v="51"/>
    <x v="17"/>
  </r>
  <r>
    <s v="HD478"/>
    <s v="MH10"/>
    <x v="442"/>
    <x v="307"/>
    <x v="12"/>
  </r>
  <r>
    <s v="HD479"/>
    <s v="MH3"/>
    <x v="443"/>
    <x v="50"/>
    <x v="24"/>
  </r>
  <r>
    <s v="HD480"/>
    <s v="MH9"/>
    <x v="444"/>
    <x v="289"/>
    <x v="23"/>
  </r>
  <r>
    <s v="HD481"/>
    <s v="MH7"/>
    <x v="445"/>
    <x v="8"/>
    <x v="22"/>
  </r>
  <r>
    <s v="HD482"/>
    <s v="MH3"/>
    <x v="446"/>
    <x v="164"/>
    <x v="21"/>
  </r>
  <r>
    <s v="HD483"/>
    <s v="MH5"/>
    <x v="447"/>
    <x v="308"/>
    <x v="11"/>
  </r>
  <r>
    <s v="HD484"/>
    <s v="MH8"/>
    <x v="448"/>
    <x v="115"/>
    <x v="28"/>
  </r>
  <r>
    <s v="HD485"/>
    <s v="MH9"/>
    <x v="449"/>
    <x v="172"/>
    <x v="26"/>
  </r>
  <r>
    <s v="HD486"/>
    <s v="MH4"/>
    <x v="450"/>
    <x v="176"/>
    <x v="6"/>
  </r>
  <r>
    <s v="HD487"/>
    <s v="MH2"/>
    <x v="450"/>
    <x v="309"/>
    <x v="19"/>
  </r>
  <r>
    <s v="HD488"/>
    <s v="MH3"/>
    <x v="451"/>
    <x v="310"/>
    <x v="15"/>
  </r>
  <r>
    <s v="HD489"/>
    <s v="MH9"/>
    <x v="452"/>
    <x v="282"/>
    <x v="17"/>
  </r>
  <r>
    <s v="HD490"/>
    <s v="MH6"/>
    <x v="453"/>
    <x v="299"/>
    <x v="3"/>
  </r>
  <r>
    <s v="HD491"/>
    <s v="MH6"/>
    <x v="454"/>
    <x v="292"/>
    <x v="19"/>
  </r>
  <r>
    <s v="HD492"/>
    <s v="MH9"/>
    <x v="455"/>
    <x v="311"/>
    <x v="8"/>
  </r>
  <r>
    <s v="HD493"/>
    <s v="MH10"/>
    <x v="456"/>
    <x v="276"/>
    <x v="23"/>
  </r>
  <r>
    <s v="HD494"/>
    <s v="MH7"/>
    <x v="457"/>
    <x v="74"/>
    <x v="8"/>
  </r>
  <r>
    <s v="HD495"/>
    <s v="MH5"/>
    <x v="458"/>
    <x v="312"/>
    <x v="3"/>
  </r>
  <r>
    <s v="HD496"/>
    <s v="MH7"/>
    <x v="459"/>
    <x v="183"/>
    <x v="26"/>
  </r>
  <r>
    <s v="HD497"/>
    <s v="MH1"/>
    <x v="460"/>
    <x v="293"/>
    <x v="7"/>
  </r>
  <r>
    <s v="HD498"/>
    <s v="MH8"/>
    <x v="461"/>
    <x v="32"/>
    <x v="13"/>
  </r>
  <r>
    <s v="HD499"/>
    <s v="MH10"/>
    <x v="462"/>
    <x v="225"/>
    <x v="8"/>
  </r>
  <r>
    <s v="HD500"/>
    <s v="MH2"/>
    <x v="463"/>
    <x v="188"/>
    <x v="3"/>
  </r>
  <r>
    <s v="HD501"/>
    <s v="MH3"/>
    <x v="464"/>
    <x v="313"/>
    <x v="19"/>
  </r>
  <r>
    <s v="HD502"/>
    <s v="MH2"/>
    <x v="465"/>
    <x v="295"/>
    <x v="19"/>
  </r>
  <r>
    <s v="HD503"/>
    <s v="MH5"/>
    <x v="466"/>
    <x v="96"/>
    <x v="19"/>
  </r>
  <r>
    <s v="HD504"/>
    <s v="MH1"/>
    <x v="466"/>
    <x v="314"/>
    <x v="6"/>
  </r>
  <r>
    <s v="HD505"/>
    <s v="MH3"/>
    <x v="466"/>
    <x v="64"/>
    <x v="20"/>
  </r>
  <r>
    <s v="HD506"/>
    <s v="MH10"/>
    <x v="467"/>
    <x v="276"/>
    <x v="11"/>
  </r>
  <r>
    <s v="HD507"/>
    <s v="MH10"/>
    <x v="468"/>
    <x v="315"/>
    <x v="21"/>
  </r>
  <r>
    <s v="HD508"/>
    <s v="MH2"/>
    <x v="469"/>
    <x v="219"/>
    <x v="11"/>
  </r>
  <r>
    <s v="HD509"/>
    <s v="MH9"/>
    <x v="470"/>
    <x v="21"/>
    <x v="28"/>
  </r>
  <r>
    <s v="HD510"/>
    <s v="MH3"/>
    <x v="471"/>
    <x v="187"/>
    <x v="9"/>
  </r>
  <r>
    <s v="HD511"/>
    <s v="MH7"/>
    <x v="472"/>
    <x v="42"/>
    <x v="13"/>
  </r>
  <r>
    <s v="HD512"/>
    <s v="MH4"/>
    <x v="473"/>
    <x v="37"/>
    <x v="18"/>
  </r>
  <r>
    <s v="HD513"/>
    <s v="MH9"/>
    <x v="474"/>
    <x v="194"/>
    <x v="18"/>
  </r>
  <r>
    <s v="HD514"/>
    <s v="MH7"/>
    <x v="475"/>
    <x v="44"/>
    <x v="12"/>
  </r>
  <r>
    <s v="HD515"/>
    <s v="MH7"/>
    <x v="476"/>
    <x v="153"/>
    <x v="17"/>
  </r>
  <r>
    <s v="HD516"/>
    <s v="MH9"/>
    <x v="476"/>
    <x v="316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BB7B5-EBBE-4CEE-A1D5-41D646D3B8D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9:I487" firstHeaderRow="1" firstDataRow="1" firstDataCol="1"/>
  <pivotFields count="7">
    <pivotField showAll="0"/>
    <pivotField showAll="0"/>
    <pivotField axis="axisRow" numFmtId="14" showAll="0">
      <items count="4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dataField="1" numFmtI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4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 t="grand">
      <x/>
    </i>
  </rowItems>
  <colItems count="1">
    <i/>
  </colItems>
  <dataFields count="1">
    <dataField name="Sum of Tổng thanh toá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428CB-DEA8-439C-AF64-ADC5FA6C36B3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4:I20" firstHeaderRow="1" firstDataRow="1" firstDataCol="1"/>
  <pivotFields count="7">
    <pivotField showAll="0"/>
    <pivotField showAll="0"/>
    <pivotField axis="axisRow" numFmtId="14" showAll="0">
      <items count="4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6"/>
    <field x="5"/>
    <field x="2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Doanh thu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B6402-B391-4E55-A651-58F5EAF40D7F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K38" firstHeaderRow="1" firstDataRow="4" firstDataCol="1"/>
  <pivotFields count="8">
    <pivotField showAll="0"/>
    <pivotField showAll="0"/>
    <pivotField axis="axisCol" numFmtId="14" showAll="0">
      <items count="4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dataField="1" showAll="0">
      <items count="318">
        <item x="272"/>
        <item x="45"/>
        <item x="193"/>
        <item x="30"/>
        <item x="40"/>
        <item x="219"/>
        <item x="208"/>
        <item x="232"/>
        <item x="1"/>
        <item x="100"/>
        <item x="46"/>
        <item x="3"/>
        <item x="253"/>
        <item x="26"/>
        <item x="202"/>
        <item x="310"/>
        <item x="301"/>
        <item x="16"/>
        <item x="191"/>
        <item x="176"/>
        <item x="121"/>
        <item x="305"/>
        <item x="24"/>
        <item x="28"/>
        <item x="254"/>
        <item x="22"/>
        <item x="309"/>
        <item x="117"/>
        <item x="271"/>
        <item x="246"/>
        <item x="279"/>
        <item x="2"/>
        <item x="189"/>
        <item x="256"/>
        <item x="312"/>
        <item x="53"/>
        <item x="223"/>
        <item x="275"/>
        <item x="38"/>
        <item x="111"/>
        <item x="64"/>
        <item x="181"/>
        <item x="20"/>
        <item x="276"/>
        <item x="15"/>
        <item x="213"/>
        <item x="49"/>
        <item x="231"/>
        <item x="190"/>
        <item x="18"/>
        <item x="260"/>
        <item x="135"/>
        <item x="76"/>
        <item x="273"/>
        <item x="141"/>
        <item x="306"/>
        <item x="31"/>
        <item x="152"/>
        <item x="110"/>
        <item x="92"/>
        <item x="293"/>
        <item x="51"/>
        <item x="143"/>
        <item x="147"/>
        <item x="37"/>
        <item x="180"/>
        <item x="150"/>
        <item x="74"/>
        <item x="146"/>
        <item x="165"/>
        <item x="6"/>
        <item x="173"/>
        <item x="59"/>
        <item x="244"/>
        <item x="54"/>
        <item x="130"/>
        <item x="79"/>
        <item x="27"/>
        <item x="182"/>
        <item x="169"/>
        <item x="145"/>
        <item x="71"/>
        <item x="125"/>
        <item x="178"/>
        <item x="115"/>
        <item x="126"/>
        <item x="33"/>
        <item x="218"/>
        <item x="203"/>
        <item x="144"/>
        <item x="228"/>
        <item x="200"/>
        <item x="85"/>
        <item x="52"/>
        <item x="198"/>
        <item x="204"/>
        <item x="101"/>
        <item x="264"/>
        <item x="86"/>
        <item x="205"/>
        <item x="19"/>
        <item x="199"/>
        <item x="294"/>
        <item x="104"/>
        <item x="175"/>
        <item x="280"/>
        <item x="285"/>
        <item x="50"/>
        <item x="61"/>
        <item x="186"/>
        <item x="230"/>
        <item x="105"/>
        <item x="44"/>
        <item x="237"/>
        <item x="106"/>
        <item x="270"/>
        <item x="133"/>
        <item x="291"/>
        <item x="164"/>
        <item x="118"/>
        <item x="151"/>
        <item x="267"/>
        <item x="188"/>
        <item x="220"/>
        <item x="17"/>
        <item x="34"/>
        <item x="155"/>
        <item x="94"/>
        <item x="12"/>
        <item x="227"/>
        <item x="172"/>
        <item x="216"/>
        <item x="215"/>
        <item x="210"/>
        <item x="195"/>
        <item x="96"/>
        <item x="63"/>
        <item x="72"/>
        <item x="247"/>
        <item x="120"/>
        <item x="148"/>
        <item x="25"/>
        <item x="69"/>
        <item x="75"/>
        <item x="211"/>
        <item x="138"/>
        <item x="288"/>
        <item x="62"/>
        <item x="248"/>
        <item x="136"/>
        <item x="166"/>
        <item x="224"/>
        <item x="259"/>
        <item x="109"/>
        <item x="170"/>
        <item x="217"/>
        <item x="112"/>
        <item x="185"/>
        <item x="99"/>
        <item x="236"/>
        <item x="88"/>
        <item x="225"/>
        <item x="183"/>
        <item x="177"/>
        <item x="128"/>
        <item x="201"/>
        <item x="123"/>
        <item x="214"/>
        <item x="209"/>
        <item x="11"/>
        <item x="157"/>
        <item x="226"/>
        <item x="240"/>
        <item x="132"/>
        <item x="73"/>
        <item x="14"/>
        <item x="42"/>
        <item x="283"/>
        <item x="7"/>
        <item x="239"/>
        <item x="77"/>
        <item x="290"/>
        <item x="212"/>
        <item x="162"/>
        <item x="114"/>
        <item x="292"/>
        <item x="167"/>
        <item x="149"/>
        <item x="311"/>
        <item x="314"/>
        <item x="245"/>
        <item x="0"/>
        <item x="80"/>
        <item x="23"/>
        <item x="298"/>
        <item x="222"/>
        <item x="29"/>
        <item x="127"/>
        <item x="163"/>
        <item x="303"/>
        <item x="274"/>
        <item x="241"/>
        <item x="103"/>
        <item x="82"/>
        <item x="13"/>
        <item x="9"/>
        <item x="229"/>
        <item x="255"/>
        <item x="187"/>
        <item x="156"/>
        <item x="134"/>
        <item x="142"/>
        <item x="297"/>
        <item x="206"/>
        <item x="295"/>
        <item x="277"/>
        <item x="154"/>
        <item x="140"/>
        <item x="32"/>
        <item x="93"/>
        <item x="308"/>
        <item x="107"/>
        <item x="159"/>
        <item x="265"/>
        <item x="8"/>
        <item x="158"/>
        <item x="258"/>
        <item x="168"/>
        <item x="284"/>
        <item x="278"/>
        <item x="281"/>
        <item x="242"/>
        <item x="41"/>
        <item x="57"/>
        <item x="97"/>
        <item x="108"/>
        <item x="56"/>
        <item x="233"/>
        <item x="67"/>
        <item x="161"/>
        <item x="95"/>
        <item x="78"/>
        <item x="296"/>
        <item x="287"/>
        <item x="91"/>
        <item x="81"/>
        <item x="66"/>
        <item x="184"/>
        <item x="116"/>
        <item x="43"/>
        <item x="282"/>
        <item x="249"/>
        <item x="262"/>
        <item x="302"/>
        <item x="304"/>
        <item x="153"/>
        <item x="243"/>
        <item x="252"/>
        <item x="122"/>
        <item x="316"/>
        <item x="55"/>
        <item x="307"/>
        <item x="4"/>
        <item x="299"/>
        <item x="263"/>
        <item x="60"/>
        <item x="196"/>
        <item x="113"/>
        <item x="139"/>
        <item x="179"/>
        <item x="174"/>
        <item x="286"/>
        <item x="268"/>
        <item x="131"/>
        <item x="261"/>
        <item x="313"/>
        <item x="39"/>
        <item x="89"/>
        <item x="234"/>
        <item x="235"/>
        <item x="197"/>
        <item x="289"/>
        <item x="266"/>
        <item x="10"/>
        <item x="47"/>
        <item x="36"/>
        <item x="137"/>
        <item x="221"/>
        <item x="250"/>
        <item x="124"/>
        <item x="238"/>
        <item x="5"/>
        <item x="192"/>
        <item x="83"/>
        <item x="98"/>
        <item x="68"/>
        <item x="21"/>
        <item x="119"/>
        <item x="251"/>
        <item x="194"/>
        <item x="207"/>
        <item x="129"/>
        <item x="84"/>
        <item x="171"/>
        <item x="102"/>
        <item x="160"/>
        <item x="58"/>
        <item x="65"/>
        <item x="87"/>
        <item x="257"/>
        <item x="70"/>
        <item x="315"/>
        <item x="300"/>
        <item x="48"/>
        <item x="90"/>
        <item x="35"/>
        <item x="269"/>
        <item t="default"/>
      </items>
    </pivotField>
    <pivotField axis="axisRow" showAll="0">
      <items count="31">
        <item x="23"/>
        <item x="6"/>
        <item x="28"/>
        <item x="11"/>
        <item x="8"/>
        <item x="4"/>
        <item x="16"/>
        <item x="15"/>
        <item x="29"/>
        <item x="27"/>
        <item x="18"/>
        <item x="26"/>
        <item x="19"/>
        <item x="0"/>
        <item x="17"/>
        <item x="1"/>
        <item x="7"/>
        <item x="20"/>
        <item x="5"/>
        <item x="14"/>
        <item x="2"/>
        <item x="13"/>
        <item x="21"/>
        <item x="9"/>
        <item x="25"/>
        <item x="10"/>
        <item x="3"/>
        <item x="24"/>
        <item x="12"/>
        <item x="22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3">
    <field x="7"/>
    <field x="5"/>
    <field x="2"/>
  </colFields>
  <colItems count="4">
    <i>
      <x v="1"/>
    </i>
    <i>
      <x v="2"/>
    </i>
    <i>
      <x v="3"/>
    </i>
    <i t="grand">
      <x/>
    </i>
  </colItems>
  <dataFields count="1">
    <dataField name="Sum of Doanh thu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130" zoomScaleNormal="130" workbookViewId="0">
      <selection activeCell="B7" sqref="B7"/>
    </sheetView>
  </sheetViews>
  <sheetFormatPr defaultRowHeight="14.4" x14ac:dyDescent="0.3"/>
  <cols>
    <col min="1" max="1" width="30.21875" customWidth="1"/>
    <col min="2" max="2" width="11" customWidth="1"/>
    <col min="3" max="3" width="8.77734375" hidden="1" customWidth="1"/>
    <col min="4" max="4" width="4.5546875" hidden="1" customWidth="1"/>
    <col min="5" max="5" width="11" hidden="1" customWidth="1"/>
    <col min="6" max="6" width="14.5546875" bestFit="1" customWidth="1"/>
    <col min="7" max="7" width="12" bestFit="1" customWidth="1"/>
  </cols>
  <sheetData>
    <row r="1" spans="1:4" ht="22.8" x14ac:dyDescent="0.4">
      <c r="A1" s="20" t="s">
        <v>307</v>
      </c>
      <c r="B1" s="21" t="s">
        <v>654</v>
      </c>
    </row>
    <row r="2" spans="1:4" ht="22.8" x14ac:dyDescent="0.4">
      <c r="A2" s="20" t="s">
        <v>308</v>
      </c>
      <c r="B2" s="21" t="s">
        <v>655</v>
      </c>
    </row>
    <row r="3" spans="1:4" ht="22.8" x14ac:dyDescent="0.4">
      <c r="A3" s="20" t="s">
        <v>309</v>
      </c>
      <c r="B3" s="21">
        <v>11</v>
      </c>
      <c r="C3" s="31">
        <f>IF(STT=INT(STT/10)*10, 3, STT-INT(STT/10)*10)%</f>
        <v>0.01</v>
      </c>
      <c r="D3" t="s">
        <v>616</v>
      </c>
    </row>
    <row r="4" spans="1:4" ht="22.8" x14ac:dyDescent="0.4">
      <c r="A4" s="20" t="s">
        <v>310</v>
      </c>
      <c r="B4" s="22">
        <v>20</v>
      </c>
      <c r="C4" s="30" t="b">
        <f>ISEVEN(NS)</f>
        <v>1</v>
      </c>
      <c r="D4" t="str">
        <f>"đơn giá " &amp; IF(C4, "tăng","giảm")</f>
        <v>đơn giá tăng</v>
      </c>
    </row>
    <row r="5" spans="1:4" ht="22.8" x14ac:dyDescent="0.4">
      <c r="A5" s="20" t="s">
        <v>311</v>
      </c>
      <c r="B5" s="22">
        <v>4</v>
      </c>
      <c r="C5" s="30" t="b">
        <f>ISEVEN(TS)</f>
        <v>1</v>
      </c>
      <c r="D5" t="str">
        <f>"đơn giá " &amp; IF(C5, "tăng","giảm")</f>
        <v>đơn giá tăng</v>
      </c>
    </row>
    <row r="6" spans="1:4" ht="22.8" x14ac:dyDescent="0.4">
      <c r="A6" s="20" t="s">
        <v>312</v>
      </c>
      <c r="B6" s="22">
        <v>2004</v>
      </c>
    </row>
    <row r="7" spans="1:4" ht="24" customHeight="1" x14ac:dyDescent="0.3"/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3E-7E45-4258-8AA6-17233FC4EBA4}">
  <dimension ref="A1:V551"/>
  <sheetViews>
    <sheetView zoomScale="115" zoomScaleNormal="115" workbookViewId="0">
      <selection sqref="A1:D1048576"/>
    </sheetView>
  </sheetViews>
  <sheetFormatPr defaultRowHeight="16.8" x14ac:dyDescent="0.3"/>
  <cols>
    <col min="1" max="1" width="10.5546875" style="2" bestFit="1" customWidth="1"/>
    <col min="2" max="2" width="11.109375" style="2" bestFit="1" customWidth="1"/>
    <col min="3" max="3" width="13.44140625" bestFit="1" customWidth="1"/>
    <col min="4" max="4" width="12" bestFit="1" customWidth="1"/>
    <col min="8" max="8" width="12.5546875" bestFit="1" customWidth="1"/>
    <col min="9" max="9" width="16.44140625" bestFit="1" customWidth="1"/>
    <col min="22" max="22" width="14" bestFit="1" customWidth="1"/>
  </cols>
  <sheetData>
    <row r="1" spans="1:22" x14ac:dyDescent="0.3">
      <c r="A1" s="1" t="s">
        <v>0</v>
      </c>
      <c r="B1" s="1" t="s">
        <v>1</v>
      </c>
      <c r="C1" s="35" t="s">
        <v>305</v>
      </c>
      <c r="D1" s="35" t="s">
        <v>656</v>
      </c>
    </row>
    <row r="2" spans="1:22" x14ac:dyDescent="0.3">
      <c r="A2" s="23" t="s">
        <v>3</v>
      </c>
      <c r="B2" s="10" t="s">
        <v>4</v>
      </c>
      <c r="C2" s="43">
        <f>VLOOKUP('1.2'!A2,'Hoa Don'!$A$1:$D$517,2,FALSE)</f>
        <v>44206</v>
      </c>
      <c r="D2">
        <v>4440</v>
      </c>
    </row>
    <row r="3" spans="1:22" x14ac:dyDescent="0.3">
      <c r="A3" s="24" t="s">
        <v>3</v>
      </c>
      <c r="B3" s="6" t="s">
        <v>5</v>
      </c>
      <c r="C3" s="43">
        <f>VLOOKUP('1.2'!A3,'Hoa Don'!$A$1:$D$517,2,FALSE)</f>
        <v>44206</v>
      </c>
      <c r="D3">
        <v>290</v>
      </c>
    </row>
    <row r="4" spans="1:22" ht="28.8" x14ac:dyDescent="0.3">
      <c r="A4" s="24" t="s">
        <v>3</v>
      </c>
      <c r="B4" s="6" t="s">
        <v>10</v>
      </c>
      <c r="C4" s="43">
        <f>VLOOKUP('1.2'!A4,'Hoa Don'!$A$1:$D$517,2,FALSE)</f>
        <v>44206</v>
      </c>
      <c r="D4">
        <v>681</v>
      </c>
      <c r="H4" s="46" t="s">
        <v>661</v>
      </c>
      <c r="I4" t="s">
        <v>671</v>
      </c>
      <c r="M4">
        <v>2021</v>
      </c>
      <c r="N4">
        <f>SUM(N5:N8)</f>
        <v>912793</v>
      </c>
      <c r="Q4" s="51" t="s">
        <v>677</v>
      </c>
      <c r="R4" s="52" t="s">
        <v>676</v>
      </c>
      <c r="S4" s="52" t="s">
        <v>673</v>
      </c>
      <c r="T4" s="52" t="s">
        <v>674</v>
      </c>
      <c r="U4" s="52" t="s">
        <v>675</v>
      </c>
      <c r="V4" s="52" t="s">
        <v>678</v>
      </c>
    </row>
    <row r="5" spans="1:22" x14ac:dyDescent="0.3">
      <c r="A5" s="10" t="s">
        <v>6</v>
      </c>
      <c r="B5" s="6" t="s">
        <v>7</v>
      </c>
      <c r="C5" s="43">
        <f>VLOOKUP('1.2'!A5,'Hoa Don'!$A$1:$D$517,2,FALSE)</f>
        <v>44208</v>
      </c>
      <c r="D5">
        <v>352</v>
      </c>
      <c r="H5" s="48" t="s">
        <v>663</v>
      </c>
      <c r="I5" s="50">
        <v>912793</v>
      </c>
      <c r="M5" t="s">
        <v>672</v>
      </c>
      <c r="N5">
        <f>SUMIFS(D:D,C:C,"&gt;="&amp;DATE(2021,1,1),C:C,"&lt;="&amp;DATE(2021,3,31))</f>
        <v>197948</v>
      </c>
      <c r="Q5" s="52">
        <v>2021</v>
      </c>
      <c r="R5" s="52">
        <v>197948</v>
      </c>
      <c r="S5" s="52"/>
      <c r="T5" s="52">
        <v>207975</v>
      </c>
      <c r="U5" s="52">
        <v>207975</v>
      </c>
      <c r="V5" s="52"/>
    </row>
    <row r="6" spans="1:22" x14ac:dyDescent="0.3">
      <c r="A6" s="6" t="s">
        <v>8</v>
      </c>
      <c r="B6" s="6" t="s">
        <v>7</v>
      </c>
      <c r="C6" s="43">
        <f>VLOOKUP('1.2'!A6,'Hoa Don'!$A$1:$D$517,2,FALSE)</f>
        <v>44209</v>
      </c>
      <c r="D6">
        <v>8448</v>
      </c>
      <c r="H6" s="49" t="s">
        <v>664</v>
      </c>
      <c r="I6" s="50">
        <v>197948</v>
      </c>
      <c r="M6" t="s">
        <v>673</v>
      </c>
      <c r="N6">
        <f>SUMIFS(D:D,C:C,"&gt;="&amp;DATE(2021,4,1),C:C,"&lt;="&amp;DATE(2021,6,30))</f>
        <v>296442</v>
      </c>
      <c r="Q6" s="52">
        <v>2022</v>
      </c>
      <c r="R6" s="52">
        <f>SUMIFS(H:H,G:G,"&gt;="&amp;DATE(2022,1,1),G:G,"&lt;="&amp;DATE(2022,3,31))</f>
        <v>0</v>
      </c>
      <c r="S6" s="52">
        <f>SUMIFS(I:I,H:H,"&gt;="&amp;DATE(2022,4,1),H:H,"&lt;="&amp;DATE(2022,6,30))</f>
        <v>0</v>
      </c>
      <c r="T6" s="52">
        <v>207975</v>
      </c>
      <c r="U6" s="52">
        <v>207975</v>
      </c>
      <c r="V6" s="52"/>
    </row>
    <row r="7" spans="1:22" x14ac:dyDescent="0.3">
      <c r="A7" s="10" t="s">
        <v>9</v>
      </c>
      <c r="B7" s="6" t="s">
        <v>10</v>
      </c>
      <c r="C7" s="43">
        <f>VLOOKUP('1.2'!A7,'Hoa Don'!$A$1:$D$517,2,FALSE)</f>
        <v>44210</v>
      </c>
      <c r="D7">
        <v>11804</v>
      </c>
      <c r="H7" s="49" t="s">
        <v>665</v>
      </c>
      <c r="I7" s="50">
        <v>296442</v>
      </c>
      <c r="M7" t="s">
        <v>674</v>
      </c>
      <c r="N7">
        <f>SUMIFS(D:D,C:C,"&gt;="&amp;DATE(2021,7,1),C:C,"&lt;="&amp;DATE(2021,9,30))</f>
        <v>225864</v>
      </c>
      <c r="Q7" s="52">
        <v>2023</v>
      </c>
      <c r="R7" s="52">
        <f>SUMIFS(H:H,G:G,"&gt;="&amp;DATE(2023,1,1),G:G,"&lt;="&amp;DATE(2023,3,31))</f>
        <v>0</v>
      </c>
      <c r="S7" s="52">
        <f>SUMIFS(I:I,H:H,"&gt;="&amp;DATE(2023,4,1),H:H,"&lt;="&amp;DATE(2023,6,30))</f>
        <v>0</v>
      </c>
      <c r="T7" s="52">
        <f>SUMIFS(J:J,I:I,"&gt;="&amp;DATE(2023,7,1),I:I,"&lt;="&amp;DATE(2023,9,30))</f>
        <v>0</v>
      </c>
      <c r="U7" s="52">
        <v>207975</v>
      </c>
      <c r="V7" s="52"/>
    </row>
    <row r="8" spans="1:22" x14ac:dyDescent="0.3">
      <c r="A8" s="6" t="s">
        <v>11</v>
      </c>
      <c r="B8" s="6" t="s">
        <v>5</v>
      </c>
      <c r="C8" s="43">
        <f>VLOOKUP('1.2'!A8,'Hoa Don'!$A$1:$D$517,2,FALSE)</f>
        <v>44210</v>
      </c>
      <c r="D8">
        <v>1392</v>
      </c>
      <c r="H8" s="49" t="s">
        <v>666</v>
      </c>
      <c r="I8" s="50">
        <v>225864</v>
      </c>
      <c r="M8" t="s">
        <v>675</v>
      </c>
      <c r="N8">
        <f>SUMIFS(D:D,C:C,"&gt;="&amp;DATE(2021,10,1),C:C,"&lt;="&amp;DATE(2021,12,31))</f>
        <v>192539</v>
      </c>
      <c r="Q8" s="52"/>
      <c r="R8" s="52"/>
      <c r="S8" s="52"/>
      <c r="T8" s="52"/>
      <c r="U8" s="52"/>
      <c r="V8" s="52"/>
    </row>
    <row r="9" spans="1:22" x14ac:dyDescent="0.3">
      <c r="A9" s="10" t="s">
        <v>12</v>
      </c>
      <c r="B9" s="6" t="s">
        <v>7</v>
      </c>
      <c r="C9" s="43">
        <f>VLOOKUP('1.2'!A9,'Hoa Don'!$A$1:$D$517,2,FALSE)</f>
        <v>44212</v>
      </c>
      <c r="D9">
        <v>3960</v>
      </c>
      <c r="H9" s="49" t="s">
        <v>667</v>
      </c>
      <c r="I9" s="50">
        <v>192539</v>
      </c>
      <c r="M9">
        <v>2022</v>
      </c>
      <c r="N9">
        <f>SUM(N10:N13)</f>
        <v>707214</v>
      </c>
    </row>
    <row r="10" spans="1:22" x14ac:dyDescent="0.3">
      <c r="A10" s="24" t="s">
        <v>13</v>
      </c>
      <c r="B10" s="6" t="s">
        <v>7</v>
      </c>
      <c r="C10" s="43">
        <f>VLOOKUP('1.2'!A10,'Hoa Don'!$A$1:$D$517,2,FALSE)</f>
        <v>44214</v>
      </c>
      <c r="D10">
        <v>5720</v>
      </c>
      <c r="H10" s="48" t="s">
        <v>668</v>
      </c>
      <c r="I10" s="50">
        <v>707214</v>
      </c>
      <c r="M10" t="s">
        <v>672</v>
      </c>
      <c r="N10">
        <f>SUMIFS(D:D,C:C,"&gt;="&amp;DATE(2022,1,1),C:C,"&lt;="&amp;DATE(2022,3,31))</f>
        <v>139507</v>
      </c>
    </row>
    <row r="11" spans="1:22" x14ac:dyDescent="0.3">
      <c r="A11" s="24" t="s">
        <v>13</v>
      </c>
      <c r="B11" s="6" t="s">
        <v>10</v>
      </c>
      <c r="C11" s="43">
        <f>VLOOKUP('1.2'!A11,'Hoa Don'!$A$1:$D$517,2,FALSE)</f>
        <v>44214</v>
      </c>
      <c r="D11">
        <v>4994</v>
      </c>
      <c r="H11" s="49" t="s">
        <v>664</v>
      </c>
      <c r="I11" s="50">
        <v>139507</v>
      </c>
      <c r="M11" t="s">
        <v>673</v>
      </c>
      <c r="N11">
        <f>SUMIFS(D:D,C:C,"&gt;="&amp;DATE(2022,4,1),C:C,"&lt;="&amp;DATE(2022,6,30))</f>
        <v>161470</v>
      </c>
    </row>
    <row r="12" spans="1:22" x14ac:dyDescent="0.3">
      <c r="A12" s="6" t="s">
        <v>14</v>
      </c>
      <c r="B12" s="6" t="s">
        <v>10</v>
      </c>
      <c r="C12" s="43">
        <f>VLOOKUP('1.2'!A12,'Hoa Don'!$A$1:$D$517,2,FALSE)</f>
        <v>44216</v>
      </c>
      <c r="D12">
        <v>10669</v>
      </c>
      <c r="H12" s="49" t="s">
        <v>665</v>
      </c>
      <c r="I12" s="50">
        <v>161470</v>
      </c>
      <c r="M12" t="s">
        <v>674</v>
      </c>
      <c r="N12">
        <f>SUMIFS(D:D,C:C,"&gt;="&amp;DATE(2022,7,1),C:C,"&lt;="&amp;DATE(2022,9,30))</f>
        <v>174256</v>
      </c>
    </row>
    <row r="13" spans="1:22" x14ac:dyDescent="0.3">
      <c r="A13" s="6" t="s">
        <v>15</v>
      </c>
      <c r="B13" s="6" t="s">
        <v>4</v>
      </c>
      <c r="C13" s="43">
        <f>VLOOKUP('1.2'!A13,'Hoa Don'!$A$1:$D$517,2,FALSE)</f>
        <v>44217</v>
      </c>
      <c r="D13">
        <v>3552</v>
      </c>
      <c r="H13" s="49" t="s">
        <v>666</v>
      </c>
      <c r="I13" s="50">
        <v>174256</v>
      </c>
      <c r="M13" t="s">
        <v>675</v>
      </c>
      <c r="N13">
        <f>SUMIFS(D:D,C:C,"&gt;="&amp;DATE(2022,10,1),C:C,"&lt;="&amp;DATE(2022,12,31))</f>
        <v>231981</v>
      </c>
    </row>
    <row r="14" spans="1:22" x14ac:dyDescent="0.3">
      <c r="A14" s="6" t="s">
        <v>16</v>
      </c>
      <c r="B14" s="6" t="s">
        <v>4</v>
      </c>
      <c r="C14" s="43">
        <f>VLOOKUP('1.2'!A14,'Hoa Don'!$A$1:$D$517,2,FALSE)</f>
        <v>44219</v>
      </c>
      <c r="D14">
        <v>2442</v>
      </c>
      <c r="H14" s="49" t="s">
        <v>667</v>
      </c>
      <c r="I14" s="50">
        <v>231981</v>
      </c>
      <c r="M14">
        <v>2023</v>
      </c>
      <c r="N14">
        <f>SUM(N15:N18)</f>
        <v>717260</v>
      </c>
    </row>
    <row r="15" spans="1:22" x14ac:dyDescent="0.3">
      <c r="A15" s="6" t="s">
        <v>17</v>
      </c>
      <c r="B15" s="6" t="s">
        <v>5</v>
      </c>
      <c r="C15" s="43">
        <f>VLOOKUP('1.2'!A15,'Hoa Don'!$A$1:$D$517,2,FALSE)</f>
        <v>44220</v>
      </c>
      <c r="D15">
        <v>4930</v>
      </c>
      <c r="H15" s="48" t="s">
        <v>669</v>
      </c>
      <c r="I15" s="50">
        <v>717260</v>
      </c>
      <c r="M15" t="s">
        <v>672</v>
      </c>
      <c r="N15">
        <f>SUMIFS(D:D,C:C,"&gt;="&amp;DATE(2023,1,1),C:C,"&lt;="&amp;DATE(2023,3,31))</f>
        <v>122118</v>
      </c>
    </row>
    <row r="16" spans="1:22" x14ac:dyDescent="0.3">
      <c r="A16" s="6" t="s">
        <v>18</v>
      </c>
      <c r="B16" s="6" t="s">
        <v>5</v>
      </c>
      <c r="C16" s="43">
        <f>VLOOKUP('1.2'!A16,'Hoa Don'!$A$1:$D$517,2,FALSE)</f>
        <v>44220</v>
      </c>
      <c r="D16">
        <v>3828</v>
      </c>
      <c r="H16" s="49" t="s">
        <v>664</v>
      </c>
      <c r="I16" s="50">
        <v>122118</v>
      </c>
      <c r="M16" t="s">
        <v>673</v>
      </c>
      <c r="N16">
        <f>SUMIFS(D:D,C:C,"&gt;="&amp;DATE(2023,4,1),C:C,"&lt;="&amp;DATE(2023,6,30))</f>
        <v>191183</v>
      </c>
    </row>
    <row r="17" spans="1:14" x14ac:dyDescent="0.3">
      <c r="A17" s="6" t="s">
        <v>19</v>
      </c>
      <c r="B17" s="6" t="s">
        <v>10</v>
      </c>
      <c r="C17" s="43">
        <f>VLOOKUP('1.2'!A17,'Hoa Don'!$A$1:$D$517,2,FALSE)</f>
        <v>44222</v>
      </c>
      <c r="D17">
        <v>908</v>
      </c>
      <c r="H17" s="49" t="s">
        <v>665</v>
      </c>
      <c r="I17" s="50">
        <v>191183</v>
      </c>
      <c r="M17" t="s">
        <v>674</v>
      </c>
      <c r="N17">
        <f>SUMIFS(D:D,C:C,"&gt;="&amp;DATE(2023,7,1),C:C,"&lt;="&amp;DATE(2023,9,30))</f>
        <v>195984</v>
      </c>
    </row>
    <row r="18" spans="1:14" x14ac:dyDescent="0.3">
      <c r="A18" s="6" t="s">
        <v>19</v>
      </c>
      <c r="B18" s="6" t="s">
        <v>28</v>
      </c>
      <c r="C18" s="43">
        <f>VLOOKUP('1.2'!A18,'Hoa Don'!$A$1:$D$517,2,FALSE)</f>
        <v>44222</v>
      </c>
      <c r="D18">
        <v>436</v>
      </c>
      <c r="H18" s="49" t="s">
        <v>666</v>
      </c>
      <c r="I18" s="50">
        <v>195984</v>
      </c>
      <c r="M18" t="s">
        <v>675</v>
      </c>
      <c r="N18">
        <f>SUMIFS(D:D,C:C,"&gt;="&amp;DATE(2023,10,1),C:C,"&lt;="&amp;DATE(2023,12,31))</f>
        <v>207975</v>
      </c>
    </row>
    <row r="19" spans="1:14" x14ac:dyDescent="0.3">
      <c r="A19" s="6" t="s">
        <v>20</v>
      </c>
      <c r="B19" s="6" t="s">
        <v>21</v>
      </c>
      <c r="C19" s="43">
        <f>VLOOKUP('1.2'!A19,'Hoa Don'!$A$1:$D$517,2,FALSE)</f>
        <v>44224</v>
      </c>
      <c r="D19">
        <v>4440</v>
      </c>
      <c r="H19" s="49" t="s">
        <v>667</v>
      </c>
      <c r="I19" s="50">
        <v>207975</v>
      </c>
    </row>
    <row r="20" spans="1:14" x14ac:dyDescent="0.3">
      <c r="A20" s="6" t="s">
        <v>22</v>
      </c>
      <c r="B20" s="6" t="s">
        <v>5</v>
      </c>
      <c r="C20" s="43">
        <f>VLOOKUP('1.2'!A20,'Hoa Don'!$A$1:$D$517,2,FALSE)</f>
        <v>44226</v>
      </c>
      <c r="D20">
        <v>2378</v>
      </c>
      <c r="H20" s="48" t="s">
        <v>662</v>
      </c>
      <c r="I20" s="50">
        <v>2337267</v>
      </c>
    </row>
    <row r="21" spans="1:14" x14ac:dyDescent="0.3">
      <c r="A21" s="6" t="s">
        <v>23</v>
      </c>
      <c r="B21" s="6" t="s">
        <v>24</v>
      </c>
      <c r="C21" s="43">
        <f>VLOOKUP('1.2'!A21,'Hoa Don'!$A$1:$D$517,2,FALSE)</f>
        <v>44228</v>
      </c>
      <c r="D21">
        <v>1000</v>
      </c>
    </row>
    <row r="22" spans="1:14" x14ac:dyDescent="0.3">
      <c r="A22" s="6" t="s">
        <v>25</v>
      </c>
      <c r="B22" s="6" t="s">
        <v>26</v>
      </c>
      <c r="C22" s="43">
        <f>VLOOKUP('1.2'!A22,'Hoa Don'!$A$1:$D$517,2,FALSE)</f>
        <v>44230</v>
      </c>
      <c r="D22">
        <v>1908</v>
      </c>
    </row>
    <row r="23" spans="1:14" x14ac:dyDescent="0.3">
      <c r="A23" s="6" t="s">
        <v>27</v>
      </c>
      <c r="B23" s="6" t="s">
        <v>28</v>
      </c>
      <c r="C23" s="43">
        <f>VLOOKUP('1.2'!A23,'Hoa Don'!$A$1:$D$517,2,FALSE)</f>
        <v>44232</v>
      </c>
      <c r="D23">
        <v>872</v>
      </c>
    </row>
    <row r="24" spans="1:14" x14ac:dyDescent="0.3">
      <c r="A24" s="6" t="s">
        <v>29</v>
      </c>
      <c r="B24" s="6" t="s">
        <v>10</v>
      </c>
      <c r="C24" s="43">
        <f>VLOOKUP('1.2'!A24,'Hoa Don'!$A$1:$D$517,2,FALSE)</f>
        <v>44234</v>
      </c>
      <c r="D24">
        <v>13166</v>
      </c>
    </row>
    <row r="25" spans="1:14" x14ac:dyDescent="0.3">
      <c r="A25" s="6" t="s">
        <v>30</v>
      </c>
      <c r="B25" s="6" t="s">
        <v>7</v>
      </c>
      <c r="C25" s="43">
        <f>VLOOKUP('1.2'!A25,'Hoa Don'!$A$1:$D$517,2,FALSE)</f>
        <v>44236</v>
      </c>
      <c r="D25">
        <v>616</v>
      </c>
    </row>
    <row r="26" spans="1:14" x14ac:dyDescent="0.3">
      <c r="A26" s="24" t="s">
        <v>31</v>
      </c>
      <c r="B26" s="6" t="s">
        <v>5</v>
      </c>
      <c r="C26" s="43">
        <f>VLOOKUP('1.2'!A26,'Hoa Don'!$A$1:$D$517,2,FALSE)</f>
        <v>44238</v>
      </c>
      <c r="D26">
        <v>4466</v>
      </c>
    </row>
    <row r="27" spans="1:14" x14ac:dyDescent="0.3">
      <c r="A27" s="24" t="s">
        <v>31</v>
      </c>
      <c r="B27" s="6" t="s">
        <v>28</v>
      </c>
      <c r="C27" s="43">
        <f>VLOOKUP('1.2'!A27,'Hoa Don'!$A$1:$D$517,2,FALSE)</f>
        <v>44238</v>
      </c>
      <c r="D27">
        <v>545</v>
      </c>
    </row>
    <row r="28" spans="1:14" x14ac:dyDescent="0.3">
      <c r="A28" s="6" t="s">
        <v>32</v>
      </c>
      <c r="B28" s="6" t="s">
        <v>26</v>
      </c>
      <c r="C28" s="43">
        <f>VLOOKUP('1.2'!A28,'Hoa Don'!$A$1:$D$517,2,FALSE)</f>
        <v>44240</v>
      </c>
      <c r="D28">
        <v>2756</v>
      </c>
    </row>
    <row r="29" spans="1:14" x14ac:dyDescent="0.3">
      <c r="A29" s="6" t="s">
        <v>33</v>
      </c>
      <c r="B29" s="6" t="s">
        <v>24</v>
      </c>
      <c r="C29" s="43">
        <f>VLOOKUP('1.2'!A29,'Hoa Don'!$A$1:$D$517,2,FALSE)</f>
        <v>44242</v>
      </c>
      <c r="D29">
        <v>400</v>
      </c>
    </row>
    <row r="30" spans="1:14" x14ac:dyDescent="0.3">
      <c r="A30" s="6" t="s">
        <v>34</v>
      </c>
      <c r="B30" s="6" t="s">
        <v>24</v>
      </c>
      <c r="C30" s="43">
        <f>VLOOKUP('1.2'!A30,'Hoa Don'!$A$1:$D$517,2,FALSE)</f>
        <v>44244</v>
      </c>
      <c r="D30">
        <v>1500</v>
      </c>
    </row>
    <row r="31" spans="1:14" x14ac:dyDescent="0.3">
      <c r="A31" s="6" t="s">
        <v>35</v>
      </c>
      <c r="B31" s="6" t="s">
        <v>24</v>
      </c>
      <c r="C31" s="43">
        <f>VLOOKUP('1.2'!A31,'Hoa Don'!$A$1:$D$517,2,FALSE)</f>
        <v>44246</v>
      </c>
      <c r="D31">
        <v>600</v>
      </c>
    </row>
    <row r="32" spans="1:14" x14ac:dyDescent="0.3">
      <c r="A32" s="6" t="s">
        <v>36</v>
      </c>
      <c r="B32" s="6" t="s">
        <v>21</v>
      </c>
      <c r="C32" s="43">
        <f>VLOOKUP('1.2'!A32,'Hoa Don'!$A$1:$D$517,2,FALSE)</f>
        <v>44248</v>
      </c>
      <c r="D32">
        <v>4560</v>
      </c>
    </row>
    <row r="33" spans="1:4" x14ac:dyDescent="0.3">
      <c r="A33" s="6" t="s">
        <v>36</v>
      </c>
      <c r="B33" s="6" t="s">
        <v>7</v>
      </c>
      <c r="C33" s="43">
        <f>VLOOKUP('1.2'!A33,'Hoa Don'!$A$1:$D$517,2,FALSE)</f>
        <v>44248</v>
      </c>
      <c r="D33">
        <v>176</v>
      </c>
    </row>
    <row r="34" spans="1:4" x14ac:dyDescent="0.3">
      <c r="A34" s="6" t="s">
        <v>37</v>
      </c>
      <c r="B34" s="6" t="s">
        <v>38</v>
      </c>
      <c r="C34" s="43">
        <f>VLOOKUP('1.2'!A34,'Hoa Don'!$A$1:$D$517,2,FALSE)</f>
        <v>44250</v>
      </c>
      <c r="D34">
        <v>1122</v>
      </c>
    </row>
    <row r="35" spans="1:4" x14ac:dyDescent="0.3">
      <c r="A35" s="6" t="s">
        <v>39</v>
      </c>
      <c r="B35" s="6" t="s">
        <v>24</v>
      </c>
      <c r="C35" s="43">
        <f>VLOOKUP('1.2'!A35,'Hoa Don'!$A$1:$D$517,2,FALSE)</f>
        <v>44252</v>
      </c>
      <c r="D35">
        <v>5600</v>
      </c>
    </row>
    <row r="36" spans="1:4" x14ac:dyDescent="0.3">
      <c r="A36" s="6" t="s">
        <v>40</v>
      </c>
      <c r="B36" s="6" t="s">
        <v>28</v>
      </c>
      <c r="C36" s="43">
        <f>VLOOKUP('1.2'!A36,'Hoa Don'!$A$1:$D$517,2,FALSE)</f>
        <v>44254</v>
      </c>
      <c r="D36">
        <v>1635</v>
      </c>
    </row>
    <row r="37" spans="1:4" x14ac:dyDescent="0.3">
      <c r="A37" s="6" t="s">
        <v>41</v>
      </c>
      <c r="B37" s="6" t="s">
        <v>28</v>
      </c>
      <c r="C37" s="43">
        <f>VLOOKUP('1.2'!A37,'Hoa Don'!$A$1:$D$517,2,FALSE)</f>
        <v>44256</v>
      </c>
      <c r="D37">
        <v>2398</v>
      </c>
    </row>
    <row r="38" spans="1:4" x14ac:dyDescent="0.3">
      <c r="A38" s="6" t="s">
        <v>42</v>
      </c>
      <c r="B38" s="6" t="s">
        <v>10</v>
      </c>
      <c r="C38" s="43">
        <f>VLOOKUP('1.2'!A38,'Hoa Don'!$A$1:$D$517,2,FALSE)</f>
        <v>44258</v>
      </c>
      <c r="D38">
        <v>21565</v>
      </c>
    </row>
    <row r="39" spans="1:4" x14ac:dyDescent="0.3">
      <c r="A39" s="6" t="s">
        <v>43</v>
      </c>
      <c r="B39" s="6" t="s">
        <v>26</v>
      </c>
      <c r="C39" s="43">
        <f>VLOOKUP('1.2'!A39,'Hoa Don'!$A$1:$D$517,2,FALSE)</f>
        <v>44260</v>
      </c>
      <c r="D39">
        <v>10812</v>
      </c>
    </row>
    <row r="40" spans="1:4" x14ac:dyDescent="0.3">
      <c r="A40" s="6" t="s">
        <v>44</v>
      </c>
      <c r="B40" s="6" t="s">
        <v>5</v>
      </c>
      <c r="C40" s="43">
        <f>VLOOKUP('1.2'!A40,'Hoa Don'!$A$1:$D$517,2,FALSE)</f>
        <v>44262</v>
      </c>
      <c r="D40">
        <v>1276</v>
      </c>
    </row>
    <row r="41" spans="1:4" x14ac:dyDescent="0.3">
      <c r="A41" s="6" t="s">
        <v>45</v>
      </c>
      <c r="B41" s="6" t="s">
        <v>7</v>
      </c>
      <c r="C41" s="43">
        <f>VLOOKUP('1.2'!A41,'Hoa Don'!$A$1:$D$517,2,FALSE)</f>
        <v>44264</v>
      </c>
      <c r="D41">
        <v>352</v>
      </c>
    </row>
    <row r="42" spans="1:4" x14ac:dyDescent="0.3">
      <c r="A42" s="6" t="s">
        <v>46</v>
      </c>
      <c r="B42" s="6" t="s">
        <v>24</v>
      </c>
      <c r="C42" s="43">
        <f>VLOOKUP('1.2'!A42,'Hoa Don'!$A$1:$D$517,2,FALSE)</f>
        <v>44266</v>
      </c>
      <c r="D42">
        <v>800</v>
      </c>
    </row>
    <row r="43" spans="1:4" x14ac:dyDescent="0.3">
      <c r="A43" s="6" t="s">
        <v>47</v>
      </c>
      <c r="B43" s="6" t="s">
        <v>10</v>
      </c>
      <c r="C43" s="43">
        <f>VLOOKUP('1.2'!A43,'Hoa Don'!$A$1:$D$517,2,FALSE)</f>
        <v>44268</v>
      </c>
      <c r="D43">
        <v>908</v>
      </c>
    </row>
    <row r="44" spans="1:4" x14ac:dyDescent="0.3">
      <c r="A44" s="6" t="s">
        <v>48</v>
      </c>
      <c r="B44" s="6" t="s">
        <v>28</v>
      </c>
      <c r="C44" s="43">
        <f>VLOOKUP('1.2'!A44,'Hoa Don'!$A$1:$D$517,2,FALSE)</f>
        <v>44270</v>
      </c>
      <c r="D44">
        <v>9701</v>
      </c>
    </row>
    <row r="45" spans="1:4" x14ac:dyDescent="0.3">
      <c r="A45" s="6" t="s">
        <v>49</v>
      </c>
      <c r="B45" s="6" t="s">
        <v>24</v>
      </c>
      <c r="C45" s="43">
        <f>VLOOKUP('1.2'!A45,'Hoa Don'!$A$1:$D$517,2,FALSE)</f>
        <v>44272</v>
      </c>
      <c r="D45">
        <v>200</v>
      </c>
    </row>
    <row r="46" spans="1:4" x14ac:dyDescent="0.3">
      <c r="A46" s="6" t="s">
        <v>50</v>
      </c>
      <c r="B46" s="6" t="s">
        <v>51</v>
      </c>
      <c r="C46" s="43">
        <f>VLOOKUP('1.2'!A46,'Hoa Don'!$A$1:$D$517,2,FALSE)</f>
        <v>44274</v>
      </c>
      <c r="D46">
        <v>6090</v>
      </c>
    </row>
    <row r="47" spans="1:4" x14ac:dyDescent="0.3">
      <c r="A47" s="6" t="s">
        <v>52</v>
      </c>
      <c r="B47" s="6" t="s">
        <v>28</v>
      </c>
      <c r="C47" s="43">
        <f>VLOOKUP('1.2'!A47,'Hoa Don'!$A$1:$D$517,2,FALSE)</f>
        <v>44276</v>
      </c>
      <c r="D47">
        <v>545</v>
      </c>
    </row>
    <row r="48" spans="1:4" x14ac:dyDescent="0.3">
      <c r="A48" s="6" t="s">
        <v>53</v>
      </c>
      <c r="B48" s="6" t="s">
        <v>7</v>
      </c>
      <c r="C48" s="43">
        <f>VLOOKUP('1.2'!A48,'Hoa Don'!$A$1:$D$517,2,FALSE)</f>
        <v>44278</v>
      </c>
      <c r="D48">
        <v>3872</v>
      </c>
    </row>
    <row r="49" spans="1:4" x14ac:dyDescent="0.3">
      <c r="A49" s="6" t="s">
        <v>54</v>
      </c>
      <c r="B49" s="6" t="s">
        <v>28</v>
      </c>
      <c r="C49" s="43">
        <f>VLOOKUP('1.2'!A49,'Hoa Don'!$A$1:$D$517,2,FALSE)</f>
        <v>44280</v>
      </c>
      <c r="D49">
        <v>2398</v>
      </c>
    </row>
    <row r="50" spans="1:4" x14ac:dyDescent="0.3">
      <c r="A50" s="6" t="s">
        <v>55</v>
      </c>
      <c r="B50" s="6" t="s">
        <v>21</v>
      </c>
      <c r="C50" s="43">
        <f>VLOOKUP('1.2'!A50,'Hoa Don'!$A$1:$D$517,2,FALSE)</f>
        <v>44282</v>
      </c>
      <c r="D50">
        <v>7200</v>
      </c>
    </row>
    <row r="51" spans="1:4" x14ac:dyDescent="0.3">
      <c r="A51" s="6" t="s">
        <v>56</v>
      </c>
      <c r="B51" s="6" t="s">
        <v>7</v>
      </c>
      <c r="C51" s="43">
        <f>VLOOKUP('1.2'!A51,'Hoa Don'!$A$1:$D$517,2,FALSE)</f>
        <v>44284</v>
      </c>
      <c r="D51">
        <v>2112</v>
      </c>
    </row>
    <row r="52" spans="1:4" x14ac:dyDescent="0.3">
      <c r="A52" s="6" t="s">
        <v>56</v>
      </c>
      <c r="B52" s="6" t="s">
        <v>51</v>
      </c>
      <c r="C52" s="43">
        <f>VLOOKUP('1.2'!A52,'Hoa Don'!$A$1:$D$517,2,FALSE)</f>
        <v>44284</v>
      </c>
      <c r="D52">
        <v>105</v>
      </c>
    </row>
    <row r="53" spans="1:4" x14ac:dyDescent="0.3">
      <c r="A53" s="6" t="s">
        <v>56</v>
      </c>
      <c r="B53" s="6" t="s">
        <v>5</v>
      </c>
      <c r="C53" s="43">
        <f>VLOOKUP('1.2'!A53,'Hoa Don'!$A$1:$D$517,2,FALSE)</f>
        <v>44284</v>
      </c>
      <c r="D53">
        <v>348</v>
      </c>
    </row>
    <row r="54" spans="1:4" x14ac:dyDescent="0.3">
      <c r="A54" s="6" t="s">
        <v>57</v>
      </c>
      <c r="B54" s="6" t="s">
        <v>21</v>
      </c>
      <c r="C54" s="43">
        <f>VLOOKUP('1.2'!A54,'Hoa Don'!$A$1:$D$517,2,FALSE)</f>
        <v>44286</v>
      </c>
      <c r="D54">
        <v>10680</v>
      </c>
    </row>
    <row r="55" spans="1:4" x14ac:dyDescent="0.3">
      <c r="A55" s="6" t="s">
        <v>58</v>
      </c>
      <c r="B55" s="6" t="s">
        <v>26</v>
      </c>
      <c r="C55" s="43">
        <f>VLOOKUP('1.2'!A55,'Hoa Don'!$A$1:$D$517,2,FALSE)</f>
        <v>44288</v>
      </c>
      <c r="D55">
        <v>20564</v>
      </c>
    </row>
    <row r="56" spans="1:4" x14ac:dyDescent="0.3">
      <c r="A56" s="24" t="s">
        <v>59</v>
      </c>
      <c r="B56" s="6" t="s">
        <v>21</v>
      </c>
      <c r="C56" s="43">
        <f>VLOOKUP('1.2'!A56,'Hoa Don'!$A$1:$D$517,2,FALSE)</f>
        <v>44290</v>
      </c>
      <c r="D56">
        <v>960</v>
      </c>
    </row>
    <row r="57" spans="1:4" x14ac:dyDescent="0.3">
      <c r="A57" s="24" t="s">
        <v>59</v>
      </c>
      <c r="B57" s="6" t="s">
        <v>38</v>
      </c>
      <c r="C57" s="43">
        <f>VLOOKUP('1.2'!A57,'Hoa Don'!$A$1:$D$517,2,FALSE)</f>
        <v>44290</v>
      </c>
      <c r="D57">
        <v>2040</v>
      </c>
    </row>
    <row r="58" spans="1:4" x14ac:dyDescent="0.3">
      <c r="A58" s="6" t="s">
        <v>60</v>
      </c>
      <c r="B58" s="6" t="s">
        <v>21</v>
      </c>
      <c r="C58" s="43">
        <f>VLOOKUP('1.2'!A58,'Hoa Don'!$A$1:$D$517,2,FALSE)</f>
        <v>44294</v>
      </c>
      <c r="D58">
        <v>1200</v>
      </c>
    </row>
    <row r="59" spans="1:4" x14ac:dyDescent="0.3">
      <c r="A59" s="6" t="s">
        <v>61</v>
      </c>
      <c r="B59" s="6" t="s">
        <v>28</v>
      </c>
      <c r="C59" s="43">
        <f>VLOOKUP('1.2'!A59,'Hoa Don'!$A$1:$D$517,2,FALSE)</f>
        <v>44296</v>
      </c>
      <c r="D59">
        <v>1744</v>
      </c>
    </row>
    <row r="60" spans="1:4" x14ac:dyDescent="0.3">
      <c r="A60" s="6" t="s">
        <v>62</v>
      </c>
      <c r="B60" s="6" t="s">
        <v>51</v>
      </c>
      <c r="C60" s="43">
        <f>VLOOKUP('1.2'!A60,'Hoa Don'!$A$1:$D$517,2,FALSE)</f>
        <v>44298</v>
      </c>
      <c r="D60">
        <v>735</v>
      </c>
    </row>
    <row r="61" spans="1:4" x14ac:dyDescent="0.3">
      <c r="A61" s="6" t="s">
        <v>63</v>
      </c>
      <c r="B61" s="6" t="s">
        <v>5</v>
      </c>
      <c r="C61" s="43">
        <f>VLOOKUP('1.2'!A61,'Hoa Don'!$A$1:$D$517,2,FALSE)</f>
        <v>44300</v>
      </c>
      <c r="D61">
        <v>1450</v>
      </c>
    </row>
    <row r="62" spans="1:4" x14ac:dyDescent="0.3">
      <c r="A62" s="6" t="s">
        <v>64</v>
      </c>
      <c r="B62" s="6" t="s">
        <v>51</v>
      </c>
      <c r="C62" s="43">
        <f>VLOOKUP('1.2'!A62,'Hoa Don'!$A$1:$D$517,2,FALSE)</f>
        <v>44302</v>
      </c>
      <c r="D62">
        <v>8400</v>
      </c>
    </row>
    <row r="63" spans="1:4" x14ac:dyDescent="0.3">
      <c r="A63" s="6" t="s">
        <v>65</v>
      </c>
      <c r="B63" s="6" t="s">
        <v>4</v>
      </c>
      <c r="C63" s="43">
        <f>VLOOKUP('1.2'!A63,'Hoa Don'!$A$1:$D$517,2,FALSE)</f>
        <v>44304</v>
      </c>
      <c r="D63">
        <v>6216</v>
      </c>
    </row>
    <row r="64" spans="1:4" x14ac:dyDescent="0.3">
      <c r="A64" s="6" t="s">
        <v>66</v>
      </c>
      <c r="B64" s="6" t="s">
        <v>24</v>
      </c>
      <c r="C64" s="43">
        <f>VLOOKUP('1.2'!A64,'Hoa Don'!$A$1:$D$517,2,FALSE)</f>
        <v>44306</v>
      </c>
      <c r="D64">
        <v>6100</v>
      </c>
    </row>
    <row r="65" spans="1:4" x14ac:dyDescent="0.3">
      <c r="A65" s="6" t="s">
        <v>67</v>
      </c>
      <c r="B65" s="6" t="s">
        <v>4</v>
      </c>
      <c r="C65" s="43">
        <f>VLOOKUP('1.2'!A65,'Hoa Don'!$A$1:$D$517,2,FALSE)</f>
        <v>44308</v>
      </c>
      <c r="D65">
        <v>17094</v>
      </c>
    </row>
    <row r="66" spans="1:4" x14ac:dyDescent="0.3">
      <c r="A66" s="6" t="s">
        <v>68</v>
      </c>
      <c r="B66" s="6" t="s">
        <v>28</v>
      </c>
      <c r="C66" s="43">
        <f>VLOOKUP('1.2'!A66,'Hoa Don'!$A$1:$D$517,2,FALSE)</f>
        <v>44310</v>
      </c>
      <c r="D66">
        <v>1417</v>
      </c>
    </row>
    <row r="67" spans="1:4" x14ac:dyDescent="0.3">
      <c r="A67" s="6" t="s">
        <v>68</v>
      </c>
      <c r="B67" s="6" t="s">
        <v>38</v>
      </c>
      <c r="C67" s="43">
        <f>VLOOKUP('1.2'!A67,'Hoa Don'!$A$1:$D$517,2,FALSE)</f>
        <v>44310</v>
      </c>
      <c r="D67">
        <v>2040</v>
      </c>
    </row>
    <row r="68" spans="1:4" x14ac:dyDescent="0.3">
      <c r="A68" s="6" t="s">
        <v>68</v>
      </c>
      <c r="B68" s="6" t="s">
        <v>7</v>
      </c>
      <c r="C68" s="43">
        <f>VLOOKUP('1.2'!A68,'Hoa Don'!$A$1:$D$517,2,FALSE)</f>
        <v>44310</v>
      </c>
      <c r="D68">
        <v>2112</v>
      </c>
    </row>
    <row r="69" spans="1:4" x14ac:dyDescent="0.3">
      <c r="A69" s="6" t="s">
        <v>68</v>
      </c>
      <c r="B69" s="6" t="s">
        <v>4</v>
      </c>
      <c r="C69" s="43">
        <f>VLOOKUP('1.2'!A69,'Hoa Don'!$A$1:$D$517,2,FALSE)</f>
        <v>44310</v>
      </c>
      <c r="D69">
        <v>8880</v>
      </c>
    </row>
    <row r="70" spans="1:4" x14ac:dyDescent="0.3">
      <c r="A70" s="6" t="s">
        <v>68</v>
      </c>
      <c r="B70" s="6" t="s">
        <v>10</v>
      </c>
      <c r="C70" s="43">
        <f>VLOOKUP('1.2'!A70,'Hoa Don'!$A$1:$D$517,2,FALSE)</f>
        <v>44310</v>
      </c>
      <c r="D70">
        <v>2043</v>
      </c>
    </row>
    <row r="71" spans="1:4" x14ac:dyDescent="0.3">
      <c r="A71" s="6" t="s">
        <v>69</v>
      </c>
      <c r="B71" s="6" t="s">
        <v>4</v>
      </c>
      <c r="C71" s="43">
        <f>VLOOKUP('1.2'!A71,'Hoa Don'!$A$1:$D$517,2,FALSE)</f>
        <v>44312</v>
      </c>
      <c r="D71">
        <v>8880</v>
      </c>
    </row>
    <row r="72" spans="1:4" x14ac:dyDescent="0.3">
      <c r="A72" s="6" t="s">
        <v>70</v>
      </c>
      <c r="B72" s="6" t="s">
        <v>5</v>
      </c>
      <c r="C72" s="43">
        <f>VLOOKUP('1.2'!A72,'Hoa Don'!$A$1:$D$517,2,FALSE)</f>
        <v>44314</v>
      </c>
      <c r="D72">
        <v>2900</v>
      </c>
    </row>
    <row r="73" spans="1:4" x14ac:dyDescent="0.3">
      <c r="A73" s="6" t="s">
        <v>71</v>
      </c>
      <c r="B73" s="6" t="s">
        <v>5</v>
      </c>
      <c r="C73" s="43">
        <f>VLOOKUP('1.2'!A73,'Hoa Don'!$A$1:$D$517,2,FALSE)</f>
        <v>44316</v>
      </c>
      <c r="D73">
        <v>2668</v>
      </c>
    </row>
    <row r="74" spans="1:4" x14ac:dyDescent="0.3">
      <c r="A74" s="6" t="s">
        <v>72</v>
      </c>
      <c r="B74" s="6" t="s">
        <v>38</v>
      </c>
      <c r="C74" s="43">
        <f>VLOOKUP('1.2'!A74,'Hoa Don'!$A$1:$D$517,2,FALSE)</f>
        <v>44318</v>
      </c>
      <c r="D74">
        <v>816</v>
      </c>
    </row>
    <row r="75" spans="1:4" x14ac:dyDescent="0.3">
      <c r="A75" s="6" t="s">
        <v>73</v>
      </c>
      <c r="B75" s="6" t="s">
        <v>38</v>
      </c>
      <c r="C75" s="43">
        <f>VLOOKUP('1.2'!A75,'Hoa Don'!$A$1:$D$517,2,FALSE)</f>
        <v>44320</v>
      </c>
      <c r="D75">
        <v>17238</v>
      </c>
    </row>
    <row r="76" spans="1:4" x14ac:dyDescent="0.3">
      <c r="A76" s="6" t="s">
        <v>74</v>
      </c>
      <c r="B76" s="6" t="s">
        <v>7</v>
      </c>
      <c r="C76" s="43">
        <f>VLOOKUP('1.2'!A76,'Hoa Don'!$A$1:$D$517,2,FALSE)</f>
        <v>44322</v>
      </c>
      <c r="D76">
        <v>2112</v>
      </c>
    </row>
    <row r="77" spans="1:4" x14ac:dyDescent="0.3">
      <c r="A77" s="6" t="s">
        <v>75</v>
      </c>
      <c r="B77" s="6" t="s">
        <v>10</v>
      </c>
      <c r="C77" s="43">
        <f>VLOOKUP('1.2'!A77,'Hoa Don'!$A$1:$D$517,2,FALSE)</f>
        <v>44324</v>
      </c>
      <c r="D77">
        <v>7037</v>
      </c>
    </row>
    <row r="78" spans="1:4" x14ac:dyDescent="0.3">
      <c r="A78" s="24" t="s">
        <v>76</v>
      </c>
      <c r="B78" s="6" t="s">
        <v>51</v>
      </c>
      <c r="C78" s="43">
        <f>VLOOKUP('1.2'!A78,'Hoa Don'!$A$1:$D$517,2,FALSE)</f>
        <v>44326</v>
      </c>
      <c r="D78">
        <v>6510</v>
      </c>
    </row>
    <row r="79" spans="1:4" x14ac:dyDescent="0.3">
      <c r="A79" s="24" t="s">
        <v>76</v>
      </c>
      <c r="B79" s="6" t="s">
        <v>24</v>
      </c>
      <c r="C79" s="43">
        <f>VLOOKUP('1.2'!A79,'Hoa Don'!$A$1:$D$517,2,FALSE)</f>
        <v>44326</v>
      </c>
      <c r="D79">
        <v>400</v>
      </c>
    </row>
    <row r="80" spans="1:4" x14ac:dyDescent="0.3">
      <c r="A80" s="6" t="s">
        <v>77</v>
      </c>
      <c r="B80" s="6" t="s">
        <v>26</v>
      </c>
      <c r="C80" s="43">
        <f>VLOOKUP('1.2'!A80,'Hoa Don'!$A$1:$D$517,2,FALSE)</f>
        <v>44328</v>
      </c>
      <c r="D80">
        <v>12932</v>
      </c>
    </row>
    <row r="81" spans="1:4" x14ac:dyDescent="0.3">
      <c r="A81" s="6" t="s">
        <v>78</v>
      </c>
      <c r="B81" s="6" t="s">
        <v>5</v>
      </c>
      <c r="C81" s="43">
        <f>VLOOKUP('1.2'!A81,'Hoa Don'!$A$1:$D$517,2,FALSE)</f>
        <v>44330</v>
      </c>
      <c r="D81">
        <v>1450</v>
      </c>
    </row>
    <row r="82" spans="1:4" x14ac:dyDescent="0.3">
      <c r="A82" s="6" t="s">
        <v>79</v>
      </c>
      <c r="B82" s="6" t="s">
        <v>24</v>
      </c>
      <c r="C82" s="43">
        <f>VLOOKUP('1.2'!A82,'Hoa Don'!$A$1:$D$517,2,FALSE)</f>
        <v>44332</v>
      </c>
      <c r="D82">
        <v>2800</v>
      </c>
    </row>
    <row r="83" spans="1:4" x14ac:dyDescent="0.3">
      <c r="A83" s="6" t="s">
        <v>80</v>
      </c>
      <c r="B83" s="6" t="s">
        <v>26</v>
      </c>
      <c r="C83" s="43">
        <f>VLOOKUP('1.2'!A83,'Hoa Don'!$A$1:$D$517,2,FALSE)</f>
        <v>44334</v>
      </c>
      <c r="D83">
        <v>19504</v>
      </c>
    </row>
    <row r="84" spans="1:4" x14ac:dyDescent="0.3">
      <c r="A84" s="6" t="s">
        <v>81</v>
      </c>
      <c r="B84" s="6" t="s">
        <v>28</v>
      </c>
      <c r="C84" s="43">
        <f>VLOOKUP('1.2'!A84,'Hoa Don'!$A$1:$D$517,2,FALSE)</f>
        <v>44336</v>
      </c>
      <c r="D84">
        <v>872</v>
      </c>
    </row>
    <row r="85" spans="1:4" x14ac:dyDescent="0.3">
      <c r="A85" s="6" t="s">
        <v>82</v>
      </c>
      <c r="B85" s="6" t="s">
        <v>5</v>
      </c>
      <c r="C85" s="43">
        <f>VLOOKUP('1.2'!A85,'Hoa Don'!$A$1:$D$517,2,FALSE)</f>
        <v>44338</v>
      </c>
      <c r="D85">
        <v>1566</v>
      </c>
    </row>
    <row r="86" spans="1:4" x14ac:dyDescent="0.3">
      <c r="A86" s="6" t="s">
        <v>83</v>
      </c>
      <c r="B86" s="6" t="s">
        <v>10</v>
      </c>
      <c r="C86" s="43">
        <f>VLOOKUP('1.2'!A86,'Hoa Don'!$A$1:$D$517,2,FALSE)</f>
        <v>44340</v>
      </c>
      <c r="D86">
        <v>2724</v>
      </c>
    </row>
    <row r="87" spans="1:4" x14ac:dyDescent="0.3">
      <c r="A87" s="6" t="s">
        <v>84</v>
      </c>
      <c r="B87" s="6" t="s">
        <v>26</v>
      </c>
      <c r="C87" s="43">
        <f>VLOOKUP('1.2'!A87,'Hoa Don'!$A$1:$D$517,2,FALSE)</f>
        <v>44342</v>
      </c>
      <c r="D87">
        <v>3816</v>
      </c>
    </row>
    <row r="88" spans="1:4" x14ac:dyDescent="0.3">
      <c r="A88" s="6" t="s">
        <v>85</v>
      </c>
      <c r="B88" s="6" t="s">
        <v>21</v>
      </c>
      <c r="C88" s="43">
        <f>VLOOKUP('1.2'!A88,'Hoa Don'!$A$1:$D$517,2,FALSE)</f>
        <v>44344</v>
      </c>
      <c r="D88">
        <v>1320</v>
      </c>
    </row>
    <row r="89" spans="1:4" x14ac:dyDescent="0.3">
      <c r="A89" s="6" t="s">
        <v>86</v>
      </c>
      <c r="B89" s="6" t="s">
        <v>51</v>
      </c>
      <c r="C89" s="43">
        <f>VLOOKUP('1.2'!A89,'Hoa Don'!$A$1:$D$517,2,FALSE)</f>
        <v>44346</v>
      </c>
      <c r="D89">
        <v>2835</v>
      </c>
    </row>
    <row r="90" spans="1:4" x14ac:dyDescent="0.3">
      <c r="A90" s="6" t="s">
        <v>87</v>
      </c>
      <c r="B90" s="6" t="s">
        <v>7</v>
      </c>
      <c r="C90" s="43">
        <f>VLOOKUP('1.2'!A90,'Hoa Don'!$A$1:$D$517,2,FALSE)</f>
        <v>44348</v>
      </c>
      <c r="D90">
        <v>1056</v>
      </c>
    </row>
    <row r="91" spans="1:4" x14ac:dyDescent="0.3">
      <c r="A91" s="6" t="s">
        <v>88</v>
      </c>
      <c r="B91" s="6" t="s">
        <v>28</v>
      </c>
      <c r="C91" s="43">
        <f>VLOOKUP('1.2'!A91,'Hoa Don'!$A$1:$D$517,2,FALSE)</f>
        <v>44350</v>
      </c>
      <c r="D91">
        <v>4033</v>
      </c>
    </row>
    <row r="92" spans="1:4" x14ac:dyDescent="0.3">
      <c r="A92" s="6" t="s">
        <v>88</v>
      </c>
      <c r="B92" s="6" t="s">
        <v>4</v>
      </c>
      <c r="C92" s="43">
        <f>VLOOKUP('1.2'!A92,'Hoa Don'!$A$1:$D$517,2,FALSE)</f>
        <v>44350</v>
      </c>
      <c r="D92">
        <v>6660</v>
      </c>
    </row>
    <row r="93" spans="1:4" x14ac:dyDescent="0.3">
      <c r="A93" s="6" t="s">
        <v>88</v>
      </c>
      <c r="B93" s="6" t="s">
        <v>7</v>
      </c>
      <c r="C93" s="43">
        <f>VLOOKUP('1.2'!A93,'Hoa Don'!$A$1:$D$517,2,FALSE)</f>
        <v>44350</v>
      </c>
      <c r="D93">
        <v>1496</v>
      </c>
    </row>
    <row r="94" spans="1:4" x14ac:dyDescent="0.3">
      <c r="A94" s="6" t="s">
        <v>89</v>
      </c>
      <c r="B94" s="6" t="s">
        <v>26</v>
      </c>
      <c r="C94" s="43">
        <f>VLOOKUP('1.2'!A94,'Hoa Don'!$A$1:$D$517,2,FALSE)</f>
        <v>44352</v>
      </c>
      <c r="D94">
        <v>4452</v>
      </c>
    </row>
    <row r="95" spans="1:4" x14ac:dyDescent="0.3">
      <c r="A95" s="6" t="s">
        <v>90</v>
      </c>
      <c r="B95" s="6" t="s">
        <v>4</v>
      </c>
      <c r="C95" s="43">
        <f>VLOOKUP('1.2'!A95,'Hoa Don'!$A$1:$D$517,2,FALSE)</f>
        <v>44354</v>
      </c>
      <c r="D95">
        <v>6882</v>
      </c>
    </row>
    <row r="96" spans="1:4" x14ac:dyDescent="0.3">
      <c r="A96" s="6" t="s">
        <v>91</v>
      </c>
      <c r="B96" s="6" t="s">
        <v>21</v>
      </c>
      <c r="C96" s="43">
        <f>VLOOKUP('1.2'!A96,'Hoa Don'!$A$1:$D$517,2,FALSE)</f>
        <v>44356</v>
      </c>
      <c r="D96">
        <v>4920</v>
      </c>
    </row>
    <row r="97" spans="1:4" x14ac:dyDescent="0.3">
      <c r="A97" s="6" t="s">
        <v>92</v>
      </c>
      <c r="B97" s="6" t="s">
        <v>4</v>
      </c>
      <c r="C97" s="43">
        <f>VLOOKUP('1.2'!A97,'Hoa Don'!$A$1:$D$517,2,FALSE)</f>
        <v>44358</v>
      </c>
      <c r="D97">
        <v>12432</v>
      </c>
    </row>
    <row r="98" spans="1:4" x14ac:dyDescent="0.3">
      <c r="A98" s="6" t="s">
        <v>93</v>
      </c>
      <c r="B98" s="6" t="s">
        <v>10</v>
      </c>
      <c r="C98" s="43">
        <f>VLOOKUP('1.2'!A98,'Hoa Don'!$A$1:$D$517,2,FALSE)</f>
        <v>44360</v>
      </c>
      <c r="D98">
        <v>14074</v>
      </c>
    </row>
    <row r="99" spans="1:4" x14ac:dyDescent="0.3">
      <c r="A99" s="6" t="s">
        <v>94</v>
      </c>
      <c r="B99" s="6" t="s">
        <v>5</v>
      </c>
      <c r="C99" s="43">
        <f>VLOOKUP('1.2'!A99,'Hoa Don'!$A$1:$D$517,2,FALSE)</f>
        <v>44362</v>
      </c>
      <c r="D99">
        <v>1740</v>
      </c>
    </row>
    <row r="100" spans="1:4" x14ac:dyDescent="0.3">
      <c r="A100" s="6" t="s">
        <v>95</v>
      </c>
      <c r="B100" s="6" t="s">
        <v>24</v>
      </c>
      <c r="C100" s="43">
        <f>VLOOKUP('1.2'!A100,'Hoa Don'!$A$1:$D$517,2,FALSE)</f>
        <v>44364</v>
      </c>
      <c r="D100">
        <v>1800</v>
      </c>
    </row>
    <row r="101" spans="1:4" x14ac:dyDescent="0.3">
      <c r="A101" s="6" t="s">
        <v>96</v>
      </c>
      <c r="B101" s="6" t="s">
        <v>4</v>
      </c>
      <c r="C101" s="43">
        <f>VLOOKUP('1.2'!A101,'Hoa Don'!$A$1:$D$517,2,FALSE)</f>
        <v>44366</v>
      </c>
      <c r="D101">
        <v>17760</v>
      </c>
    </row>
    <row r="102" spans="1:4" x14ac:dyDescent="0.3">
      <c r="A102" s="6" t="s">
        <v>97</v>
      </c>
      <c r="B102" s="6" t="s">
        <v>28</v>
      </c>
      <c r="C102" s="43">
        <f>VLOOKUP('1.2'!A102,'Hoa Don'!$A$1:$D$517,2,FALSE)</f>
        <v>44368</v>
      </c>
      <c r="D102">
        <v>3270</v>
      </c>
    </row>
    <row r="103" spans="1:4" x14ac:dyDescent="0.3">
      <c r="A103" s="6" t="s">
        <v>98</v>
      </c>
      <c r="B103" s="6" t="s">
        <v>51</v>
      </c>
      <c r="C103" s="43">
        <f>VLOOKUP('1.2'!A103,'Hoa Don'!$A$1:$D$517,2,FALSE)</f>
        <v>44370</v>
      </c>
      <c r="D103">
        <v>9765</v>
      </c>
    </row>
    <row r="104" spans="1:4" x14ac:dyDescent="0.3">
      <c r="A104" s="6" t="s">
        <v>99</v>
      </c>
      <c r="B104" s="6" t="s">
        <v>4</v>
      </c>
      <c r="C104" s="43">
        <f>VLOOKUP('1.2'!A104,'Hoa Don'!$A$1:$D$517,2,FALSE)</f>
        <v>44372</v>
      </c>
      <c r="D104">
        <v>20868</v>
      </c>
    </row>
    <row r="105" spans="1:4" x14ac:dyDescent="0.3">
      <c r="A105" s="6" t="s">
        <v>100</v>
      </c>
      <c r="B105" s="6" t="s">
        <v>4</v>
      </c>
      <c r="C105" s="43">
        <f>VLOOKUP('1.2'!A105,'Hoa Don'!$A$1:$D$517,2,FALSE)</f>
        <v>44374</v>
      </c>
      <c r="D105">
        <v>2442</v>
      </c>
    </row>
    <row r="106" spans="1:4" x14ac:dyDescent="0.3">
      <c r="A106" s="6" t="s">
        <v>101</v>
      </c>
      <c r="B106" s="6" t="s">
        <v>28</v>
      </c>
      <c r="C106" s="43">
        <f>VLOOKUP('1.2'!A106,'Hoa Don'!$A$1:$D$517,2,FALSE)</f>
        <v>44376</v>
      </c>
      <c r="D106">
        <v>1417</v>
      </c>
    </row>
    <row r="107" spans="1:4" x14ac:dyDescent="0.3">
      <c r="A107" s="6" t="s">
        <v>102</v>
      </c>
      <c r="B107" s="6" t="s">
        <v>10</v>
      </c>
      <c r="C107" s="43">
        <f>VLOOKUP('1.2'!A107,'Hoa Don'!$A$1:$D$517,2,FALSE)</f>
        <v>44378</v>
      </c>
      <c r="D107">
        <v>6810</v>
      </c>
    </row>
    <row r="108" spans="1:4" x14ac:dyDescent="0.3">
      <c r="A108" s="6" t="s">
        <v>102</v>
      </c>
      <c r="B108" s="6" t="s">
        <v>51</v>
      </c>
      <c r="C108" s="43">
        <f>VLOOKUP('1.2'!A108,'Hoa Don'!$A$1:$D$517,2,FALSE)</f>
        <v>44378</v>
      </c>
      <c r="D108">
        <v>1155</v>
      </c>
    </row>
    <row r="109" spans="1:4" x14ac:dyDescent="0.3">
      <c r="A109" s="6" t="s">
        <v>103</v>
      </c>
      <c r="B109" s="6" t="s">
        <v>38</v>
      </c>
      <c r="C109" s="43">
        <f>VLOOKUP('1.2'!A109,'Hoa Don'!$A$1:$D$517,2,FALSE)</f>
        <v>44380</v>
      </c>
      <c r="D109">
        <v>5610</v>
      </c>
    </row>
    <row r="110" spans="1:4" x14ac:dyDescent="0.3">
      <c r="A110" s="6" t="s">
        <v>104</v>
      </c>
      <c r="B110" s="6" t="s">
        <v>5</v>
      </c>
      <c r="C110" s="43">
        <f>VLOOKUP('1.2'!A110,'Hoa Don'!$A$1:$D$517,2,FALSE)</f>
        <v>44382</v>
      </c>
      <c r="D110">
        <v>2436</v>
      </c>
    </row>
    <row r="111" spans="1:4" x14ac:dyDescent="0.3">
      <c r="A111" s="6" t="s">
        <v>105</v>
      </c>
      <c r="B111" s="6" t="s">
        <v>26</v>
      </c>
      <c r="C111" s="43">
        <f>VLOOKUP('1.2'!A111,'Hoa Don'!$A$1:$D$517,2,FALSE)</f>
        <v>44384</v>
      </c>
      <c r="D111">
        <v>6572</v>
      </c>
    </row>
    <row r="112" spans="1:4" x14ac:dyDescent="0.3">
      <c r="A112" s="6" t="s">
        <v>106</v>
      </c>
      <c r="B112" s="6" t="s">
        <v>7</v>
      </c>
      <c r="C112" s="43">
        <f>VLOOKUP('1.2'!A112,'Hoa Don'!$A$1:$D$517,2,FALSE)</f>
        <v>44386</v>
      </c>
      <c r="D112">
        <v>2640</v>
      </c>
    </row>
    <row r="113" spans="1:4" x14ac:dyDescent="0.3">
      <c r="A113" s="6" t="s">
        <v>107</v>
      </c>
      <c r="B113" s="6" t="s">
        <v>28</v>
      </c>
      <c r="C113" s="43">
        <f>VLOOKUP('1.2'!A113,'Hoa Don'!$A$1:$D$517,2,FALSE)</f>
        <v>44388</v>
      </c>
      <c r="D113">
        <v>6104</v>
      </c>
    </row>
    <row r="114" spans="1:4" x14ac:dyDescent="0.3">
      <c r="A114" s="6" t="s">
        <v>108</v>
      </c>
      <c r="B114" s="6" t="s">
        <v>7</v>
      </c>
      <c r="C114" s="43">
        <f>VLOOKUP('1.2'!A114,'Hoa Don'!$A$1:$D$517,2,FALSE)</f>
        <v>44390</v>
      </c>
      <c r="D114">
        <v>2640</v>
      </c>
    </row>
    <row r="115" spans="1:4" x14ac:dyDescent="0.3">
      <c r="A115" s="6" t="s">
        <v>109</v>
      </c>
      <c r="B115" s="6" t="s">
        <v>10</v>
      </c>
      <c r="C115" s="43">
        <f>VLOOKUP('1.2'!A115,'Hoa Don'!$A$1:$D$517,2,FALSE)</f>
        <v>44392</v>
      </c>
      <c r="D115">
        <v>12712</v>
      </c>
    </row>
    <row r="116" spans="1:4" x14ac:dyDescent="0.3">
      <c r="A116" s="6" t="s">
        <v>110</v>
      </c>
      <c r="B116" s="6" t="s">
        <v>51</v>
      </c>
      <c r="C116" s="43">
        <f>VLOOKUP('1.2'!A116,'Hoa Don'!$A$1:$D$517,2,FALSE)</f>
        <v>44394</v>
      </c>
      <c r="D116">
        <v>3255</v>
      </c>
    </row>
    <row r="117" spans="1:4" x14ac:dyDescent="0.3">
      <c r="A117" s="6" t="s">
        <v>111</v>
      </c>
      <c r="B117" s="6" t="s">
        <v>38</v>
      </c>
      <c r="C117" s="43">
        <f>VLOOKUP('1.2'!A117,'Hoa Don'!$A$1:$D$517,2,FALSE)</f>
        <v>44396</v>
      </c>
      <c r="D117">
        <v>306</v>
      </c>
    </row>
    <row r="118" spans="1:4" x14ac:dyDescent="0.3">
      <c r="A118" s="6" t="s">
        <v>112</v>
      </c>
      <c r="B118" s="6" t="s">
        <v>51</v>
      </c>
      <c r="C118" s="43">
        <f>VLOOKUP('1.2'!A118,'Hoa Don'!$A$1:$D$517,2,FALSE)</f>
        <v>44398</v>
      </c>
      <c r="D118">
        <v>1785</v>
      </c>
    </row>
    <row r="119" spans="1:4" x14ac:dyDescent="0.3">
      <c r="A119" s="6" t="s">
        <v>113</v>
      </c>
      <c r="B119" s="6" t="s">
        <v>10</v>
      </c>
      <c r="C119" s="43">
        <f>VLOOKUP('1.2'!A119,'Hoa Don'!$A$1:$D$517,2,FALSE)</f>
        <v>44400</v>
      </c>
      <c r="D119">
        <v>16344</v>
      </c>
    </row>
    <row r="120" spans="1:4" x14ac:dyDescent="0.3">
      <c r="A120" s="6" t="s">
        <v>114</v>
      </c>
      <c r="B120" s="6" t="s">
        <v>51</v>
      </c>
      <c r="C120" s="43">
        <f>VLOOKUP('1.2'!A120,'Hoa Don'!$A$1:$D$517,2,FALSE)</f>
        <v>44402</v>
      </c>
      <c r="D120">
        <v>4830</v>
      </c>
    </row>
    <row r="121" spans="1:4" x14ac:dyDescent="0.3">
      <c r="A121" s="6" t="s">
        <v>115</v>
      </c>
      <c r="B121" s="6" t="s">
        <v>5</v>
      </c>
      <c r="C121" s="43">
        <f>VLOOKUP('1.2'!A121,'Hoa Don'!$A$1:$D$517,2,FALSE)</f>
        <v>44404</v>
      </c>
      <c r="D121">
        <v>1972</v>
      </c>
    </row>
    <row r="122" spans="1:4" x14ac:dyDescent="0.3">
      <c r="A122" s="6" t="s">
        <v>116</v>
      </c>
      <c r="B122" s="6" t="s">
        <v>24</v>
      </c>
      <c r="C122" s="43">
        <f>VLOOKUP('1.2'!A122,'Hoa Don'!$A$1:$D$517,2,FALSE)</f>
        <v>44405</v>
      </c>
      <c r="D122">
        <v>2100</v>
      </c>
    </row>
    <row r="123" spans="1:4" x14ac:dyDescent="0.3">
      <c r="A123" s="6" t="s">
        <v>117</v>
      </c>
      <c r="B123" s="6" t="s">
        <v>38</v>
      </c>
      <c r="C123" s="43">
        <f>VLOOKUP('1.2'!A123,'Hoa Don'!$A$1:$D$517,2,FALSE)</f>
        <v>44408</v>
      </c>
      <c r="D123">
        <v>2142</v>
      </c>
    </row>
    <row r="124" spans="1:4" x14ac:dyDescent="0.3">
      <c r="A124" s="6" t="s">
        <v>118</v>
      </c>
      <c r="B124" s="6" t="s">
        <v>51</v>
      </c>
      <c r="C124" s="43">
        <f>VLOOKUP('1.2'!A124,'Hoa Don'!$A$1:$D$517,2,FALSE)</f>
        <v>44418</v>
      </c>
      <c r="D124">
        <v>5670</v>
      </c>
    </row>
    <row r="125" spans="1:4" x14ac:dyDescent="0.3">
      <c r="A125" s="6" t="s">
        <v>119</v>
      </c>
      <c r="B125" s="6" t="s">
        <v>10</v>
      </c>
      <c r="C125" s="43">
        <f>VLOOKUP('1.2'!A125,'Hoa Don'!$A$1:$D$517,2,FALSE)</f>
        <v>44420</v>
      </c>
      <c r="D125">
        <v>6129</v>
      </c>
    </row>
    <row r="126" spans="1:4" x14ac:dyDescent="0.3">
      <c r="A126" s="6" t="s">
        <v>120</v>
      </c>
      <c r="B126" s="6" t="s">
        <v>51</v>
      </c>
      <c r="C126" s="43">
        <f>VLOOKUP('1.2'!A126,'Hoa Don'!$A$1:$D$517,2,FALSE)</f>
        <v>44421</v>
      </c>
      <c r="D126">
        <v>3150</v>
      </c>
    </row>
    <row r="127" spans="1:4" x14ac:dyDescent="0.3">
      <c r="A127" s="6" t="s">
        <v>121</v>
      </c>
      <c r="B127" s="6" t="s">
        <v>7</v>
      </c>
      <c r="C127" s="43">
        <f>VLOOKUP('1.2'!A127,'Hoa Don'!$A$1:$D$517,2,FALSE)</f>
        <v>44422</v>
      </c>
      <c r="D127">
        <v>1144</v>
      </c>
    </row>
    <row r="128" spans="1:4" x14ac:dyDescent="0.3">
      <c r="A128" s="6" t="s">
        <v>121</v>
      </c>
      <c r="B128" s="6" t="s">
        <v>5</v>
      </c>
      <c r="C128" s="43">
        <f>VLOOKUP('1.2'!A128,'Hoa Don'!$A$1:$D$517,2,FALSE)</f>
        <v>44422</v>
      </c>
      <c r="D128">
        <v>812</v>
      </c>
    </row>
    <row r="129" spans="1:4" x14ac:dyDescent="0.3">
      <c r="A129" s="6" t="s">
        <v>121</v>
      </c>
      <c r="B129" s="6" t="s">
        <v>38</v>
      </c>
      <c r="C129" s="43">
        <f>VLOOKUP('1.2'!A129,'Hoa Don'!$A$1:$D$517,2,FALSE)</f>
        <v>44422</v>
      </c>
      <c r="D129">
        <v>306</v>
      </c>
    </row>
    <row r="130" spans="1:4" x14ac:dyDescent="0.3">
      <c r="A130" s="6" t="s">
        <v>122</v>
      </c>
      <c r="B130" s="6" t="s">
        <v>7</v>
      </c>
      <c r="C130" s="43">
        <f>VLOOKUP('1.2'!A130,'Hoa Don'!$A$1:$D$517,2,FALSE)</f>
        <v>44423</v>
      </c>
      <c r="D130">
        <v>3168</v>
      </c>
    </row>
    <row r="131" spans="1:4" x14ac:dyDescent="0.3">
      <c r="A131" s="6" t="s">
        <v>123</v>
      </c>
      <c r="B131" s="6" t="s">
        <v>24</v>
      </c>
      <c r="C131" s="43">
        <f>VLOOKUP('1.2'!A131,'Hoa Don'!$A$1:$D$517,2,FALSE)</f>
        <v>44424</v>
      </c>
      <c r="D131">
        <v>9100</v>
      </c>
    </row>
    <row r="132" spans="1:4" x14ac:dyDescent="0.3">
      <c r="A132" s="6" t="s">
        <v>124</v>
      </c>
      <c r="B132" s="6" t="s">
        <v>51</v>
      </c>
      <c r="C132" s="43">
        <f>VLOOKUP('1.2'!A132,'Hoa Don'!$A$1:$D$517,2,FALSE)</f>
        <v>44426</v>
      </c>
      <c r="D132">
        <v>2100</v>
      </c>
    </row>
    <row r="133" spans="1:4" x14ac:dyDescent="0.3">
      <c r="A133" s="6" t="s">
        <v>125</v>
      </c>
      <c r="B133" s="6" t="s">
        <v>4</v>
      </c>
      <c r="C133" s="43">
        <f>VLOOKUP('1.2'!A133,'Hoa Don'!$A$1:$D$517,2,FALSE)</f>
        <v>44427</v>
      </c>
      <c r="D133">
        <v>4218</v>
      </c>
    </row>
    <row r="134" spans="1:4" x14ac:dyDescent="0.3">
      <c r="A134" s="6" t="s">
        <v>126</v>
      </c>
      <c r="B134" s="6" t="s">
        <v>24</v>
      </c>
      <c r="C134" s="43">
        <f>VLOOKUP('1.2'!A134,'Hoa Don'!$A$1:$D$517,2,FALSE)</f>
        <v>44428</v>
      </c>
      <c r="D134">
        <v>1600</v>
      </c>
    </row>
    <row r="135" spans="1:4" x14ac:dyDescent="0.3">
      <c r="A135" s="6" t="s">
        <v>127</v>
      </c>
      <c r="B135" s="6" t="s">
        <v>51</v>
      </c>
      <c r="C135" s="43">
        <f>VLOOKUP('1.2'!A135,'Hoa Don'!$A$1:$D$517,2,FALSE)</f>
        <v>44429</v>
      </c>
      <c r="D135">
        <v>7140</v>
      </c>
    </row>
    <row r="136" spans="1:4" x14ac:dyDescent="0.3">
      <c r="A136" s="6" t="s">
        <v>128</v>
      </c>
      <c r="B136" s="6" t="s">
        <v>38</v>
      </c>
      <c r="C136" s="43">
        <f>VLOOKUP('1.2'!A136,'Hoa Don'!$A$1:$D$517,2,FALSE)</f>
        <v>44431</v>
      </c>
      <c r="D136">
        <v>1122</v>
      </c>
    </row>
    <row r="137" spans="1:4" x14ac:dyDescent="0.3">
      <c r="A137" s="6" t="s">
        <v>129</v>
      </c>
      <c r="B137" s="6" t="s">
        <v>26</v>
      </c>
      <c r="C137" s="43">
        <f>VLOOKUP('1.2'!A137,'Hoa Don'!$A$1:$D$517,2,FALSE)</f>
        <v>44432</v>
      </c>
      <c r="D137">
        <v>636</v>
      </c>
    </row>
    <row r="138" spans="1:4" x14ac:dyDescent="0.3">
      <c r="A138" s="6" t="s">
        <v>130</v>
      </c>
      <c r="B138" s="6" t="s">
        <v>10</v>
      </c>
      <c r="C138" s="43">
        <f>VLOOKUP('1.2'!A138,'Hoa Don'!$A$1:$D$517,2,FALSE)</f>
        <v>44433</v>
      </c>
      <c r="D138">
        <v>2270</v>
      </c>
    </row>
    <row r="139" spans="1:4" x14ac:dyDescent="0.3">
      <c r="A139" s="6" t="s">
        <v>131</v>
      </c>
      <c r="B139" s="6" t="s">
        <v>4</v>
      </c>
      <c r="C139" s="43">
        <f>VLOOKUP('1.2'!A139,'Hoa Don'!$A$1:$D$517,2,FALSE)</f>
        <v>44434</v>
      </c>
      <c r="D139">
        <v>13320</v>
      </c>
    </row>
    <row r="140" spans="1:4" x14ac:dyDescent="0.3">
      <c r="A140" s="6" t="s">
        <v>132</v>
      </c>
      <c r="B140" s="6" t="s">
        <v>7</v>
      </c>
      <c r="C140" s="43">
        <f>VLOOKUP('1.2'!A140,'Hoa Don'!$A$1:$D$517,2,FALSE)</f>
        <v>44436</v>
      </c>
      <c r="D140">
        <v>2728</v>
      </c>
    </row>
    <row r="141" spans="1:4" x14ac:dyDescent="0.3">
      <c r="A141" s="6" t="s">
        <v>133</v>
      </c>
      <c r="B141" s="6" t="s">
        <v>21</v>
      </c>
      <c r="C141" s="43">
        <f>VLOOKUP('1.2'!A141,'Hoa Don'!$A$1:$D$517,2,FALSE)</f>
        <v>44438</v>
      </c>
      <c r="D141">
        <v>480</v>
      </c>
    </row>
    <row r="142" spans="1:4" x14ac:dyDescent="0.3">
      <c r="A142" s="6" t="s">
        <v>134</v>
      </c>
      <c r="B142" s="6" t="s">
        <v>7</v>
      </c>
      <c r="C142" s="43">
        <f>VLOOKUP('1.2'!A142,'Hoa Don'!$A$1:$D$517,2,FALSE)</f>
        <v>44440</v>
      </c>
      <c r="D142">
        <v>8272</v>
      </c>
    </row>
    <row r="143" spans="1:4" x14ac:dyDescent="0.3">
      <c r="A143" s="6" t="s">
        <v>135</v>
      </c>
      <c r="B143" s="6" t="s">
        <v>28</v>
      </c>
      <c r="C143" s="43">
        <f>VLOOKUP('1.2'!A143,'Hoa Don'!$A$1:$D$517,2,FALSE)</f>
        <v>44442</v>
      </c>
      <c r="D143">
        <v>3488</v>
      </c>
    </row>
    <row r="144" spans="1:4" x14ac:dyDescent="0.3">
      <c r="A144" s="6" t="s">
        <v>136</v>
      </c>
      <c r="B144" s="6" t="s">
        <v>24</v>
      </c>
      <c r="C144" s="43">
        <f>VLOOKUP('1.2'!A144,'Hoa Don'!$A$1:$D$517,2,FALSE)</f>
        <v>44444</v>
      </c>
      <c r="D144">
        <v>1000</v>
      </c>
    </row>
    <row r="145" spans="1:4" x14ac:dyDescent="0.3">
      <c r="A145" s="6" t="s">
        <v>137</v>
      </c>
      <c r="B145" s="6" t="s">
        <v>4</v>
      </c>
      <c r="C145" s="43">
        <f>VLOOKUP('1.2'!A145,'Hoa Don'!$A$1:$D$517,2,FALSE)</f>
        <v>44446</v>
      </c>
      <c r="D145">
        <v>11322</v>
      </c>
    </row>
    <row r="146" spans="1:4" x14ac:dyDescent="0.3">
      <c r="A146" s="6" t="s">
        <v>138</v>
      </c>
      <c r="B146" s="6" t="s">
        <v>51</v>
      </c>
      <c r="C146" s="43">
        <f>VLOOKUP('1.2'!A146,'Hoa Don'!$A$1:$D$517,2,FALSE)</f>
        <v>44448</v>
      </c>
      <c r="D146">
        <v>1575</v>
      </c>
    </row>
    <row r="147" spans="1:4" x14ac:dyDescent="0.3">
      <c r="A147" s="6" t="s">
        <v>139</v>
      </c>
      <c r="B147" s="6" t="s">
        <v>38</v>
      </c>
      <c r="C147" s="43">
        <f>VLOOKUP('1.2'!A147,'Hoa Don'!$A$1:$D$517,2,FALSE)</f>
        <v>44450</v>
      </c>
      <c r="D147">
        <v>1632</v>
      </c>
    </row>
    <row r="148" spans="1:4" x14ac:dyDescent="0.3">
      <c r="A148" s="6" t="s">
        <v>140</v>
      </c>
      <c r="B148" s="6" t="s">
        <v>51</v>
      </c>
      <c r="C148" s="43">
        <f>VLOOKUP('1.2'!A148,'Hoa Don'!$A$1:$D$517,2,FALSE)</f>
        <v>44452</v>
      </c>
      <c r="D148">
        <v>3255</v>
      </c>
    </row>
    <row r="149" spans="1:4" x14ac:dyDescent="0.3">
      <c r="A149" s="6" t="s">
        <v>141</v>
      </c>
      <c r="B149" s="6" t="s">
        <v>21</v>
      </c>
      <c r="C149" s="43">
        <f>VLOOKUP('1.2'!A149,'Hoa Don'!$A$1:$D$517,2,FALSE)</f>
        <v>44454</v>
      </c>
      <c r="D149">
        <v>4560</v>
      </c>
    </row>
    <row r="150" spans="1:4" x14ac:dyDescent="0.3">
      <c r="A150" s="6" t="s">
        <v>142</v>
      </c>
      <c r="B150" s="6" t="s">
        <v>28</v>
      </c>
      <c r="C150" s="43">
        <f>VLOOKUP('1.2'!A150,'Hoa Don'!$A$1:$D$517,2,FALSE)</f>
        <v>44456</v>
      </c>
      <c r="D150">
        <v>4578</v>
      </c>
    </row>
    <row r="151" spans="1:4" x14ac:dyDescent="0.3">
      <c r="A151" s="6" t="s">
        <v>143</v>
      </c>
      <c r="B151" s="6" t="s">
        <v>38</v>
      </c>
      <c r="C151" s="43">
        <f>VLOOKUP('1.2'!A151,'Hoa Don'!$A$1:$D$517,2,FALSE)</f>
        <v>44458</v>
      </c>
      <c r="D151">
        <v>3366</v>
      </c>
    </row>
    <row r="152" spans="1:4" x14ac:dyDescent="0.3">
      <c r="A152" s="6" t="s">
        <v>144</v>
      </c>
      <c r="B152" s="6" t="s">
        <v>4</v>
      </c>
      <c r="C152" s="43">
        <f>VLOOKUP('1.2'!A152,'Hoa Don'!$A$1:$D$517,2,FALSE)</f>
        <v>44460</v>
      </c>
      <c r="D152">
        <v>13986</v>
      </c>
    </row>
    <row r="153" spans="1:4" x14ac:dyDescent="0.3">
      <c r="A153" s="6" t="s">
        <v>145</v>
      </c>
      <c r="B153" s="6" t="s">
        <v>4</v>
      </c>
      <c r="C153" s="43">
        <f>VLOOKUP('1.2'!A153,'Hoa Don'!$A$1:$D$517,2,FALSE)</f>
        <v>44462</v>
      </c>
      <c r="D153">
        <v>13320</v>
      </c>
    </row>
    <row r="154" spans="1:4" x14ac:dyDescent="0.3">
      <c r="A154" s="6" t="s">
        <v>146</v>
      </c>
      <c r="B154" s="6" t="s">
        <v>51</v>
      </c>
      <c r="C154" s="43">
        <f>VLOOKUP('1.2'!A154,'Hoa Don'!$A$1:$D$517,2,FALSE)</f>
        <v>44464</v>
      </c>
      <c r="D154">
        <v>1470</v>
      </c>
    </row>
    <row r="155" spans="1:4" x14ac:dyDescent="0.3">
      <c r="A155" s="6" t="s">
        <v>147</v>
      </c>
      <c r="B155" s="6" t="s">
        <v>10</v>
      </c>
      <c r="C155" s="43">
        <f>VLOOKUP('1.2'!A155,'Hoa Don'!$A$1:$D$517,2,FALSE)</f>
        <v>44466</v>
      </c>
      <c r="D155">
        <v>9534</v>
      </c>
    </row>
    <row r="156" spans="1:4" x14ac:dyDescent="0.3">
      <c r="A156" s="6" t="s">
        <v>148</v>
      </c>
      <c r="B156" s="6" t="s">
        <v>38</v>
      </c>
      <c r="C156" s="43">
        <f>VLOOKUP('1.2'!A156,'Hoa Don'!$A$1:$D$517,2,FALSE)</f>
        <v>44470</v>
      </c>
      <c r="D156">
        <v>3774</v>
      </c>
    </row>
    <row r="157" spans="1:4" x14ac:dyDescent="0.3">
      <c r="A157" s="6" t="s">
        <v>149</v>
      </c>
      <c r="B157" s="6" t="s">
        <v>7</v>
      </c>
      <c r="C157" s="43">
        <f>VLOOKUP('1.2'!A157,'Hoa Don'!$A$1:$D$517,2,FALSE)</f>
        <v>44471</v>
      </c>
      <c r="D157">
        <v>2200</v>
      </c>
    </row>
    <row r="158" spans="1:4" x14ac:dyDescent="0.3">
      <c r="A158" s="6" t="s">
        <v>150</v>
      </c>
      <c r="B158" s="6" t="s">
        <v>38</v>
      </c>
      <c r="C158" s="43">
        <f>VLOOKUP('1.2'!A158,'Hoa Don'!$A$1:$D$517,2,FALSE)</f>
        <v>44474</v>
      </c>
      <c r="D158">
        <v>5202</v>
      </c>
    </row>
    <row r="159" spans="1:4" x14ac:dyDescent="0.3">
      <c r="A159" s="6" t="s">
        <v>151</v>
      </c>
      <c r="B159" s="6" t="s">
        <v>5</v>
      </c>
      <c r="C159" s="43">
        <f>VLOOKUP('1.2'!A159,'Hoa Don'!$A$1:$D$517,2,FALSE)</f>
        <v>44476</v>
      </c>
      <c r="D159">
        <v>1044</v>
      </c>
    </row>
    <row r="160" spans="1:4" x14ac:dyDescent="0.3">
      <c r="A160" s="6" t="s">
        <v>152</v>
      </c>
      <c r="B160" s="6" t="s">
        <v>21</v>
      </c>
      <c r="C160" s="43">
        <f>VLOOKUP('1.2'!A160,'Hoa Don'!$A$1:$D$517,2,FALSE)</f>
        <v>44478</v>
      </c>
      <c r="D160">
        <v>3000</v>
      </c>
    </row>
    <row r="161" spans="1:4" x14ac:dyDescent="0.3">
      <c r="A161" s="6" t="s">
        <v>153</v>
      </c>
      <c r="B161" s="6" t="s">
        <v>21</v>
      </c>
      <c r="C161" s="43">
        <f>VLOOKUP('1.2'!A161,'Hoa Don'!$A$1:$D$517,2,FALSE)</f>
        <v>44480</v>
      </c>
      <c r="D161">
        <v>10920</v>
      </c>
    </row>
    <row r="162" spans="1:4" x14ac:dyDescent="0.3">
      <c r="A162" s="6" t="s">
        <v>154</v>
      </c>
      <c r="B162" s="6" t="s">
        <v>7</v>
      </c>
      <c r="C162" s="43">
        <f>VLOOKUP('1.2'!A162,'Hoa Don'!$A$1:$D$517,2,FALSE)</f>
        <v>44482</v>
      </c>
      <c r="D162">
        <v>1144</v>
      </c>
    </row>
    <row r="163" spans="1:4" x14ac:dyDescent="0.3">
      <c r="A163" s="6" t="s">
        <v>155</v>
      </c>
      <c r="B163" s="6" t="s">
        <v>21</v>
      </c>
      <c r="C163" s="43">
        <f>VLOOKUP('1.2'!A163,'Hoa Don'!$A$1:$D$517,2,FALSE)</f>
        <v>44484</v>
      </c>
      <c r="D163">
        <v>2880</v>
      </c>
    </row>
    <row r="164" spans="1:4" x14ac:dyDescent="0.3">
      <c r="A164" s="6" t="s">
        <v>156</v>
      </c>
      <c r="B164" s="6" t="s">
        <v>28</v>
      </c>
      <c r="C164" s="43">
        <f>VLOOKUP('1.2'!A164,'Hoa Don'!$A$1:$D$517,2,FALSE)</f>
        <v>44486</v>
      </c>
      <c r="D164">
        <v>9156</v>
      </c>
    </row>
    <row r="165" spans="1:4" x14ac:dyDescent="0.3">
      <c r="A165" s="6" t="s">
        <v>157</v>
      </c>
      <c r="B165" s="6" t="s">
        <v>4</v>
      </c>
      <c r="C165" s="43">
        <f>VLOOKUP('1.2'!A165,'Hoa Don'!$A$1:$D$517,2,FALSE)</f>
        <v>44488</v>
      </c>
      <c r="D165">
        <v>5550</v>
      </c>
    </row>
    <row r="166" spans="1:4" x14ac:dyDescent="0.3">
      <c r="A166" s="6" t="s">
        <v>158</v>
      </c>
      <c r="B166" s="6" t="s">
        <v>7</v>
      </c>
      <c r="C166" s="43">
        <f>VLOOKUP('1.2'!A166,'Hoa Don'!$A$1:$D$517,2,FALSE)</f>
        <v>44490</v>
      </c>
      <c r="D166">
        <v>616</v>
      </c>
    </row>
    <row r="167" spans="1:4" x14ac:dyDescent="0.3">
      <c r="A167" s="6" t="s">
        <v>159</v>
      </c>
      <c r="B167" s="6" t="s">
        <v>21</v>
      </c>
      <c r="C167" s="43">
        <f>VLOOKUP('1.2'!A167,'Hoa Don'!$A$1:$D$517,2,FALSE)</f>
        <v>44492</v>
      </c>
      <c r="D167">
        <v>1080</v>
      </c>
    </row>
    <row r="168" spans="1:4" x14ac:dyDescent="0.3">
      <c r="A168" s="6" t="s">
        <v>160</v>
      </c>
      <c r="B168" s="6" t="s">
        <v>7</v>
      </c>
      <c r="C168" s="43">
        <f>VLOOKUP('1.2'!A168,'Hoa Don'!$A$1:$D$517,2,FALSE)</f>
        <v>44494</v>
      </c>
      <c r="D168">
        <v>5280</v>
      </c>
    </row>
    <row r="169" spans="1:4" x14ac:dyDescent="0.3">
      <c r="A169" s="6" t="s">
        <v>161</v>
      </c>
      <c r="B169" s="6" t="s">
        <v>38</v>
      </c>
      <c r="C169" s="43">
        <f>VLOOKUP('1.2'!A169,'Hoa Don'!$A$1:$D$517,2,FALSE)</f>
        <v>44496</v>
      </c>
      <c r="D169">
        <v>1224</v>
      </c>
    </row>
    <row r="170" spans="1:4" x14ac:dyDescent="0.3">
      <c r="A170" s="6" t="s">
        <v>162</v>
      </c>
      <c r="B170" s="6" t="s">
        <v>26</v>
      </c>
      <c r="C170" s="43">
        <f>VLOOKUP('1.2'!A170,'Hoa Don'!$A$1:$D$517,2,FALSE)</f>
        <v>44498</v>
      </c>
      <c r="D170">
        <v>1696</v>
      </c>
    </row>
    <row r="171" spans="1:4" x14ac:dyDescent="0.3">
      <c r="A171" s="6" t="s">
        <v>163</v>
      </c>
      <c r="B171" s="6" t="s">
        <v>21</v>
      </c>
      <c r="C171" s="43">
        <f>VLOOKUP('1.2'!A171,'Hoa Don'!$A$1:$D$517,2,FALSE)</f>
        <v>44500</v>
      </c>
      <c r="D171">
        <v>1560</v>
      </c>
    </row>
    <row r="172" spans="1:4" x14ac:dyDescent="0.3">
      <c r="A172" s="6" t="s">
        <v>164</v>
      </c>
      <c r="B172" s="6" t="s">
        <v>24</v>
      </c>
      <c r="C172" s="43">
        <f>VLOOKUP('1.2'!A172,'Hoa Don'!$A$1:$D$517,2,FALSE)</f>
        <v>44501</v>
      </c>
      <c r="D172">
        <v>6100</v>
      </c>
    </row>
    <row r="173" spans="1:4" x14ac:dyDescent="0.3">
      <c r="A173" s="6" t="s">
        <v>165</v>
      </c>
      <c r="B173" s="6" t="s">
        <v>10</v>
      </c>
      <c r="C173" s="43">
        <f>VLOOKUP('1.2'!A173,'Hoa Don'!$A$1:$D$517,2,FALSE)</f>
        <v>44505</v>
      </c>
      <c r="D173">
        <v>1362</v>
      </c>
    </row>
    <row r="174" spans="1:4" x14ac:dyDescent="0.3">
      <c r="A174" s="6" t="s">
        <v>166</v>
      </c>
      <c r="B174" s="6" t="s">
        <v>26</v>
      </c>
      <c r="C174" s="43">
        <f>VLOOKUP('1.2'!A174,'Hoa Don'!$A$1:$D$517,2,FALSE)</f>
        <v>44506</v>
      </c>
      <c r="D174">
        <v>636</v>
      </c>
    </row>
    <row r="175" spans="1:4" x14ac:dyDescent="0.3">
      <c r="A175" s="6" t="s">
        <v>167</v>
      </c>
      <c r="B175" s="6" t="s">
        <v>38</v>
      </c>
      <c r="C175" s="43">
        <f>VLOOKUP('1.2'!A175,'Hoa Don'!$A$1:$D$517,2,FALSE)</f>
        <v>44508</v>
      </c>
      <c r="D175">
        <v>1632</v>
      </c>
    </row>
    <row r="176" spans="1:4" x14ac:dyDescent="0.3">
      <c r="A176" s="6" t="s">
        <v>168</v>
      </c>
      <c r="B176" s="6" t="s">
        <v>26</v>
      </c>
      <c r="C176" s="43">
        <f>VLOOKUP('1.2'!A176,'Hoa Don'!$A$1:$D$517,2,FALSE)</f>
        <v>44510</v>
      </c>
      <c r="D176">
        <v>1272</v>
      </c>
    </row>
    <row r="177" spans="1:4" x14ac:dyDescent="0.3">
      <c r="A177" s="6" t="s">
        <v>169</v>
      </c>
      <c r="B177" s="6" t="s">
        <v>51</v>
      </c>
      <c r="C177" s="43">
        <f>VLOOKUP('1.2'!A177,'Hoa Don'!$A$1:$D$517,2,FALSE)</f>
        <v>44512</v>
      </c>
      <c r="D177">
        <v>2730</v>
      </c>
    </row>
    <row r="178" spans="1:4" x14ac:dyDescent="0.3">
      <c r="A178" s="6" t="s">
        <v>170</v>
      </c>
      <c r="B178" s="6" t="s">
        <v>24</v>
      </c>
      <c r="C178" s="43">
        <f>VLOOKUP('1.2'!A178,'Hoa Don'!$A$1:$D$517,2,FALSE)</f>
        <v>44514</v>
      </c>
      <c r="D178">
        <v>1000</v>
      </c>
    </row>
    <row r="179" spans="1:4" x14ac:dyDescent="0.3">
      <c r="A179" s="6" t="s">
        <v>171</v>
      </c>
      <c r="B179" s="6" t="s">
        <v>51</v>
      </c>
      <c r="C179" s="43">
        <f>VLOOKUP('1.2'!A179,'Hoa Don'!$A$1:$D$517,2,FALSE)</f>
        <v>44516</v>
      </c>
      <c r="D179">
        <v>4305</v>
      </c>
    </row>
    <row r="180" spans="1:4" x14ac:dyDescent="0.3">
      <c r="A180" s="6" t="s">
        <v>172</v>
      </c>
      <c r="B180" s="6" t="s">
        <v>26</v>
      </c>
      <c r="C180" s="43">
        <f>VLOOKUP('1.2'!A180,'Hoa Don'!$A$1:$D$517,2,FALSE)</f>
        <v>44518</v>
      </c>
      <c r="D180">
        <v>10812</v>
      </c>
    </row>
    <row r="181" spans="1:4" x14ac:dyDescent="0.3">
      <c r="A181" s="6" t="s">
        <v>173</v>
      </c>
      <c r="B181" s="6" t="s">
        <v>28</v>
      </c>
      <c r="C181" s="43">
        <f>VLOOKUP('1.2'!A181,'Hoa Don'!$A$1:$D$517,2,FALSE)</f>
        <v>44520</v>
      </c>
      <c r="D181">
        <v>1308</v>
      </c>
    </row>
    <row r="182" spans="1:4" x14ac:dyDescent="0.3">
      <c r="A182" s="6" t="s">
        <v>174</v>
      </c>
      <c r="B182" s="6" t="s">
        <v>4</v>
      </c>
      <c r="C182" s="43">
        <f>VLOOKUP('1.2'!A182,'Hoa Don'!$A$1:$D$517,2,FALSE)</f>
        <v>44522</v>
      </c>
      <c r="D182">
        <v>3774</v>
      </c>
    </row>
    <row r="183" spans="1:4" x14ac:dyDescent="0.3">
      <c r="A183" s="6" t="s">
        <v>175</v>
      </c>
      <c r="B183" s="6" t="s">
        <v>21</v>
      </c>
      <c r="C183" s="43">
        <f>VLOOKUP('1.2'!A183,'Hoa Don'!$A$1:$D$517,2,FALSE)</f>
        <v>44524</v>
      </c>
      <c r="D183">
        <v>2280</v>
      </c>
    </row>
    <row r="184" spans="1:4" x14ac:dyDescent="0.3">
      <c r="A184" s="6" t="s">
        <v>176</v>
      </c>
      <c r="B184" s="6" t="s">
        <v>4</v>
      </c>
      <c r="C184" s="43">
        <f>VLOOKUP('1.2'!A184,'Hoa Don'!$A$1:$D$517,2,FALSE)</f>
        <v>44526</v>
      </c>
      <c r="D184">
        <v>3552</v>
      </c>
    </row>
    <row r="185" spans="1:4" x14ac:dyDescent="0.3">
      <c r="A185" s="6" t="s">
        <v>177</v>
      </c>
      <c r="B185" s="6" t="s">
        <v>38</v>
      </c>
      <c r="C185" s="43">
        <f>VLOOKUP('1.2'!A185,'Hoa Don'!$A$1:$D$517,2,FALSE)</f>
        <v>44528</v>
      </c>
      <c r="D185">
        <v>816</v>
      </c>
    </row>
    <row r="186" spans="1:4" x14ac:dyDescent="0.3">
      <c r="A186" s="6" t="s">
        <v>178</v>
      </c>
      <c r="B186" s="6" t="s">
        <v>10</v>
      </c>
      <c r="C186" s="43">
        <f>VLOOKUP('1.2'!A186,'Hoa Don'!$A$1:$D$517,2,FALSE)</f>
        <v>44530</v>
      </c>
      <c r="D186">
        <v>1135</v>
      </c>
    </row>
    <row r="187" spans="1:4" x14ac:dyDescent="0.3">
      <c r="A187" s="6" t="s">
        <v>179</v>
      </c>
      <c r="B187" s="6" t="s">
        <v>7</v>
      </c>
      <c r="C187" s="43">
        <f>VLOOKUP('1.2'!A187,'Hoa Don'!$A$1:$D$517,2,FALSE)</f>
        <v>44531</v>
      </c>
      <c r="D187">
        <v>7832</v>
      </c>
    </row>
    <row r="188" spans="1:4" x14ac:dyDescent="0.3">
      <c r="A188" s="6" t="s">
        <v>180</v>
      </c>
      <c r="B188" s="6" t="s">
        <v>38</v>
      </c>
      <c r="C188" s="43">
        <f>VLOOKUP('1.2'!A188,'Hoa Don'!$A$1:$D$517,2,FALSE)</f>
        <v>44533</v>
      </c>
      <c r="D188">
        <v>5508</v>
      </c>
    </row>
    <row r="189" spans="1:4" x14ac:dyDescent="0.3">
      <c r="A189" s="6" t="s">
        <v>181</v>
      </c>
      <c r="B189" s="6" t="s">
        <v>21</v>
      </c>
      <c r="C189" s="43">
        <f>VLOOKUP('1.2'!A189,'Hoa Don'!$A$1:$D$517,2,FALSE)</f>
        <v>44535</v>
      </c>
      <c r="D189">
        <v>2400</v>
      </c>
    </row>
    <row r="190" spans="1:4" x14ac:dyDescent="0.3">
      <c r="A190" s="6" t="s">
        <v>181</v>
      </c>
      <c r="B190" s="6" t="s">
        <v>51</v>
      </c>
      <c r="C190" s="43">
        <f>VLOOKUP('1.2'!A190,'Hoa Don'!$A$1:$D$517,2,FALSE)</f>
        <v>44535</v>
      </c>
      <c r="D190">
        <v>3255</v>
      </c>
    </row>
    <row r="191" spans="1:4" x14ac:dyDescent="0.3">
      <c r="A191" s="6" t="s">
        <v>182</v>
      </c>
      <c r="B191" s="6" t="s">
        <v>24</v>
      </c>
      <c r="C191" s="43">
        <f>VLOOKUP('1.2'!A191,'Hoa Don'!$A$1:$D$517,2,FALSE)</f>
        <v>44539</v>
      </c>
      <c r="D191">
        <v>5200</v>
      </c>
    </row>
    <row r="192" spans="1:4" x14ac:dyDescent="0.3">
      <c r="A192" s="6" t="s">
        <v>183</v>
      </c>
      <c r="B192" s="6" t="s">
        <v>10</v>
      </c>
      <c r="C192" s="43">
        <f>VLOOKUP('1.2'!A192,'Hoa Don'!$A$1:$D$517,2,FALSE)</f>
        <v>44539</v>
      </c>
      <c r="D192">
        <v>6810</v>
      </c>
    </row>
    <row r="193" spans="1:4" x14ac:dyDescent="0.3">
      <c r="A193" s="6" t="s">
        <v>184</v>
      </c>
      <c r="B193" s="6" t="s">
        <v>5</v>
      </c>
      <c r="C193" s="43">
        <f>VLOOKUP('1.2'!A193,'Hoa Don'!$A$1:$D$517,2,FALSE)</f>
        <v>44541</v>
      </c>
      <c r="D193">
        <v>1392</v>
      </c>
    </row>
    <row r="194" spans="1:4" x14ac:dyDescent="0.3">
      <c r="A194" s="6" t="s">
        <v>185</v>
      </c>
      <c r="B194" s="6" t="s">
        <v>51</v>
      </c>
      <c r="C194" s="43">
        <f>VLOOKUP('1.2'!A194,'Hoa Don'!$A$1:$D$517,2,FALSE)</f>
        <v>44543</v>
      </c>
      <c r="D194">
        <v>3570</v>
      </c>
    </row>
    <row r="195" spans="1:4" x14ac:dyDescent="0.3">
      <c r="A195" s="6" t="s">
        <v>186</v>
      </c>
      <c r="B195" s="6" t="s">
        <v>38</v>
      </c>
      <c r="C195" s="43">
        <f>VLOOKUP('1.2'!A195,'Hoa Don'!$A$1:$D$517,2,FALSE)</f>
        <v>44545</v>
      </c>
      <c r="D195">
        <v>5814</v>
      </c>
    </row>
    <row r="196" spans="1:4" x14ac:dyDescent="0.3">
      <c r="A196" s="6" t="s">
        <v>187</v>
      </c>
      <c r="B196" s="6" t="s">
        <v>10</v>
      </c>
      <c r="C196" s="43">
        <f>VLOOKUP('1.2'!A196,'Hoa Don'!$A$1:$D$517,2,FALSE)</f>
        <v>44547</v>
      </c>
      <c r="D196">
        <v>5675</v>
      </c>
    </row>
    <row r="197" spans="1:4" x14ac:dyDescent="0.3">
      <c r="A197" s="6" t="s">
        <v>188</v>
      </c>
      <c r="B197" s="6" t="s">
        <v>26</v>
      </c>
      <c r="C197" s="43">
        <f>VLOOKUP('1.2'!A197,'Hoa Don'!$A$1:$D$517,2,FALSE)</f>
        <v>44549</v>
      </c>
      <c r="D197">
        <v>16960</v>
      </c>
    </row>
    <row r="198" spans="1:4" x14ac:dyDescent="0.3">
      <c r="A198" s="6" t="s">
        <v>189</v>
      </c>
      <c r="B198" s="6" t="s">
        <v>7</v>
      </c>
      <c r="C198" s="43">
        <f>VLOOKUP('1.2'!A198,'Hoa Don'!$A$1:$D$517,2,FALSE)</f>
        <v>44551</v>
      </c>
      <c r="D198">
        <v>6512</v>
      </c>
    </row>
    <row r="199" spans="1:4" x14ac:dyDescent="0.3">
      <c r="A199" s="6" t="s">
        <v>190</v>
      </c>
      <c r="B199" s="6" t="s">
        <v>51</v>
      </c>
      <c r="C199" s="43">
        <f>VLOOKUP('1.2'!A199,'Hoa Don'!$A$1:$D$517,2,FALSE)</f>
        <v>44553</v>
      </c>
      <c r="D199">
        <v>4095</v>
      </c>
    </row>
    <row r="200" spans="1:4" x14ac:dyDescent="0.3">
      <c r="A200" s="6" t="s">
        <v>191</v>
      </c>
      <c r="B200" s="6" t="s">
        <v>10</v>
      </c>
      <c r="C200" s="43">
        <f>VLOOKUP('1.2'!A200,'Hoa Don'!$A$1:$D$517,2,FALSE)</f>
        <v>44555</v>
      </c>
      <c r="D200">
        <v>7037</v>
      </c>
    </row>
    <row r="201" spans="1:4" x14ac:dyDescent="0.3">
      <c r="A201" s="6" t="s">
        <v>192</v>
      </c>
      <c r="B201" s="6" t="s">
        <v>51</v>
      </c>
      <c r="C201" s="43">
        <f>VLOOKUP('1.2'!A201,'Hoa Don'!$A$1:$D$517,2,FALSE)</f>
        <v>44557</v>
      </c>
      <c r="D201">
        <v>735</v>
      </c>
    </row>
    <row r="202" spans="1:4" x14ac:dyDescent="0.3">
      <c r="A202" s="6" t="s">
        <v>193</v>
      </c>
      <c r="B202" s="19" t="s">
        <v>28</v>
      </c>
      <c r="C202" s="43">
        <f>VLOOKUP('1.2'!A202,'Hoa Don'!$A$1:$D$517,2,FALSE)</f>
        <v>44558</v>
      </c>
      <c r="D202">
        <v>6104</v>
      </c>
    </row>
    <row r="203" spans="1:4" x14ac:dyDescent="0.3">
      <c r="A203" s="6" t="s">
        <v>194</v>
      </c>
      <c r="B203" s="6" t="s">
        <v>24</v>
      </c>
      <c r="C203" s="43">
        <f>VLOOKUP('1.2'!A203,'Hoa Don'!$A$1:$D$517,2,FALSE)</f>
        <v>44561</v>
      </c>
      <c r="D203">
        <v>4600</v>
      </c>
    </row>
    <row r="204" spans="1:4" x14ac:dyDescent="0.3">
      <c r="A204" s="6" t="s">
        <v>195</v>
      </c>
      <c r="B204" s="6" t="s">
        <v>21</v>
      </c>
      <c r="C204" s="43">
        <f>VLOOKUP('1.2'!A204,'Hoa Don'!$A$1:$D$517,2,FALSE)</f>
        <v>44562</v>
      </c>
      <c r="D204">
        <v>480</v>
      </c>
    </row>
    <row r="205" spans="1:4" x14ac:dyDescent="0.3">
      <c r="A205" s="6" t="s">
        <v>196</v>
      </c>
      <c r="B205" s="6" t="s">
        <v>7</v>
      </c>
      <c r="C205" s="43">
        <f>VLOOKUP('1.2'!A205,'Hoa Don'!$A$1:$D$517,2,FALSE)</f>
        <v>44565</v>
      </c>
      <c r="D205">
        <v>352</v>
      </c>
    </row>
    <row r="206" spans="1:4" x14ac:dyDescent="0.3">
      <c r="A206" s="6" t="s">
        <v>197</v>
      </c>
      <c r="B206" s="6" t="s">
        <v>21</v>
      </c>
      <c r="C206" s="43">
        <f>VLOOKUP('1.2'!A206,'Hoa Don'!$A$1:$D$517,2,FALSE)</f>
        <v>44566</v>
      </c>
      <c r="D206">
        <v>10680</v>
      </c>
    </row>
    <row r="207" spans="1:4" x14ac:dyDescent="0.3">
      <c r="A207" s="6" t="s">
        <v>198</v>
      </c>
      <c r="B207" s="6" t="s">
        <v>26</v>
      </c>
      <c r="C207" s="43">
        <f>VLOOKUP('1.2'!A207,'Hoa Don'!$A$1:$D$517,2,FALSE)</f>
        <v>44566</v>
      </c>
      <c r="D207">
        <v>20564</v>
      </c>
    </row>
    <row r="208" spans="1:4" x14ac:dyDescent="0.3">
      <c r="A208" s="6" t="s">
        <v>199</v>
      </c>
      <c r="B208" s="6" t="s">
        <v>21</v>
      </c>
      <c r="C208" s="43">
        <f>VLOOKUP('1.2'!A208,'Hoa Don'!$A$1:$D$517,2,FALSE)</f>
        <v>44567</v>
      </c>
      <c r="D208">
        <v>1320</v>
      </c>
    </row>
    <row r="209" spans="1:4" x14ac:dyDescent="0.3">
      <c r="A209" s="6" t="s">
        <v>200</v>
      </c>
      <c r="B209" s="6" t="s">
        <v>38</v>
      </c>
      <c r="C209" s="43">
        <f>VLOOKUP('1.2'!A209,'Hoa Don'!$A$1:$D$517,2,FALSE)</f>
        <v>44568</v>
      </c>
      <c r="D209">
        <v>2244</v>
      </c>
    </row>
    <row r="210" spans="1:4" x14ac:dyDescent="0.3">
      <c r="A210" s="6" t="s">
        <v>201</v>
      </c>
      <c r="B210" s="6" t="s">
        <v>21</v>
      </c>
      <c r="C210" s="43">
        <f>VLOOKUP('1.2'!A210,'Hoa Don'!$A$1:$D$517,2,FALSE)</f>
        <v>44573</v>
      </c>
      <c r="D210">
        <v>1200</v>
      </c>
    </row>
    <row r="211" spans="1:4" x14ac:dyDescent="0.3">
      <c r="A211" s="6" t="s">
        <v>202</v>
      </c>
      <c r="B211" s="6" t="s">
        <v>28</v>
      </c>
      <c r="C211" s="43">
        <f>VLOOKUP('1.2'!A211,'Hoa Don'!$A$1:$D$517,2,FALSE)</f>
        <v>44575</v>
      </c>
      <c r="D211">
        <v>1744</v>
      </c>
    </row>
    <row r="212" spans="1:4" x14ac:dyDescent="0.3">
      <c r="A212" s="6" t="s">
        <v>203</v>
      </c>
      <c r="B212" s="6" t="s">
        <v>51</v>
      </c>
      <c r="C212" s="43">
        <f>VLOOKUP('1.2'!A212,'Hoa Don'!$A$1:$D$517,2,FALSE)</f>
        <v>44575</v>
      </c>
      <c r="D212">
        <v>1365</v>
      </c>
    </row>
    <row r="213" spans="1:4" x14ac:dyDescent="0.3">
      <c r="A213" s="6" t="s">
        <v>204</v>
      </c>
      <c r="B213" s="6" t="s">
        <v>5</v>
      </c>
      <c r="C213" s="43">
        <f>VLOOKUP('1.2'!A213,'Hoa Don'!$A$1:$D$517,2,FALSE)</f>
        <v>44589</v>
      </c>
      <c r="D213">
        <v>3016</v>
      </c>
    </row>
    <row r="214" spans="1:4" x14ac:dyDescent="0.3">
      <c r="A214" s="6" t="s">
        <v>205</v>
      </c>
      <c r="B214" s="6" t="s">
        <v>51</v>
      </c>
      <c r="C214" s="43">
        <f>VLOOKUP('1.2'!A214,'Hoa Don'!$A$1:$D$517,2,FALSE)</f>
        <v>44602</v>
      </c>
      <c r="D214">
        <v>4305</v>
      </c>
    </row>
    <row r="215" spans="1:4" x14ac:dyDescent="0.3">
      <c r="A215" s="6" t="s">
        <v>206</v>
      </c>
      <c r="B215" s="6" t="s">
        <v>4</v>
      </c>
      <c r="C215" s="43">
        <f>VLOOKUP('1.2'!A215,'Hoa Don'!$A$1:$D$517,2,FALSE)</f>
        <v>44602</v>
      </c>
      <c r="D215">
        <v>6216</v>
      </c>
    </row>
    <row r="216" spans="1:4" x14ac:dyDescent="0.3">
      <c r="A216" s="6" t="s">
        <v>207</v>
      </c>
      <c r="B216" s="6" t="s">
        <v>7</v>
      </c>
      <c r="C216" s="43">
        <f>VLOOKUP('1.2'!A216,'Hoa Don'!$A$1:$D$517,2,FALSE)</f>
        <v>44605</v>
      </c>
      <c r="D216">
        <v>3872</v>
      </c>
    </row>
    <row r="217" spans="1:4" x14ac:dyDescent="0.3">
      <c r="A217" s="6" t="s">
        <v>208</v>
      </c>
      <c r="B217" s="6" t="s">
        <v>28</v>
      </c>
      <c r="C217" s="43">
        <f>VLOOKUP('1.2'!A217,'Hoa Don'!$A$1:$D$517,2,FALSE)</f>
        <v>44605</v>
      </c>
      <c r="D217">
        <v>4251</v>
      </c>
    </row>
    <row r="218" spans="1:4" x14ac:dyDescent="0.3">
      <c r="A218" s="6" t="s">
        <v>209</v>
      </c>
      <c r="B218" s="6" t="s">
        <v>26</v>
      </c>
      <c r="C218" s="43">
        <f>VLOOKUP('1.2'!A218,'Hoa Don'!$A$1:$D$517,2,FALSE)</f>
        <v>44615</v>
      </c>
      <c r="D218">
        <v>4452</v>
      </c>
    </row>
    <row r="219" spans="1:4" x14ac:dyDescent="0.3">
      <c r="A219" s="6" t="s">
        <v>210</v>
      </c>
      <c r="B219" s="6" t="s">
        <v>4</v>
      </c>
      <c r="C219" s="43">
        <f>VLOOKUP('1.2'!A219,'Hoa Don'!$A$1:$D$517,2,FALSE)</f>
        <v>44615</v>
      </c>
      <c r="D219">
        <v>6882</v>
      </c>
    </row>
    <row r="220" spans="1:4" x14ac:dyDescent="0.3">
      <c r="A220" s="6" t="s">
        <v>211</v>
      </c>
      <c r="B220" s="6" t="s">
        <v>21</v>
      </c>
      <c r="C220" s="43">
        <f>VLOOKUP('1.2'!A220,'Hoa Don'!$A$1:$D$517,2,FALSE)</f>
        <v>44615</v>
      </c>
      <c r="D220">
        <v>4920</v>
      </c>
    </row>
    <row r="221" spans="1:4" x14ac:dyDescent="0.3">
      <c r="A221" s="6" t="s">
        <v>212</v>
      </c>
      <c r="B221" s="6" t="s">
        <v>4</v>
      </c>
      <c r="C221" s="43">
        <f>VLOOKUP('1.2'!A221,'Hoa Don'!$A$1:$D$517,2,FALSE)</f>
        <v>44619</v>
      </c>
      <c r="D221">
        <v>12432</v>
      </c>
    </row>
    <row r="222" spans="1:4" x14ac:dyDescent="0.3">
      <c r="A222" s="6" t="s">
        <v>213</v>
      </c>
      <c r="B222" s="6" t="s">
        <v>10</v>
      </c>
      <c r="C222" s="43">
        <f>VLOOKUP('1.2'!A222,'Hoa Don'!$A$1:$D$517,2,FALSE)</f>
        <v>44620</v>
      </c>
      <c r="D222">
        <v>5902</v>
      </c>
    </row>
    <row r="223" spans="1:4" x14ac:dyDescent="0.3">
      <c r="A223" s="6" t="s">
        <v>214</v>
      </c>
      <c r="B223" s="6" t="s">
        <v>5</v>
      </c>
      <c r="C223" s="43">
        <f>VLOOKUP('1.2'!A223,'Hoa Don'!$A$1:$D$517,2,FALSE)</f>
        <v>44621</v>
      </c>
      <c r="D223">
        <v>1450</v>
      </c>
    </row>
    <row r="224" spans="1:4" x14ac:dyDescent="0.3">
      <c r="A224" s="6" t="s">
        <v>215</v>
      </c>
      <c r="B224" s="6" t="s">
        <v>24</v>
      </c>
      <c r="C224" s="43">
        <f>VLOOKUP('1.2'!A224,'Hoa Don'!$A$1:$D$517,2,FALSE)</f>
        <v>44625</v>
      </c>
      <c r="D224">
        <v>800</v>
      </c>
    </row>
    <row r="225" spans="1:4" x14ac:dyDescent="0.3">
      <c r="A225" s="6" t="s">
        <v>216</v>
      </c>
      <c r="B225" s="6" t="s">
        <v>4</v>
      </c>
      <c r="C225" s="43">
        <f>VLOOKUP('1.2'!A225,'Hoa Don'!$A$1:$D$517,2,FALSE)</f>
        <v>44626</v>
      </c>
      <c r="D225">
        <v>1554</v>
      </c>
    </row>
    <row r="226" spans="1:4" x14ac:dyDescent="0.3">
      <c r="A226" s="6" t="s">
        <v>217</v>
      </c>
      <c r="B226" s="6" t="s">
        <v>28</v>
      </c>
      <c r="C226" s="43">
        <f>VLOOKUP('1.2'!A226,'Hoa Don'!$A$1:$D$517,2,FALSE)</f>
        <v>44627</v>
      </c>
      <c r="D226">
        <v>3270</v>
      </c>
    </row>
    <row r="227" spans="1:4" x14ac:dyDescent="0.3">
      <c r="A227" s="6" t="s">
        <v>218</v>
      </c>
      <c r="B227" s="6" t="s">
        <v>51</v>
      </c>
      <c r="C227" s="43">
        <f>VLOOKUP('1.2'!A227,'Hoa Don'!$A$1:$D$517,2,FALSE)</f>
        <v>44630</v>
      </c>
      <c r="D227">
        <v>9765</v>
      </c>
    </row>
    <row r="228" spans="1:4" x14ac:dyDescent="0.3">
      <c r="A228" s="6" t="s">
        <v>219</v>
      </c>
      <c r="B228" s="6" t="s">
        <v>4</v>
      </c>
      <c r="C228" s="43">
        <f>VLOOKUP('1.2'!A228,'Hoa Don'!$A$1:$D$517,2,FALSE)</f>
        <v>44633</v>
      </c>
      <c r="D228">
        <v>20868</v>
      </c>
    </row>
    <row r="229" spans="1:4" x14ac:dyDescent="0.3">
      <c r="A229" s="6" t="s">
        <v>220</v>
      </c>
      <c r="B229" s="6" t="s">
        <v>4</v>
      </c>
      <c r="C229" s="43">
        <f>VLOOKUP('1.2'!A229,'Hoa Don'!$A$1:$D$517,2,FALSE)</f>
        <v>44637</v>
      </c>
      <c r="D229">
        <v>2442</v>
      </c>
    </row>
    <row r="230" spans="1:4" x14ac:dyDescent="0.3">
      <c r="A230" s="6" t="s">
        <v>221</v>
      </c>
      <c r="B230" s="6" t="s">
        <v>28</v>
      </c>
      <c r="C230" s="43">
        <f>VLOOKUP('1.2'!A230,'Hoa Don'!$A$1:$D$517,2,FALSE)</f>
        <v>44641</v>
      </c>
      <c r="D230">
        <v>3161</v>
      </c>
    </row>
    <row r="231" spans="1:4" x14ac:dyDescent="0.3">
      <c r="A231" s="6" t="s">
        <v>222</v>
      </c>
      <c r="B231" s="6" t="s">
        <v>10</v>
      </c>
      <c r="C231" s="43">
        <f>VLOOKUP('1.2'!A231,'Hoa Don'!$A$1:$D$517,2,FALSE)</f>
        <v>44655</v>
      </c>
      <c r="D231">
        <v>6810</v>
      </c>
    </row>
    <row r="232" spans="1:4" x14ac:dyDescent="0.3">
      <c r="A232" s="6" t="s">
        <v>223</v>
      </c>
      <c r="B232" s="6" t="s">
        <v>38</v>
      </c>
      <c r="C232" s="43">
        <f>VLOOKUP('1.2'!A232,'Hoa Don'!$A$1:$D$517,2,FALSE)</f>
        <v>44655</v>
      </c>
      <c r="D232">
        <v>5610</v>
      </c>
    </row>
    <row r="233" spans="1:4" x14ac:dyDescent="0.3">
      <c r="A233" s="6" t="s">
        <v>224</v>
      </c>
      <c r="B233" s="6" t="s">
        <v>5</v>
      </c>
      <c r="C233" s="43">
        <f>VLOOKUP('1.2'!A233,'Hoa Don'!$A$1:$D$517,2,FALSE)</f>
        <v>44660</v>
      </c>
      <c r="D233">
        <v>2668</v>
      </c>
    </row>
    <row r="234" spans="1:4" x14ac:dyDescent="0.3">
      <c r="A234" s="6" t="s">
        <v>225</v>
      </c>
      <c r="B234" s="6" t="s">
        <v>26</v>
      </c>
      <c r="C234" s="43">
        <f>VLOOKUP('1.2'!A234,'Hoa Don'!$A$1:$D$517,2,FALSE)</f>
        <v>44667</v>
      </c>
      <c r="D234">
        <v>636</v>
      </c>
    </row>
    <row r="235" spans="1:4" x14ac:dyDescent="0.3">
      <c r="A235" s="6" t="s">
        <v>226</v>
      </c>
      <c r="B235" s="6" t="s">
        <v>7</v>
      </c>
      <c r="C235" s="43">
        <f>VLOOKUP('1.2'!A235,'Hoa Don'!$A$1:$D$517,2,FALSE)</f>
        <v>44670</v>
      </c>
      <c r="D235">
        <v>352</v>
      </c>
    </row>
    <row r="236" spans="1:4" x14ac:dyDescent="0.3">
      <c r="A236" s="6" t="s">
        <v>227</v>
      </c>
      <c r="B236" s="6" t="s">
        <v>28</v>
      </c>
      <c r="C236" s="43">
        <f>VLOOKUP('1.2'!A236,'Hoa Don'!$A$1:$D$517,2,FALSE)</f>
        <v>44674</v>
      </c>
      <c r="D236">
        <v>6104</v>
      </c>
    </row>
    <row r="237" spans="1:4" x14ac:dyDescent="0.3">
      <c r="A237" s="6" t="s">
        <v>314</v>
      </c>
      <c r="B237" s="6" t="s">
        <v>10</v>
      </c>
      <c r="C237" s="43">
        <f>VLOOKUP('1.2'!A237,'Hoa Don'!$A$1:$D$517,2,FALSE)</f>
        <v>44675</v>
      </c>
      <c r="D237">
        <v>11804</v>
      </c>
    </row>
    <row r="238" spans="1:4" x14ac:dyDescent="0.3">
      <c r="A238" s="6" t="s">
        <v>315</v>
      </c>
      <c r="B238" s="6" t="s">
        <v>7</v>
      </c>
      <c r="C238" s="43">
        <f>VLOOKUP('1.2'!A238,'Hoa Don'!$A$1:$D$517,2,FALSE)</f>
        <v>44675</v>
      </c>
      <c r="D238">
        <v>2112</v>
      </c>
    </row>
    <row r="239" spans="1:4" x14ac:dyDescent="0.3">
      <c r="A239" s="6" t="s">
        <v>316</v>
      </c>
      <c r="B239" s="6" t="s">
        <v>7</v>
      </c>
      <c r="C239" s="43">
        <f>VLOOKUP('1.2'!A239,'Hoa Don'!$A$1:$D$517,2,FALSE)</f>
        <v>44675</v>
      </c>
      <c r="D239">
        <v>3960</v>
      </c>
    </row>
    <row r="240" spans="1:4" x14ac:dyDescent="0.3">
      <c r="A240" s="6" t="s">
        <v>317</v>
      </c>
      <c r="B240" s="6" t="s">
        <v>4</v>
      </c>
      <c r="C240" s="43">
        <f>VLOOKUP('1.2'!A240,'Hoa Don'!$A$1:$D$517,2,FALSE)</f>
        <v>44676</v>
      </c>
      <c r="D240">
        <v>14430</v>
      </c>
    </row>
    <row r="241" spans="1:4" x14ac:dyDescent="0.3">
      <c r="A241" s="6" t="s">
        <v>318</v>
      </c>
      <c r="B241" s="6" t="s">
        <v>28</v>
      </c>
      <c r="C241" s="43">
        <f>VLOOKUP('1.2'!A241,'Hoa Don'!$A$1:$D$517,2,FALSE)</f>
        <v>44676</v>
      </c>
      <c r="D241">
        <v>2398</v>
      </c>
    </row>
    <row r="242" spans="1:4" x14ac:dyDescent="0.3">
      <c r="A242" s="6" t="s">
        <v>319</v>
      </c>
      <c r="B242" s="6" t="s">
        <v>10</v>
      </c>
      <c r="C242" s="43">
        <f>VLOOKUP('1.2'!A242,'Hoa Don'!$A$1:$D$517,2,FALSE)</f>
        <v>44677</v>
      </c>
      <c r="D242">
        <v>10669</v>
      </c>
    </row>
    <row r="243" spans="1:4" x14ac:dyDescent="0.3">
      <c r="A243" s="6" t="s">
        <v>320</v>
      </c>
      <c r="B243" s="6" t="s">
        <v>38</v>
      </c>
      <c r="C243" s="43">
        <f>VLOOKUP('1.2'!A243,'Hoa Don'!$A$1:$D$517,2,FALSE)</f>
        <v>44677</v>
      </c>
      <c r="D243">
        <v>1632</v>
      </c>
    </row>
    <row r="244" spans="1:4" x14ac:dyDescent="0.3">
      <c r="A244" s="6" t="s">
        <v>321</v>
      </c>
      <c r="B244" s="6" t="s">
        <v>10</v>
      </c>
      <c r="C244" s="43">
        <f>VLOOKUP('1.2'!A244,'Hoa Don'!$A$1:$D$517,2,FALSE)</f>
        <v>44679</v>
      </c>
      <c r="D244">
        <v>2497</v>
      </c>
    </row>
    <row r="245" spans="1:4" x14ac:dyDescent="0.3">
      <c r="A245" s="6" t="s">
        <v>322</v>
      </c>
      <c r="B245" s="6" t="s">
        <v>5</v>
      </c>
      <c r="C245" s="43">
        <f>VLOOKUP('1.2'!A245,'Hoa Don'!$A$1:$D$517,2,FALSE)</f>
        <v>44681</v>
      </c>
      <c r="D245">
        <v>1392</v>
      </c>
    </row>
    <row r="246" spans="1:4" x14ac:dyDescent="0.3">
      <c r="A246" s="6" t="s">
        <v>323</v>
      </c>
      <c r="B246" s="6" t="s">
        <v>7</v>
      </c>
      <c r="C246" s="43">
        <f>VLOOKUP('1.2'!A246,'Hoa Don'!$A$1:$D$517,2,FALSE)</f>
        <v>44683</v>
      </c>
      <c r="D246">
        <v>1408</v>
      </c>
    </row>
    <row r="247" spans="1:4" x14ac:dyDescent="0.3">
      <c r="A247" s="6" t="s">
        <v>324</v>
      </c>
      <c r="B247" s="6" t="s">
        <v>7</v>
      </c>
      <c r="C247" s="43">
        <f>VLOOKUP('1.2'!A247,'Hoa Don'!$A$1:$D$517,2,FALSE)</f>
        <v>44685</v>
      </c>
      <c r="D247">
        <v>352</v>
      </c>
    </row>
    <row r="248" spans="1:4" x14ac:dyDescent="0.3">
      <c r="A248" s="6" t="s">
        <v>325</v>
      </c>
      <c r="B248" s="6" t="s">
        <v>10</v>
      </c>
      <c r="C248" s="43">
        <f>VLOOKUP('1.2'!A248,'Hoa Don'!$A$1:$D$517,2,FALSE)</f>
        <v>44687</v>
      </c>
      <c r="D248">
        <v>681</v>
      </c>
    </row>
    <row r="249" spans="1:4" x14ac:dyDescent="0.3">
      <c r="A249" s="6" t="s">
        <v>326</v>
      </c>
      <c r="B249" s="6" t="s">
        <v>10</v>
      </c>
      <c r="C249" s="43">
        <f>VLOOKUP('1.2'!A249,'Hoa Don'!$A$1:$D$517,2,FALSE)</f>
        <v>44687</v>
      </c>
      <c r="D249">
        <v>9307</v>
      </c>
    </row>
    <row r="250" spans="1:4" x14ac:dyDescent="0.3">
      <c r="A250" s="6" t="s">
        <v>327</v>
      </c>
      <c r="B250" s="6" t="s">
        <v>4</v>
      </c>
      <c r="C250" s="43">
        <f>VLOOKUP('1.2'!A250,'Hoa Don'!$A$1:$D$517,2,FALSE)</f>
        <v>44689</v>
      </c>
      <c r="D250">
        <v>1998</v>
      </c>
    </row>
    <row r="251" spans="1:4" x14ac:dyDescent="0.3">
      <c r="A251" s="6" t="s">
        <v>328</v>
      </c>
      <c r="B251" s="6" t="s">
        <v>4</v>
      </c>
      <c r="C251" s="43">
        <f>VLOOKUP('1.2'!A251,'Hoa Don'!$A$1:$D$517,2,FALSE)</f>
        <v>44691</v>
      </c>
      <c r="D251">
        <v>4218</v>
      </c>
    </row>
    <row r="252" spans="1:4" x14ac:dyDescent="0.3">
      <c r="A252" s="6" t="s">
        <v>329</v>
      </c>
      <c r="B252" s="6" t="s">
        <v>5</v>
      </c>
      <c r="C252" s="43">
        <f>VLOOKUP('1.2'!A252,'Hoa Don'!$A$1:$D$517,2,FALSE)</f>
        <v>44693</v>
      </c>
      <c r="D252">
        <v>464</v>
      </c>
    </row>
    <row r="253" spans="1:4" x14ac:dyDescent="0.3">
      <c r="A253" s="6" t="s">
        <v>330</v>
      </c>
      <c r="B253" s="6" t="s">
        <v>5</v>
      </c>
      <c r="C253" s="43">
        <f>VLOOKUP('1.2'!A253,'Hoa Don'!$A$1:$D$517,2,FALSE)</f>
        <v>44695</v>
      </c>
      <c r="D253">
        <v>3364</v>
      </c>
    </row>
    <row r="254" spans="1:4" x14ac:dyDescent="0.3">
      <c r="A254" s="6" t="s">
        <v>331</v>
      </c>
      <c r="B254" s="6" t="s">
        <v>10</v>
      </c>
      <c r="C254" s="43">
        <f>VLOOKUP('1.2'!A254,'Hoa Don'!$A$1:$D$517,2,FALSE)</f>
        <v>44697</v>
      </c>
      <c r="D254">
        <v>1589</v>
      </c>
    </row>
    <row r="255" spans="1:4" x14ac:dyDescent="0.3">
      <c r="A255" s="6" t="s">
        <v>332</v>
      </c>
      <c r="B255" s="6" t="s">
        <v>21</v>
      </c>
      <c r="C255" s="43">
        <f>VLOOKUP('1.2'!A255,'Hoa Don'!$A$1:$D$517,2,FALSE)</f>
        <v>44699</v>
      </c>
      <c r="D255">
        <v>9240</v>
      </c>
    </row>
    <row r="256" spans="1:4" x14ac:dyDescent="0.3">
      <c r="A256" s="6" t="s">
        <v>333</v>
      </c>
      <c r="B256" s="6" t="s">
        <v>5</v>
      </c>
      <c r="C256" s="43">
        <f>VLOOKUP('1.2'!A256,'Hoa Don'!$A$1:$D$517,2,FALSE)</f>
        <v>44699</v>
      </c>
      <c r="D256">
        <v>290</v>
      </c>
    </row>
    <row r="257" spans="1:4" x14ac:dyDescent="0.3">
      <c r="A257" s="6" t="s">
        <v>334</v>
      </c>
      <c r="B257" s="6" t="s">
        <v>24</v>
      </c>
      <c r="C257" s="43">
        <f>VLOOKUP('1.2'!A257,'Hoa Don'!$A$1:$D$517,2,FALSE)</f>
        <v>44701</v>
      </c>
      <c r="D257">
        <v>1300</v>
      </c>
    </row>
    <row r="258" spans="1:4" x14ac:dyDescent="0.3">
      <c r="A258" s="6" t="s">
        <v>335</v>
      </c>
      <c r="B258" s="6" t="s">
        <v>26</v>
      </c>
      <c r="C258" s="43">
        <f>VLOOKUP('1.2'!A258,'Hoa Don'!$A$1:$D$517,2,FALSE)</f>
        <v>44703</v>
      </c>
      <c r="D258">
        <v>848</v>
      </c>
    </row>
    <row r="259" spans="1:4" x14ac:dyDescent="0.3">
      <c r="A259" s="6" t="s">
        <v>336</v>
      </c>
      <c r="B259" s="6" t="s">
        <v>28</v>
      </c>
      <c r="C259" s="43">
        <f>VLOOKUP('1.2'!A259,'Hoa Don'!$A$1:$D$517,2,FALSE)</f>
        <v>44705</v>
      </c>
      <c r="D259">
        <v>1526</v>
      </c>
    </row>
    <row r="260" spans="1:4" x14ac:dyDescent="0.3">
      <c r="A260" s="6" t="s">
        <v>337</v>
      </c>
      <c r="B260" s="6" t="s">
        <v>10</v>
      </c>
      <c r="C260" s="43">
        <f>VLOOKUP('1.2'!A260,'Hoa Don'!$A$1:$D$517,2,FALSE)</f>
        <v>44707</v>
      </c>
      <c r="D260">
        <v>2270</v>
      </c>
    </row>
    <row r="261" spans="1:4" x14ac:dyDescent="0.3">
      <c r="A261" s="6" t="s">
        <v>338</v>
      </c>
      <c r="B261" s="6" t="s">
        <v>7</v>
      </c>
      <c r="C261" s="43">
        <f>VLOOKUP('1.2'!A261,'Hoa Don'!$A$1:$D$517,2,FALSE)</f>
        <v>44709</v>
      </c>
      <c r="D261">
        <v>3344</v>
      </c>
    </row>
    <row r="262" spans="1:4" x14ac:dyDescent="0.3">
      <c r="A262" s="6" t="s">
        <v>339</v>
      </c>
      <c r="B262" s="6" t="s">
        <v>5</v>
      </c>
      <c r="C262" s="43">
        <f>VLOOKUP('1.2'!A262,'Hoa Don'!$A$1:$D$517,2,FALSE)</f>
        <v>44711</v>
      </c>
      <c r="D262">
        <v>1044</v>
      </c>
    </row>
    <row r="263" spans="1:4" x14ac:dyDescent="0.3">
      <c r="A263" s="6" t="s">
        <v>340</v>
      </c>
      <c r="B263" s="6" t="s">
        <v>28</v>
      </c>
      <c r="C263" s="43">
        <f>VLOOKUP('1.2'!A263,'Hoa Don'!$A$1:$D$517,2,FALSE)</f>
        <v>44713</v>
      </c>
      <c r="D263">
        <v>1635</v>
      </c>
    </row>
    <row r="264" spans="1:4" x14ac:dyDescent="0.3">
      <c r="A264" s="6" t="s">
        <v>340</v>
      </c>
      <c r="B264" s="6" t="s">
        <v>4</v>
      </c>
      <c r="C264" s="43">
        <f>VLOOKUP('1.2'!A264,'Hoa Don'!$A$1:$D$517,2,FALSE)</f>
        <v>44713</v>
      </c>
      <c r="D264">
        <v>7104</v>
      </c>
    </row>
    <row r="265" spans="1:4" x14ac:dyDescent="0.3">
      <c r="A265" s="6" t="s">
        <v>341</v>
      </c>
      <c r="B265" s="6" t="s">
        <v>26</v>
      </c>
      <c r="C265" s="43">
        <f>VLOOKUP('1.2'!A265,'Hoa Don'!$A$1:$D$517,2,FALSE)</f>
        <v>44715</v>
      </c>
      <c r="D265">
        <v>3180</v>
      </c>
    </row>
    <row r="266" spans="1:4" x14ac:dyDescent="0.3">
      <c r="A266" s="6" t="s">
        <v>342</v>
      </c>
      <c r="B266" s="6" t="s">
        <v>24</v>
      </c>
      <c r="C266" s="43">
        <f>VLOOKUP('1.2'!A266,'Hoa Don'!$A$1:$D$517,2,FALSE)</f>
        <v>44717</v>
      </c>
      <c r="D266">
        <v>2200</v>
      </c>
    </row>
    <row r="267" spans="1:4" x14ac:dyDescent="0.3">
      <c r="A267" s="6" t="s">
        <v>343</v>
      </c>
      <c r="B267" s="6" t="s">
        <v>28</v>
      </c>
      <c r="C267" s="43">
        <f>VLOOKUP('1.2'!A267,'Hoa Don'!$A$1:$D$517,2,FALSE)</f>
        <v>44719</v>
      </c>
      <c r="D267">
        <v>2071</v>
      </c>
    </row>
    <row r="268" spans="1:4" x14ac:dyDescent="0.3">
      <c r="A268" s="6" t="s">
        <v>344</v>
      </c>
      <c r="B268" s="6" t="s">
        <v>24</v>
      </c>
      <c r="C268" s="43">
        <f>VLOOKUP('1.2'!A268,'Hoa Don'!$A$1:$D$517,2,FALSE)</f>
        <v>44721</v>
      </c>
      <c r="D268">
        <v>5100</v>
      </c>
    </row>
    <row r="269" spans="1:4" x14ac:dyDescent="0.3">
      <c r="A269" s="6" t="s">
        <v>345</v>
      </c>
      <c r="B269" s="6" t="s">
        <v>51</v>
      </c>
      <c r="C269" s="43">
        <f>VLOOKUP('1.2'!A269,'Hoa Don'!$A$1:$D$517,2,FALSE)</f>
        <v>44723</v>
      </c>
      <c r="D269">
        <v>2310</v>
      </c>
    </row>
    <row r="270" spans="1:4" x14ac:dyDescent="0.3">
      <c r="A270" s="6" t="s">
        <v>346</v>
      </c>
      <c r="B270" s="6" t="s">
        <v>28</v>
      </c>
      <c r="C270" s="43">
        <f>VLOOKUP('1.2'!A270,'Hoa Don'!$A$1:$D$517,2,FALSE)</f>
        <v>44725</v>
      </c>
      <c r="D270">
        <v>436</v>
      </c>
    </row>
    <row r="271" spans="1:4" x14ac:dyDescent="0.3">
      <c r="A271" s="6" t="s">
        <v>347</v>
      </c>
      <c r="B271" s="6" t="s">
        <v>7</v>
      </c>
      <c r="C271" s="43">
        <f>VLOOKUP('1.2'!A271,'Hoa Don'!$A$1:$D$517,2,FALSE)</f>
        <v>44727</v>
      </c>
      <c r="D271">
        <v>704</v>
      </c>
    </row>
    <row r="272" spans="1:4" x14ac:dyDescent="0.3">
      <c r="A272" s="6" t="s">
        <v>348</v>
      </c>
      <c r="B272" s="6" t="s">
        <v>28</v>
      </c>
      <c r="C272" s="43">
        <f>VLOOKUP('1.2'!A272,'Hoa Don'!$A$1:$D$517,2,FALSE)</f>
        <v>44729</v>
      </c>
      <c r="D272">
        <v>436</v>
      </c>
    </row>
    <row r="273" spans="1:4" x14ac:dyDescent="0.3">
      <c r="A273" s="6" t="s">
        <v>349</v>
      </c>
      <c r="B273" s="6" t="s">
        <v>28</v>
      </c>
      <c r="C273" s="43">
        <f>VLOOKUP('1.2'!A273,'Hoa Don'!$A$1:$D$517,2,FALSE)</f>
        <v>44731</v>
      </c>
      <c r="D273">
        <v>981</v>
      </c>
    </row>
    <row r="274" spans="1:4" x14ac:dyDescent="0.3">
      <c r="A274" s="6" t="s">
        <v>350</v>
      </c>
      <c r="B274" s="6" t="s">
        <v>10</v>
      </c>
      <c r="C274" s="43">
        <f>VLOOKUP('1.2'!A274,'Hoa Don'!$A$1:$D$517,2,FALSE)</f>
        <v>44733</v>
      </c>
      <c r="D274">
        <v>454</v>
      </c>
    </row>
    <row r="275" spans="1:4" x14ac:dyDescent="0.3">
      <c r="A275" s="6" t="s">
        <v>351</v>
      </c>
      <c r="B275" s="6" t="s">
        <v>26</v>
      </c>
      <c r="C275" s="43">
        <f>VLOOKUP('1.2'!A275,'Hoa Don'!$A$1:$D$517,2,FALSE)</f>
        <v>44735</v>
      </c>
      <c r="D275">
        <v>12296</v>
      </c>
    </row>
    <row r="276" spans="1:4" x14ac:dyDescent="0.3">
      <c r="A276" s="6" t="s">
        <v>352</v>
      </c>
      <c r="B276" s="6" t="s">
        <v>5</v>
      </c>
      <c r="C276" s="43">
        <f>VLOOKUP('1.2'!A276,'Hoa Don'!$A$1:$D$517,2,FALSE)</f>
        <v>44737</v>
      </c>
      <c r="D276">
        <v>174</v>
      </c>
    </row>
    <row r="277" spans="1:4" x14ac:dyDescent="0.3">
      <c r="A277" s="6" t="s">
        <v>353</v>
      </c>
      <c r="B277" s="6" t="s">
        <v>7</v>
      </c>
      <c r="C277" s="43">
        <f>VLOOKUP('1.2'!A277,'Hoa Don'!$A$1:$D$517,2,FALSE)</f>
        <v>44739</v>
      </c>
      <c r="D277">
        <v>3872</v>
      </c>
    </row>
    <row r="278" spans="1:4" x14ac:dyDescent="0.3">
      <c r="A278" s="6" t="s">
        <v>354</v>
      </c>
      <c r="B278" s="6" t="s">
        <v>24</v>
      </c>
      <c r="C278" s="43">
        <f>VLOOKUP('1.2'!A278,'Hoa Don'!$A$1:$D$517,2,FALSE)</f>
        <v>44741</v>
      </c>
      <c r="D278">
        <v>2200</v>
      </c>
    </row>
    <row r="279" spans="1:4" x14ac:dyDescent="0.3">
      <c r="A279" s="6" t="s">
        <v>355</v>
      </c>
      <c r="B279" s="6" t="s">
        <v>10</v>
      </c>
      <c r="C279" s="43">
        <f>VLOOKUP('1.2'!A279,'Hoa Don'!$A$1:$D$517,2,FALSE)</f>
        <v>44743</v>
      </c>
      <c r="D279">
        <v>13620</v>
      </c>
    </row>
    <row r="280" spans="1:4" x14ac:dyDescent="0.3">
      <c r="A280" s="6" t="s">
        <v>356</v>
      </c>
      <c r="B280" s="6" t="s">
        <v>28</v>
      </c>
      <c r="C280" s="43">
        <f>VLOOKUP('1.2'!A280,'Hoa Don'!$A$1:$D$517,2,FALSE)</f>
        <v>44745</v>
      </c>
      <c r="D280">
        <v>2616</v>
      </c>
    </row>
    <row r="281" spans="1:4" x14ac:dyDescent="0.3">
      <c r="A281" s="6" t="s">
        <v>357</v>
      </c>
      <c r="B281" s="6" t="s">
        <v>24</v>
      </c>
      <c r="C281" s="43">
        <f>VLOOKUP('1.2'!A281,'Hoa Don'!$A$1:$D$517,2,FALSE)</f>
        <v>44747</v>
      </c>
      <c r="D281">
        <v>8900</v>
      </c>
    </row>
    <row r="282" spans="1:4" x14ac:dyDescent="0.3">
      <c r="A282" s="6" t="s">
        <v>358</v>
      </c>
      <c r="B282" s="6" t="s">
        <v>51</v>
      </c>
      <c r="C282" s="43">
        <f>VLOOKUP('1.2'!A282,'Hoa Don'!$A$1:$D$517,2,FALSE)</f>
        <v>44749</v>
      </c>
      <c r="D282">
        <v>10185</v>
      </c>
    </row>
    <row r="283" spans="1:4" x14ac:dyDescent="0.3">
      <c r="A283" s="6" t="s">
        <v>359</v>
      </c>
      <c r="B283" s="6" t="s">
        <v>28</v>
      </c>
      <c r="C283" s="43">
        <f>VLOOKUP('1.2'!A283,'Hoa Don'!$A$1:$D$517,2,FALSE)</f>
        <v>44751</v>
      </c>
      <c r="D283">
        <v>872</v>
      </c>
    </row>
    <row r="284" spans="1:4" x14ac:dyDescent="0.3">
      <c r="A284" s="6" t="s">
        <v>360</v>
      </c>
      <c r="B284" s="6" t="s">
        <v>7</v>
      </c>
      <c r="C284" s="43">
        <f>VLOOKUP('1.2'!A284,'Hoa Don'!$A$1:$D$517,2,FALSE)</f>
        <v>44753</v>
      </c>
      <c r="D284">
        <v>1760</v>
      </c>
    </row>
    <row r="285" spans="1:4" x14ac:dyDescent="0.3">
      <c r="A285" s="6" t="s">
        <v>361</v>
      </c>
      <c r="B285" s="6" t="s">
        <v>28</v>
      </c>
      <c r="C285" s="43">
        <f>VLOOKUP('1.2'!A285,'Hoa Don'!$A$1:$D$517,2,FALSE)</f>
        <v>44755</v>
      </c>
      <c r="D285">
        <v>3270</v>
      </c>
    </row>
    <row r="286" spans="1:4" x14ac:dyDescent="0.3">
      <c r="A286" s="6" t="s">
        <v>362</v>
      </c>
      <c r="B286" s="6" t="s">
        <v>21</v>
      </c>
      <c r="C286" s="43">
        <f>VLOOKUP('1.2'!A286,'Hoa Don'!$A$1:$D$517,2,FALSE)</f>
        <v>44757</v>
      </c>
      <c r="D286">
        <v>1920</v>
      </c>
    </row>
    <row r="287" spans="1:4" x14ac:dyDescent="0.3">
      <c r="A287" s="6" t="s">
        <v>363</v>
      </c>
      <c r="B287" s="6" t="s">
        <v>7</v>
      </c>
      <c r="C287" s="43">
        <f>VLOOKUP('1.2'!A287,'Hoa Don'!$A$1:$D$517,2,FALSE)</f>
        <v>44759</v>
      </c>
      <c r="D287">
        <v>616</v>
      </c>
    </row>
    <row r="288" spans="1:4" x14ac:dyDescent="0.3">
      <c r="A288" s="6" t="s">
        <v>364</v>
      </c>
      <c r="B288" s="6" t="s">
        <v>21</v>
      </c>
      <c r="C288" s="43">
        <f>VLOOKUP('1.2'!A288,'Hoa Don'!$A$1:$D$517,2,FALSE)</f>
        <v>44761</v>
      </c>
      <c r="D288">
        <v>3000</v>
      </c>
    </row>
    <row r="289" spans="1:4" x14ac:dyDescent="0.3">
      <c r="A289" s="6" t="s">
        <v>365</v>
      </c>
      <c r="B289" s="6" t="s">
        <v>26</v>
      </c>
      <c r="C289" s="43">
        <f>VLOOKUP('1.2'!A289,'Hoa Don'!$A$1:$D$517,2,FALSE)</f>
        <v>44763</v>
      </c>
      <c r="D289">
        <v>16960</v>
      </c>
    </row>
    <row r="290" spans="1:4" x14ac:dyDescent="0.3">
      <c r="A290" s="6" t="s">
        <v>366</v>
      </c>
      <c r="B290" s="6" t="s">
        <v>21</v>
      </c>
      <c r="C290" s="43">
        <f>VLOOKUP('1.2'!A290,'Hoa Don'!$A$1:$D$517,2,FALSE)</f>
        <v>44765</v>
      </c>
      <c r="D290">
        <v>1320</v>
      </c>
    </row>
    <row r="291" spans="1:4" x14ac:dyDescent="0.3">
      <c r="A291" s="6" t="s">
        <v>367</v>
      </c>
      <c r="B291" s="6" t="s">
        <v>38</v>
      </c>
      <c r="C291" s="43">
        <f>VLOOKUP('1.2'!A291,'Hoa Don'!$A$1:$D$517,2,FALSE)</f>
        <v>44767</v>
      </c>
      <c r="D291">
        <v>1734</v>
      </c>
    </row>
    <row r="292" spans="1:4" x14ac:dyDescent="0.3">
      <c r="A292" s="6" t="s">
        <v>368</v>
      </c>
      <c r="B292" s="6" t="s">
        <v>21</v>
      </c>
      <c r="C292" s="43">
        <f>VLOOKUP('1.2'!A292,'Hoa Don'!$A$1:$D$517,2,FALSE)</f>
        <v>44769</v>
      </c>
      <c r="D292">
        <v>9240</v>
      </c>
    </row>
    <row r="293" spans="1:4" x14ac:dyDescent="0.3">
      <c r="A293" s="6" t="s">
        <v>369</v>
      </c>
      <c r="B293" s="6" t="s">
        <v>28</v>
      </c>
      <c r="C293" s="43">
        <f>VLOOKUP('1.2'!A293,'Hoa Don'!$A$1:$D$517,2,FALSE)</f>
        <v>44770</v>
      </c>
      <c r="D293">
        <v>3379</v>
      </c>
    </row>
    <row r="294" spans="1:4" x14ac:dyDescent="0.3">
      <c r="A294" s="6" t="s">
        <v>370</v>
      </c>
      <c r="B294" s="6" t="s">
        <v>51</v>
      </c>
      <c r="C294" s="43">
        <f>VLOOKUP('1.2'!A294,'Hoa Don'!$A$1:$D$517,2,FALSE)</f>
        <v>44773</v>
      </c>
      <c r="D294">
        <v>105</v>
      </c>
    </row>
    <row r="295" spans="1:4" x14ac:dyDescent="0.3">
      <c r="A295" s="6" t="s">
        <v>370</v>
      </c>
      <c r="B295" s="6" t="s">
        <v>5</v>
      </c>
      <c r="C295" s="43">
        <f>VLOOKUP('1.2'!A295,'Hoa Don'!$A$1:$D$517,2,FALSE)</f>
        <v>44773</v>
      </c>
      <c r="D295">
        <v>406</v>
      </c>
    </row>
    <row r="296" spans="1:4" x14ac:dyDescent="0.3">
      <c r="A296" s="6" t="s">
        <v>371</v>
      </c>
      <c r="B296" s="6" t="s">
        <v>5</v>
      </c>
      <c r="C296" s="43">
        <f>VLOOKUP('1.2'!A296,'Hoa Don'!$A$1:$D$517,2,FALSE)</f>
        <v>44783</v>
      </c>
      <c r="D296">
        <v>1682</v>
      </c>
    </row>
    <row r="297" spans="1:4" x14ac:dyDescent="0.3">
      <c r="A297" s="6" t="s">
        <v>372</v>
      </c>
      <c r="B297" s="6" t="s">
        <v>51</v>
      </c>
      <c r="C297" s="43">
        <f>VLOOKUP('1.2'!A297,'Hoa Don'!$A$1:$D$517,2,FALSE)</f>
        <v>44785</v>
      </c>
      <c r="D297">
        <v>4830</v>
      </c>
    </row>
    <row r="298" spans="1:4" x14ac:dyDescent="0.3">
      <c r="A298" s="6" t="s">
        <v>373</v>
      </c>
      <c r="B298" s="6" t="s">
        <v>4</v>
      </c>
      <c r="C298" s="43">
        <f>VLOOKUP('1.2'!A298,'Hoa Don'!$A$1:$D$517,2,FALSE)</f>
        <v>44786</v>
      </c>
      <c r="D298">
        <v>1776</v>
      </c>
    </row>
    <row r="299" spans="1:4" x14ac:dyDescent="0.3">
      <c r="A299" s="6" t="s">
        <v>374</v>
      </c>
      <c r="B299" s="6" t="s">
        <v>24</v>
      </c>
      <c r="C299" s="43">
        <f>VLOOKUP('1.2'!A299,'Hoa Don'!$A$1:$D$517,2,FALSE)</f>
        <v>44787</v>
      </c>
      <c r="D299">
        <v>1900</v>
      </c>
    </row>
    <row r="300" spans="1:4" x14ac:dyDescent="0.3">
      <c r="A300" s="6" t="s">
        <v>375</v>
      </c>
      <c r="B300" s="6" t="s">
        <v>4</v>
      </c>
      <c r="C300" s="43">
        <f>VLOOKUP('1.2'!A300,'Hoa Don'!$A$1:$D$517,2,FALSE)</f>
        <v>44788</v>
      </c>
      <c r="D300">
        <v>5328</v>
      </c>
    </row>
    <row r="301" spans="1:4" x14ac:dyDescent="0.3">
      <c r="A301" s="6" t="s">
        <v>376</v>
      </c>
      <c r="B301" s="6" t="s">
        <v>28</v>
      </c>
      <c r="C301" s="43">
        <f>VLOOKUP('1.2'!A301,'Hoa Don'!$A$1:$D$517,2,FALSE)</f>
        <v>44789</v>
      </c>
      <c r="D301">
        <v>3379</v>
      </c>
    </row>
    <row r="302" spans="1:4" x14ac:dyDescent="0.3">
      <c r="A302" s="6" t="s">
        <v>377</v>
      </c>
      <c r="B302" s="6" t="s">
        <v>4</v>
      </c>
      <c r="C302" s="43">
        <f>VLOOKUP('1.2'!A302,'Hoa Don'!$A$1:$D$517,2,FALSE)</f>
        <v>44791</v>
      </c>
      <c r="D302">
        <v>13764</v>
      </c>
    </row>
    <row r="303" spans="1:4" x14ac:dyDescent="0.3">
      <c r="A303" s="6" t="s">
        <v>378</v>
      </c>
      <c r="B303" s="6" t="s">
        <v>5</v>
      </c>
      <c r="C303" s="43">
        <f>VLOOKUP('1.2'!A303,'Hoa Don'!$A$1:$D$517,2,FALSE)</f>
        <v>44792</v>
      </c>
      <c r="D303">
        <v>232</v>
      </c>
    </row>
    <row r="304" spans="1:4" x14ac:dyDescent="0.3">
      <c r="A304" s="6" t="s">
        <v>379</v>
      </c>
      <c r="B304" s="6" t="s">
        <v>5</v>
      </c>
      <c r="C304" s="43">
        <f>VLOOKUP('1.2'!A304,'Hoa Don'!$A$1:$D$517,2,FALSE)</f>
        <v>44793</v>
      </c>
      <c r="D304">
        <v>3538</v>
      </c>
    </row>
    <row r="305" spans="1:4" x14ac:dyDescent="0.3">
      <c r="A305" s="6" t="s">
        <v>380</v>
      </c>
      <c r="B305" s="6" t="s">
        <v>38</v>
      </c>
      <c r="C305" s="43">
        <f>VLOOKUP('1.2'!A305,'Hoa Don'!$A$1:$D$517,2,FALSE)</f>
        <v>44794</v>
      </c>
      <c r="D305">
        <v>2550</v>
      </c>
    </row>
    <row r="306" spans="1:4" x14ac:dyDescent="0.3">
      <c r="A306" s="6" t="s">
        <v>381</v>
      </c>
      <c r="B306" s="6" t="s">
        <v>38</v>
      </c>
      <c r="C306" s="43">
        <f>VLOOKUP('1.2'!A306,'Hoa Don'!$A$1:$D$517,2,FALSE)</f>
        <v>44796</v>
      </c>
      <c r="D306">
        <v>2856</v>
      </c>
    </row>
    <row r="307" spans="1:4" x14ac:dyDescent="0.3">
      <c r="A307" s="6" t="s">
        <v>382</v>
      </c>
      <c r="B307" s="6" t="s">
        <v>7</v>
      </c>
      <c r="C307" s="43">
        <f>VLOOKUP('1.2'!A307,'Hoa Don'!$A$1:$D$517,2,FALSE)</f>
        <v>44797</v>
      </c>
      <c r="D307">
        <v>1144</v>
      </c>
    </row>
    <row r="308" spans="1:4" x14ac:dyDescent="0.3">
      <c r="A308" s="6" t="s">
        <v>383</v>
      </c>
      <c r="B308" s="6" t="s">
        <v>10</v>
      </c>
      <c r="C308" s="43">
        <f>VLOOKUP('1.2'!A308,'Hoa Don'!$A$1:$D$517,2,FALSE)</f>
        <v>44798</v>
      </c>
      <c r="D308">
        <v>4086</v>
      </c>
    </row>
    <row r="309" spans="1:4" x14ac:dyDescent="0.3">
      <c r="A309" s="6" t="s">
        <v>384</v>
      </c>
      <c r="B309" s="6" t="s">
        <v>51</v>
      </c>
      <c r="C309" s="43">
        <f>VLOOKUP('1.2'!A309,'Hoa Don'!$A$1:$D$517,2,FALSE)</f>
        <v>44799</v>
      </c>
      <c r="D309">
        <v>2835</v>
      </c>
    </row>
    <row r="310" spans="1:4" x14ac:dyDescent="0.3">
      <c r="A310" s="6" t="s">
        <v>385</v>
      </c>
      <c r="B310" s="6" t="s">
        <v>24</v>
      </c>
      <c r="C310" s="43">
        <f>VLOOKUP('1.2'!A310,'Hoa Don'!$A$1:$D$517,2,FALSE)</f>
        <v>44801</v>
      </c>
      <c r="D310">
        <v>1200</v>
      </c>
    </row>
    <row r="311" spans="1:4" x14ac:dyDescent="0.3">
      <c r="A311" s="6" t="s">
        <v>386</v>
      </c>
      <c r="B311" s="6" t="s">
        <v>26</v>
      </c>
      <c r="C311" s="43">
        <f>VLOOKUP('1.2'!A311,'Hoa Don'!$A$1:$D$517,2,FALSE)</f>
        <v>44803</v>
      </c>
      <c r="D311">
        <v>2756</v>
      </c>
    </row>
    <row r="312" spans="1:4" x14ac:dyDescent="0.3">
      <c r="A312" s="6" t="s">
        <v>387</v>
      </c>
      <c r="B312" s="6" t="s">
        <v>5</v>
      </c>
      <c r="C312" s="43">
        <f>VLOOKUP('1.2'!A312,'Hoa Don'!$A$1:$D$517,2,FALSE)</f>
        <v>44805</v>
      </c>
      <c r="D312">
        <v>928</v>
      </c>
    </row>
    <row r="313" spans="1:4" x14ac:dyDescent="0.3">
      <c r="A313" s="6" t="s">
        <v>388</v>
      </c>
      <c r="B313" s="6" t="s">
        <v>24</v>
      </c>
      <c r="C313" s="43">
        <f>VLOOKUP('1.2'!A313,'Hoa Don'!$A$1:$D$517,2,FALSE)</f>
        <v>44807</v>
      </c>
      <c r="D313">
        <v>3500</v>
      </c>
    </row>
    <row r="314" spans="1:4" x14ac:dyDescent="0.3">
      <c r="A314" s="6" t="s">
        <v>389</v>
      </c>
      <c r="B314" s="6" t="s">
        <v>26</v>
      </c>
      <c r="C314" s="43">
        <f>VLOOKUP('1.2'!A314,'Hoa Don'!$A$1:$D$517,2,FALSE)</f>
        <v>44809</v>
      </c>
      <c r="D314">
        <v>2544</v>
      </c>
    </row>
    <row r="315" spans="1:4" x14ac:dyDescent="0.3">
      <c r="A315" s="6" t="s">
        <v>390</v>
      </c>
      <c r="B315" s="6" t="s">
        <v>28</v>
      </c>
      <c r="C315" s="43">
        <f>VLOOKUP('1.2'!A315,'Hoa Don'!$A$1:$D$517,2,FALSE)</f>
        <v>44811</v>
      </c>
      <c r="D315">
        <v>545</v>
      </c>
    </row>
    <row r="316" spans="1:4" x14ac:dyDescent="0.3">
      <c r="A316" s="6" t="s">
        <v>391</v>
      </c>
      <c r="B316" s="6" t="s">
        <v>21</v>
      </c>
      <c r="C316" s="43">
        <f>VLOOKUP('1.2'!A316,'Hoa Don'!$A$1:$D$517,2,FALSE)</f>
        <v>44813</v>
      </c>
      <c r="D316">
        <v>2520</v>
      </c>
    </row>
    <row r="317" spans="1:4" x14ac:dyDescent="0.3">
      <c r="A317" s="6" t="s">
        <v>392</v>
      </c>
      <c r="B317" s="6" t="s">
        <v>38</v>
      </c>
      <c r="C317" s="43">
        <f>VLOOKUP('1.2'!A317,'Hoa Don'!$A$1:$D$517,2,FALSE)</f>
        <v>44815</v>
      </c>
      <c r="D317">
        <v>3162</v>
      </c>
    </row>
    <row r="318" spans="1:4" x14ac:dyDescent="0.3">
      <c r="A318" s="6" t="s">
        <v>393</v>
      </c>
      <c r="B318" s="6" t="s">
        <v>21</v>
      </c>
      <c r="C318" s="43">
        <f>VLOOKUP('1.2'!A318,'Hoa Don'!$A$1:$D$517,2,FALSE)</f>
        <v>44817</v>
      </c>
      <c r="D318">
        <v>1680</v>
      </c>
    </row>
    <row r="319" spans="1:4" x14ac:dyDescent="0.3">
      <c r="A319" s="6" t="s">
        <v>394</v>
      </c>
      <c r="B319" s="6" t="s">
        <v>28</v>
      </c>
      <c r="C319" s="43">
        <f>VLOOKUP('1.2'!A319,'Hoa Don'!$A$1:$D$517,2,FALSE)</f>
        <v>44819</v>
      </c>
      <c r="D319">
        <v>1744</v>
      </c>
    </row>
    <row r="320" spans="1:4" x14ac:dyDescent="0.3">
      <c r="A320" s="6" t="s">
        <v>395</v>
      </c>
      <c r="B320" s="6" t="s">
        <v>51</v>
      </c>
      <c r="C320" s="43">
        <f>VLOOKUP('1.2'!A320,'Hoa Don'!$A$1:$D$517,2,FALSE)</f>
        <v>44821</v>
      </c>
      <c r="D320">
        <v>210</v>
      </c>
    </row>
    <row r="321" spans="1:4" x14ac:dyDescent="0.3">
      <c r="A321" s="6" t="s">
        <v>396</v>
      </c>
      <c r="B321" s="6" t="s">
        <v>7</v>
      </c>
      <c r="C321" s="43">
        <f>VLOOKUP('1.2'!A321,'Hoa Don'!$A$1:$D$517,2,FALSE)</f>
        <v>44823</v>
      </c>
      <c r="D321">
        <v>2640</v>
      </c>
    </row>
    <row r="322" spans="1:4" x14ac:dyDescent="0.3">
      <c r="A322" s="6" t="s">
        <v>397</v>
      </c>
      <c r="B322" s="6" t="s">
        <v>28</v>
      </c>
      <c r="C322" s="43">
        <f>VLOOKUP('1.2'!A322,'Hoa Don'!$A$1:$D$517,2,FALSE)</f>
        <v>44825</v>
      </c>
      <c r="D322">
        <v>872</v>
      </c>
    </row>
    <row r="323" spans="1:4" x14ac:dyDescent="0.3">
      <c r="A323" s="6" t="s">
        <v>398</v>
      </c>
      <c r="B323" s="6" t="s">
        <v>26</v>
      </c>
      <c r="C323" s="43">
        <f>VLOOKUP('1.2'!A323,'Hoa Don'!$A$1:$D$517,2,FALSE)</f>
        <v>44827</v>
      </c>
      <c r="D323">
        <v>2332</v>
      </c>
    </row>
    <row r="324" spans="1:4" x14ac:dyDescent="0.3">
      <c r="A324" s="6" t="s">
        <v>399</v>
      </c>
      <c r="B324" s="6" t="s">
        <v>4</v>
      </c>
      <c r="C324" s="43">
        <f>VLOOKUP('1.2'!A324,'Hoa Don'!$A$1:$D$517,2,FALSE)</f>
        <v>44829</v>
      </c>
      <c r="D324">
        <v>6660</v>
      </c>
    </row>
    <row r="325" spans="1:4" x14ac:dyDescent="0.3">
      <c r="A325" s="6" t="s">
        <v>400</v>
      </c>
      <c r="B325" s="6" t="s">
        <v>21</v>
      </c>
      <c r="C325" s="43">
        <f>VLOOKUP('1.2'!A325,'Hoa Don'!$A$1:$D$517,2,FALSE)</f>
        <v>44831</v>
      </c>
      <c r="D325">
        <v>11160</v>
      </c>
    </row>
    <row r="326" spans="1:4" x14ac:dyDescent="0.3">
      <c r="A326" s="6" t="s">
        <v>401</v>
      </c>
      <c r="B326" s="6" t="s">
        <v>4</v>
      </c>
      <c r="C326" s="43">
        <f>VLOOKUP('1.2'!A326,'Hoa Don'!$A$1:$D$517,2,FALSE)</f>
        <v>44835</v>
      </c>
      <c r="D326">
        <v>20868</v>
      </c>
    </row>
    <row r="327" spans="1:4" x14ac:dyDescent="0.3">
      <c r="A327" s="6" t="s">
        <v>402</v>
      </c>
      <c r="B327" s="6" t="s">
        <v>10</v>
      </c>
      <c r="C327" s="43">
        <f>VLOOKUP('1.2'!A327,'Hoa Don'!$A$1:$D$517,2,FALSE)</f>
        <v>44836</v>
      </c>
      <c r="D327">
        <v>4540</v>
      </c>
    </row>
    <row r="328" spans="1:4" x14ac:dyDescent="0.3">
      <c r="A328" s="6" t="s">
        <v>403</v>
      </c>
      <c r="B328" s="6" t="s">
        <v>5</v>
      </c>
      <c r="C328" s="43">
        <f>VLOOKUP('1.2'!A328,'Hoa Don'!$A$1:$D$517,2,FALSE)</f>
        <v>44839</v>
      </c>
      <c r="D328">
        <v>754</v>
      </c>
    </row>
    <row r="329" spans="1:4" x14ac:dyDescent="0.3">
      <c r="A329" s="6" t="s">
        <v>404</v>
      </c>
      <c r="B329" s="6" t="s">
        <v>24</v>
      </c>
      <c r="C329" s="43">
        <f>VLOOKUP('1.2'!A329,'Hoa Don'!$A$1:$D$517,2,FALSE)</f>
        <v>44841</v>
      </c>
      <c r="D329">
        <v>400</v>
      </c>
    </row>
    <row r="330" spans="1:4" x14ac:dyDescent="0.3">
      <c r="A330" s="6" t="s">
        <v>404</v>
      </c>
      <c r="B330" s="6" t="s">
        <v>38</v>
      </c>
      <c r="C330" s="43">
        <f>VLOOKUP('1.2'!A330,'Hoa Don'!$A$1:$D$517,2,FALSE)</f>
        <v>44841</v>
      </c>
      <c r="D330">
        <v>3060</v>
      </c>
    </row>
    <row r="331" spans="1:4" x14ac:dyDescent="0.3">
      <c r="A331" s="6" t="s">
        <v>405</v>
      </c>
      <c r="B331" s="6" t="s">
        <v>4</v>
      </c>
      <c r="C331" s="43">
        <f>VLOOKUP('1.2'!A331,'Hoa Don'!$A$1:$D$517,2,FALSE)</f>
        <v>44843</v>
      </c>
      <c r="D331">
        <v>3330</v>
      </c>
    </row>
    <row r="332" spans="1:4" x14ac:dyDescent="0.3">
      <c r="A332" s="6" t="s">
        <v>406</v>
      </c>
      <c r="B332" s="6" t="s">
        <v>28</v>
      </c>
      <c r="C332" s="43">
        <f>VLOOKUP('1.2'!A332,'Hoa Don'!$A$1:$D$517,2,FALSE)</f>
        <v>44845</v>
      </c>
      <c r="D332">
        <v>1308</v>
      </c>
    </row>
    <row r="333" spans="1:4" x14ac:dyDescent="0.3">
      <c r="A333" s="6" t="s">
        <v>407</v>
      </c>
      <c r="B333" s="6" t="s">
        <v>51</v>
      </c>
      <c r="C333" s="43">
        <f>VLOOKUP('1.2'!A333,'Hoa Don'!$A$1:$D$517,2,FALSE)</f>
        <v>44847</v>
      </c>
      <c r="D333">
        <v>2520</v>
      </c>
    </row>
    <row r="334" spans="1:4" x14ac:dyDescent="0.3">
      <c r="A334" s="6" t="s">
        <v>408</v>
      </c>
      <c r="B334" s="6" t="s">
        <v>4</v>
      </c>
      <c r="C334" s="43">
        <f>VLOOKUP('1.2'!A334,'Hoa Don'!$A$1:$D$517,2,FALSE)</f>
        <v>44849</v>
      </c>
      <c r="D334">
        <v>6660</v>
      </c>
    </row>
    <row r="335" spans="1:4" x14ac:dyDescent="0.3">
      <c r="A335" s="6" t="s">
        <v>409</v>
      </c>
      <c r="B335" s="6" t="s">
        <v>4</v>
      </c>
      <c r="C335" s="43">
        <f>VLOOKUP('1.2'!A335,'Hoa Don'!$A$1:$D$517,2,FALSE)</f>
        <v>44851</v>
      </c>
      <c r="D335">
        <v>12432</v>
      </c>
    </row>
    <row r="336" spans="1:4" x14ac:dyDescent="0.3">
      <c r="A336" s="6" t="s">
        <v>410</v>
      </c>
      <c r="B336" s="6" t="s">
        <v>28</v>
      </c>
      <c r="C336" s="43">
        <f>VLOOKUP('1.2'!A336,'Hoa Don'!$A$1:$D$517,2,FALSE)</f>
        <v>44853</v>
      </c>
      <c r="D336">
        <v>3270</v>
      </c>
    </row>
    <row r="337" spans="1:4" x14ac:dyDescent="0.3">
      <c r="A337" s="6" t="s">
        <v>411</v>
      </c>
      <c r="B337" s="6" t="s">
        <v>10</v>
      </c>
      <c r="C337" s="43">
        <f>VLOOKUP('1.2'!A337,'Hoa Don'!$A$1:$D$517,2,FALSE)</f>
        <v>44855</v>
      </c>
      <c r="D337">
        <v>12712</v>
      </c>
    </row>
    <row r="338" spans="1:4" x14ac:dyDescent="0.3">
      <c r="A338" s="6" t="s">
        <v>412</v>
      </c>
      <c r="B338" s="6" t="s">
        <v>38</v>
      </c>
      <c r="C338" s="43">
        <f>VLOOKUP('1.2'!A338,'Hoa Don'!$A$1:$D$517,2,FALSE)</f>
        <v>44857</v>
      </c>
      <c r="D338">
        <v>3162</v>
      </c>
    </row>
    <row r="339" spans="1:4" x14ac:dyDescent="0.3">
      <c r="A339" s="6" t="s">
        <v>413</v>
      </c>
      <c r="B339" s="6" t="s">
        <v>5</v>
      </c>
      <c r="C339" s="43">
        <f>VLOOKUP('1.2'!A339,'Hoa Don'!$A$1:$D$517,2,FALSE)</f>
        <v>44859</v>
      </c>
      <c r="D339">
        <v>174</v>
      </c>
    </row>
    <row r="340" spans="1:4" x14ac:dyDescent="0.3">
      <c r="A340" s="6" t="s">
        <v>414</v>
      </c>
      <c r="B340" s="6" t="s">
        <v>26</v>
      </c>
      <c r="C340" s="43">
        <f>VLOOKUP('1.2'!A340,'Hoa Don'!$A$1:$D$517,2,FALSE)</f>
        <v>44861</v>
      </c>
      <c r="D340">
        <v>3604</v>
      </c>
    </row>
    <row r="341" spans="1:4" x14ac:dyDescent="0.3">
      <c r="A341" s="6" t="s">
        <v>415</v>
      </c>
      <c r="B341" s="6" t="s">
        <v>7</v>
      </c>
      <c r="C341" s="43">
        <f>VLOOKUP('1.2'!A341,'Hoa Don'!$A$1:$D$517,2,FALSE)</f>
        <v>44863</v>
      </c>
      <c r="D341">
        <v>2464</v>
      </c>
    </row>
    <row r="342" spans="1:4" x14ac:dyDescent="0.3">
      <c r="A342" s="6" t="s">
        <v>415</v>
      </c>
      <c r="B342" s="6" t="s">
        <v>24</v>
      </c>
      <c r="C342" s="43">
        <f>VLOOKUP('1.2'!A342,'Hoa Don'!$A$1:$D$517,2,FALSE)</f>
        <v>44863</v>
      </c>
      <c r="D342">
        <v>1700</v>
      </c>
    </row>
    <row r="343" spans="1:4" x14ac:dyDescent="0.3">
      <c r="A343" s="6" t="s">
        <v>416</v>
      </c>
      <c r="B343" s="6" t="s">
        <v>28</v>
      </c>
      <c r="C343" s="43">
        <f>VLOOKUP('1.2'!A343,'Hoa Don'!$A$1:$D$517,2,FALSE)</f>
        <v>44865</v>
      </c>
      <c r="D343">
        <v>5014</v>
      </c>
    </row>
    <row r="344" spans="1:4" x14ac:dyDescent="0.3">
      <c r="A344" s="6" t="s">
        <v>417</v>
      </c>
      <c r="B344" s="6" t="s">
        <v>7</v>
      </c>
      <c r="C344" s="43">
        <f>VLOOKUP('1.2'!A344,'Hoa Don'!$A$1:$D$517,2,FALSE)</f>
        <v>44866</v>
      </c>
      <c r="D344">
        <v>176</v>
      </c>
    </row>
    <row r="345" spans="1:4" x14ac:dyDescent="0.3">
      <c r="A345" s="6" t="s">
        <v>418</v>
      </c>
      <c r="B345" s="6" t="s">
        <v>10</v>
      </c>
      <c r="C345" s="43">
        <f>VLOOKUP('1.2'!A345,'Hoa Don'!$A$1:$D$517,2,FALSE)</f>
        <v>44870</v>
      </c>
      <c r="D345">
        <v>13620</v>
      </c>
    </row>
    <row r="346" spans="1:4" x14ac:dyDescent="0.3">
      <c r="A346" s="6" t="s">
        <v>419</v>
      </c>
      <c r="B346" s="6" t="s">
        <v>51</v>
      </c>
      <c r="C346" s="43">
        <f>VLOOKUP('1.2'!A346,'Hoa Don'!$A$1:$D$517,2,FALSE)</f>
        <v>44871</v>
      </c>
      <c r="D346">
        <v>1785</v>
      </c>
    </row>
    <row r="347" spans="1:4" x14ac:dyDescent="0.3">
      <c r="A347" s="6" t="s">
        <v>420</v>
      </c>
      <c r="B347" s="6" t="s">
        <v>38</v>
      </c>
      <c r="C347" s="43">
        <f>VLOOKUP('1.2'!A347,'Hoa Don'!$A$1:$D$517,2,FALSE)</f>
        <v>44873</v>
      </c>
      <c r="D347">
        <v>5508</v>
      </c>
    </row>
    <row r="348" spans="1:4" x14ac:dyDescent="0.3">
      <c r="A348" s="6" t="s">
        <v>421</v>
      </c>
      <c r="B348" s="6" t="s">
        <v>51</v>
      </c>
      <c r="C348" s="43">
        <f>VLOOKUP('1.2'!A348,'Hoa Don'!$A$1:$D$517,2,FALSE)</f>
        <v>44875</v>
      </c>
      <c r="D348">
        <v>735</v>
      </c>
    </row>
    <row r="349" spans="1:4" x14ac:dyDescent="0.3">
      <c r="A349" s="6" t="s">
        <v>421</v>
      </c>
      <c r="B349" s="6" t="s">
        <v>24</v>
      </c>
      <c r="C349" s="43">
        <f>VLOOKUP('1.2'!A349,'Hoa Don'!$A$1:$D$517,2,FALSE)</f>
        <v>44875</v>
      </c>
      <c r="D349">
        <v>400</v>
      </c>
    </row>
    <row r="350" spans="1:4" x14ac:dyDescent="0.3">
      <c r="A350" s="6" t="s">
        <v>422</v>
      </c>
      <c r="B350" s="6" t="s">
        <v>10</v>
      </c>
      <c r="C350" s="43">
        <f>VLOOKUP('1.2'!A350,'Hoa Don'!$A$1:$D$517,2,FALSE)</f>
        <v>44877</v>
      </c>
      <c r="D350">
        <v>2043</v>
      </c>
    </row>
    <row r="351" spans="1:4" x14ac:dyDescent="0.3">
      <c r="A351" s="6" t="s">
        <v>423</v>
      </c>
      <c r="B351" s="6" t="s">
        <v>51</v>
      </c>
      <c r="C351" s="43">
        <f>VLOOKUP('1.2'!A351,'Hoa Don'!$A$1:$D$517,2,FALSE)</f>
        <v>44879</v>
      </c>
      <c r="D351">
        <v>1365</v>
      </c>
    </row>
    <row r="352" spans="1:4" x14ac:dyDescent="0.3">
      <c r="A352" s="6" t="s">
        <v>424</v>
      </c>
      <c r="B352" s="6" t="s">
        <v>5</v>
      </c>
      <c r="C352" s="43">
        <f>VLOOKUP('1.2'!A352,'Hoa Don'!$A$1:$D$517,2,FALSE)</f>
        <v>44881</v>
      </c>
      <c r="D352">
        <v>2088</v>
      </c>
    </row>
    <row r="353" spans="1:4" x14ac:dyDescent="0.3">
      <c r="A353" s="6" t="s">
        <v>425</v>
      </c>
      <c r="B353" s="6" t="s">
        <v>24</v>
      </c>
      <c r="C353" s="43">
        <f>VLOOKUP('1.2'!A353,'Hoa Don'!$A$1:$D$517,2,FALSE)</f>
        <v>44883</v>
      </c>
      <c r="D353">
        <v>9100</v>
      </c>
    </row>
    <row r="354" spans="1:4" x14ac:dyDescent="0.3">
      <c r="A354" s="6" t="s">
        <v>426</v>
      </c>
      <c r="B354" s="6" t="s">
        <v>38</v>
      </c>
      <c r="C354" s="43">
        <f>VLOOKUP('1.2'!A354,'Hoa Don'!$A$1:$D$517,2,FALSE)</f>
        <v>44885</v>
      </c>
      <c r="D354">
        <v>2040</v>
      </c>
    </row>
    <row r="355" spans="1:4" x14ac:dyDescent="0.3">
      <c r="A355" s="6" t="s">
        <v>427</v>
      </c>
      <c r="B355" s="6" t="s">
        <v>51</v>
      </c>
      <c r="C355" s="43">
        <f>VLOOKUP('1.2'!A355,'Hoa Don'!$A$1:$D$517,2,FALSE)</f>
        <v>44887</v>
      </c>
      <c r="D355">
        <v>3150</v>
      </c>
    </row>
    <row r="356" spans="1:4" x14ac:dyDescent="0.3">
      <c r="A356" s="6" t="s">
        <v>428</v>
      </c>
      <c r="B356" s="6" t="s">
        <v>10</v>
      </c>
      <c r="C356" s="43">
        <f>VLOOKUP('1.2'!A356,'Hoa Don'!$A$1:$D$517,2,FALSE)</f>
        <v>44889</v>
      </c>
      <c r="D356">
        <v>13620</v>
      </c>
    </row>
    <row r="357" spans="1:4" x14ac:dyDescent="0.3">
      <c r="A357" s="6" t="s">
        <v>429</v>
      </c>
      <c r="B357" s="6" t="s">
        <v>51</v>
      </c>
      <c r="C357" s="43">
        <f>VLOOKUP('1.2'!A357,'Hoa Don'!$A$1:$D$517,2,FALSE)</f>
        <v>44891</v>
      </c>
      <c r="D357">
        <v>7140</v>
      </c>
    </row>
    <row r="358" spans="1:4" x14ac:dyDescent="0.3">
      <c r="A358" s="6" t="s">
        <v>430</v>
      </c>
      <c r="B358" s="6" t="s">
        <v>7</v>
      </c>
      <c r="C358" s="43">
        <f>VLOOKUP('1.2'!A358,'Hoa Don'!$A$1:$D$517,2,FALSE)</f>
        <v>44893</v>
      </c>
      <c r="D358">
        <v>968</v>
      </c>
    </row>
    <row r="359" spans="1:4" x14ac:dyDescent="0.3">
      <c r="A359" s="6" t="s">
        <v>431</v>
      </c>
      <c r="B359" s="6" t="s">
        <v>7</v>
      </c>
      <c r="C359" s="43">
        <f>VLOOKUP('1.2'!A359,'Hoa Don'!$A$1:$D$517,2,FALSE)</f>
        <v>44895</v>
      </c>
      <c r="D359">
        <v>264</v>
      </c>
    </row>
    <row r="360" spans="1:4" x14ac:dyDescent="0.3">
      <c r="A360" s="6" t="s">
        <v>432</v>
      </c>
      <c r="B360" s="6" t="s">
        <v>24</v>
      </c>
      <c r="C360" s="43">
        <f>VLOOKUP('1.2'!A360,'Hoa Don'!$A$1:$D$517,2,FALSE)</f>
        <v>44896</v>
      </c>
      <c r="D360">
        <v>1000</v>
      </c>
    </row>
    <row r="361" spans="1:4" x14ac:dyDescent="0.3">
      <c r="A361" s="6" t="s">
        <v>433</v>
      </c>
      <c r="B361" s="6" t="s">
        <v>51</v>
      </c>
      <c r="C361" s="43">
        <f>VLOOKUP('1.2'!A361,'Hoa Don'!$A$1:$D$517,2,FALSE)</f>
        <v>44898</v>
      </c>
      <c r="D361">
        <v>6300</v>
      </c>
    </row>
    <row r="362" spans="1:4" x14ac:dyDescent="0.3">
      <c r="A362" s="6" t="s">
        <v>434</v>
      </c>
      <c r="B362" s="6" t="s">
        <v>4</v>
      </c>
      <c r="C362" s="43">
        <f>VLOOKUP('1.2'!A362,'Hoa Don'!$A$1:$D$517,2,FALSE)</f>
        <v>44900</v>
      </c>
      <c r="D362">
        <v>9768</v>
      </c>
    </row>
    <row r="363" spans="1:4" x14ac:dyDescent="0.3">
      <c r="A363" s="6" t="s">
        <v>435</v>
      </c>
      <c r="B363" s="6" t="s">
        <v>24</v>
      </c>
      <c r="C363" s="43">
        <f>VLOOKUP('1.2'!A363,'Hoa Don'!$A$1:$D$517,2,FALSE)</f>
        <v>44904</v>
      </c>
      <c r="D363">
        <v>400</v>
      </c>
    </row>
    <row r="364" spans="1:4" x14ac:dyDescent="0.3">
      <c r="A364" s="6" t="s">
        <v>436</v>
      </c>
      <c r="B364" s="6" t="s">
        <v>51</v>
      </c>
      <c r="C364" s="43">
        <f>VLOOKUP('1.2'!A364,'Hoa Don'!$A$1:$D$517,2,FALSE)</f>
        <v>44904</v>
      </c>
      <c r="D364">
        <v>9870</v>
      </c>
    </row>
    <row r="365" spans="1:4" x14ac:dyDescent="0.3">
      <c r="A365" s="6" t="s">
        <v>437</v>
      </c>
      <c r="B365" s="6" t="s">
        <v>38</v>
      </c>
      <c r="C365" s="43">
        <f>VLOOKUP('1.2'!A365,'Hoa Don'!$A$1:$D$517,2,FALSE)</f>
        <v>44906</v>
      </c>
      <c r="D365">
        <v>3264</v>
      </c>
    </row>
    <row r="366" spans="1:4" x14ac:dyDescent="0.3">
      <c r="A366" s="6" t="s">
        <v>438</v>
      </c>
      <c r="B366" s="6" t="s">
        <v>26</v>
      </c>
      <c r="C366" s="43">
        <f>VLOOKUP('1.2'!A366,'Hoa Don'!$A$1:$D$517,2,FALSE)</f>
        <v>44908</v>
      </c>
      <c r="D366">
        <v>2120</v>
      </c>
    </row>
    <row r="367" spans="1:4" x14ac:dyDescent="0.3">
      <c r="A367" s="6" t="s">
        <v>439</v>
      </c>
      <c r="B367" s="6" t="s">
        <v>10</v>
      </c>
      <c r="C367" s="43">
        <f>VLOOKUP('1.2'!A367,'Hoa Don'!$A$1:$D$517,2,FALSE)</f>
        <v>44910</v>
      </c>
      <c r="D367">
        <v>11577</v>
      </c>
    </row>
    <row r="368" spans="1:4" x14ac:dyDescent="0.3">
      <c r="A368" s="6" t="s">
        <v>440</v>
      </c>
      <c r="B368" s="6" t="s">
        <v>4</v>
      </c>
      <c r="C368" s="43">
        <f>VLOOKUP('1.2'!A368,'Hoa Don'!$A$1:$D$517,2,FALSE)</f>
        <v>44912</v>
      </c>
      <c r="D368">
        <v>3996</v>
      </c>
    </row>
    <row r="369" spans="1:4" x14ac:dyDescent="0.3">
      <c r="A369" s="6" t="s">
        <v>441</v>
      </c>
      <c r="B369" s="6" t="s">
        <v>7</v>
      </c>
      <c r="C369" s="43">
        <f>VLOOKUP('1.2'!A369,'Hoa Don'!$A$1:$D$517,2,FALSE)</f>
        <v>44914</v>
      </c>
      <c r="D369">
        <v>1408</v>
      </c>
    </row>
    <row r="370" spans="1:4" x14ac:dyDescent="0.3">
      <c r="A370" s="6" t="s">
        <v>442</v>
      </c>
      <c r="B370" s="6" t="s">
        <v>21</v>
      </c>
      <c r="C370" s="43">
        <f>VLOOKUP('1.2'!A370,'Hoa Don'!$A$1:$D$517,2,FALSE)</f>
        <v>44916</v>
      </c>
      <c r="D370">
        <v>3720</v>
      </c>
    </row>
    <row r="371" spans="1:4" x14ac:dyDescent="0.3">
      <c r="A371" s="6" t="s">
        <v>443</v>
      </c>
      <c r="B371" s="6" t="s">
        <v>7</v>
      </c>
      <c r="C371" s="43">
        <f>VLOOKUP('1.2'!A371,'Hoa Don'!$A$1:$D$517,2,FALSE)</f>
        <v>44918</v>
      </c>
      <c r="D371">
        <v>1496</v>
      </c>
    </row>
    <row r="372" spans="1:4" x14ac:dyDescent="0.3">
      <c r="A372" s="6" t="s">
        <v>444</v>
      </c>
      <c r="B372" s="6" t="s">
        <v>28</v>
      </c>
      <c r="C372" s="43">
        <f>VLOOKUP('1.2'!A372,'Hoa Don'!$A$1:$D$517,2,FALSE)</f>
        <v>44920</v>
      </c>
      <c r="D372">
        <v>4796</v>
      </c>
    </row>
    <row r="373" spans="1:4" x14ac:dyDescent="0.3">
      <c r="A373" s="6" t="s">
        <v>445</v>
      </c>
      <c r="B373" s="6" t="s">
        <v>24</v>
      </c>
      <c r="C373" s="43">
        <f>VLOOKUP('1.2'!A373,'Hoa Don'!$A$1:$D$517,2,FALSE)</f>
        <v>44922</v>
      </c>
      <c r="D373">
        <v>6000</v>
      </c>
    </row>
    <row r="374" spans="1:4" x14ac:dyDescent="0.3">
      <c r="A374" s="6" t="s">
        <v>446</v>
      </c>
      <c r="B374" s="6" t="s">
        <v>4</v>
      </c>
      <c r="C374" s="43">
        <f>VLOOKUP('1.2'!A374,'Hoa Don'!$A$1:$D$517,2,FALSE)</f>
        <v>44923</v>
      </c>
      <c r="D374">
        <v>7992</v>
      </c>
    </row>
    <row r="375" spans="1:4" x14ac:dyDescent="0.3">
      <c r="A375" s="6" t="s">
        <v>447</v>
      </c>
      <c r="B375" s="6" t="s">
        <v>51</v>
      </c>
      <c r="C375" s="43">
        <f>VLOOKUP('1.2'!A375,'Hoa Don'!$A$1:$D$517,2,FALSE)</f>
        <v>44926</v>
      </c>
      <c r="D375">
        <v>6300</v>
      </c>
    </row>
    <row r="376" spans="1:4" x14ac:dyDescent="0.3">
      <c r="A376" s="6" t="s">
        <v>448</v>
      </c>
      <c r="B376" s="6" t="s">
        <v>38</v>
      </c>
      <c r="C376" s="43">
        <f>VLOOKUP('1.2'!A376,'Hoa Don'!$A$1:$D$517,2,FALSE)</f>
        <v>44927</v>
      </c>
      <c r="D376">
        <v>1428</v>
      </c>
    </row>
    <row r="377" spans="1:4" x14ac:dyDescent="0.3">
      <c r="A377" s="6" t="s">
        <v>449</v>
      </c>
      <c r="B377" s="6" t="s">
        <v>51</v>
      </c>
      <c r="C377" s="43">
        <f>VLOOKUP('1.2'!A377,'Hoa Don'!$A$1:$D$517,2,FALSE)</f>
        <v>44930</v>
      </c>
      <c r="D377">
        <v>4410</v>
      </c>
    </row>
    <row r="378" spans="1:4" x14ac:dyDescent="0.3">
      <c r="A378" s="6" t="s">
        <v>450</v>
      </c>
      <c r="B378" s="6" t="s">
        <v>21</v>
      </c>
      <c r="C378" s="43">
        <f>VLOOKUP('1.2'!A378,'Hoa Don'!$A$1:$D$517,2,FALSE)</f>
        <v>44931</v>
      </c>
      <c r="D378">
        <v>4440</v>
      </c>
    </row>
    <row r="379" spans="1:4" x14ac:dyDescent="0.3">
      <c r="A379" s="6" t="s">
        <v>450</v>
      </c>
      <c r="B379" s="6" t="s">
        <v>28</v>
      </c>
      <c r="C379" s="43">
        <f>VLOOKUP('1.2'!A379,'Hoa Don'!$A$1:$D$517,2,FALSE)</f>
        <v>44931</v>
      </c>
      <c r="D379">
        <v>654</v>
      </c>
    </row>
    <row r="380" spans="1:4" x14ac:dyDescent="0.3">
      <c r="A380" s="6" t="s">
        <v>450</v>
      </c>
      <c r="B380" s="6" t="s">
        <v>7</v>
      </c>
      <c r="C380" s="43">
        <f>VLOOKUP('1.2'!A380,'Hoa Don'!$A$1:$D$517,2,FALSE)</f>
        <v>44931</v>
      </c>
      <c r="D380">
        <v>704</v>
      </c>
    </row>
    <row r="381" spans="1:4" x14ac:dyDescent="0.3">
      <c r="A381" s="6" t="s">
        <v>451</v>
      </c>
      <c r="B381" s="6" t="s">
        <v>28</v>
      </c>
      <c r="C381" s="43">
        <f>VLOOKUP('1.2'!A381,'Hoa Don'!$A$1:$D$517,2,FALSE)</f>
        <v>44931</v>
      </c>
      <c r="D381">
        <v>2725</v>
      </c>
    </row>
    <row r="382" spans="1:4" x14ac:dyDescent="0.3">
      <c r="A382" s="6" t="s">
        <v>452</v>
      </c>
      <c r="B382" s="6" t="s">
        <v>38</v>
      </c>
      <c r="C382" s="43">
        <f>VLOOKUP('1.2'!A382,'Hoa Don'!$A$1:$D$517,2,FALSE)</f>
        <v>44932</v>
      </c>
      <c r="D382">
        <v>5100</v>
      </c>
    </row>
    <row r="383" spans="1:4" x14ac:dyDescent="0.3">
      <c r="A383" s="6" t="s">
        <v>453</v>
      </c>
      <c r="B383" s="6" t="s">
        <v>4</v>
      </c>
      <c r="C383" s="43">
        <f>VLOOKUP('1.2'!A383,'Hoa Don'!$A$1:$D$517,2,FALSE)</f>
        <v>44933</v>
      </c>
      <c r="D383">
        <v>4218</v>
      </c>
    </row>
    <row r="384" spans="1:4" x14ac:dyDescent="0.3">
      <c r="A384" s="6" t="s">
        <v>454</v>
      </c>
      <c r="B384" s="6" t="s">
        <v>4</v>
      </c>
      <c r="C384" s="43">
        <f>VLOOKUP('1.2'!A384,'Hoa Don'!$A$1:$D$517,2,FALSE)</f>
        <v>44938</v>
      </c>
      <c r="D384">
        <v>5550</v>
      </c>
    </row>
    <row r="385" spans="1:4" x14ac:dyDescent="0.3">
      <c r="A385" s="6" t="s">
        <v>455</v>
      </c>
      <c r="B385" s="6" t="s">
        <v>51</v>
      </c>
      <c r="C385" s="43">
        <f>VLOOKUP('1.2'!A385,'Hoa Don'!$A$1:$D$517,2,FALSE)</f>
        <v>44940</v>
      </c>
      <c r="D385">
        <v>8400</v>
      </c>
    </row>
    <row r="386" spans="1:4" x14ac:dyDescent="0.3">
      <c r="A386" s="6" t="s">
        <v>456</v>
      </c>
      <c r="B386" s="6" t="s">
        <v>10</v>
      </c>
      <c r="C386" s="43">
        <f>VLOOKUP('1.2'!A386,'Hoa Don'!$A$1:$D$517,2,FALSE)</f>
        <v>44940</v>
      </c>
      <c r="D386">
        <v>2951</v>
      </c>
    </row>
    <row r="387" spans="1:4" x14ac:dyDescent="0.3">
      <c r="A387" s="6" t="s">
        <v>457</v>
      </c>
      <c r="B387" s="6" t="s">
        <v>38</v>
      </c>
      <c r="C387" s="43">
        <f>VLOOKUP('1.2'!A387,'Hoa Don'!$A$1:$D$517,2,FALSE)</f>
        <v>44954</v>
      </c>
      <c r="D387">
        <v>2142</v>
      </c>
    </row>
    <row r="388" spans="1:4" x14ac:dyDescent="0.3">
      <c r="A388" s="6" t="s">
        <v>458</v>
      </c>
      <c r="B388" s="6" t="s">
        <v>7</v>
      </c>
      <c r="C388" s="43">
        <f>VLOOKUP('1.2'!A388,'Hoa Don'!$A$1:$D$517,2,FALSE)</f>
        <v>44967</v>
      </c>
      <c r="D388">
        <v>7392</v>
      </c>
    </row>
    <row r="389" spans="1:4" x14ac:dyDescent="0.3">
      <c r="A389" s="6" t="s">
        <v>459</v>
      </c>
      <c r="B389" s="6" t="s">
        <v>38</v>
      </c>
      <c r="C389" s="43">
        <f>VLOOKUP('1.2'!A389,'Hoa Don'!$A$1:$D$517,2,FALSE)</f>
        <v>44967</v>
      </c>
      <c r="D389">
        <v>2550</v>
      </c>
    </row>
    <row r="390" spans="1:4" x14ac:dyDescent="0.3">
      <c r="A390" s="6" t="s">
        <v>460</v>
      </c>
      <c r="B390" s="6" t="s">
        <v>5</v>
      </c>
      <c r="C390" s="43">
        <f>VLOOKUP('1.2'!A390,'Hoa Don'!$A$1:$D$517,2,FALSE)</f>
        <v>44970</v>
      </c>
      <c r="D390">
        <v>406</v>
      </c>
    </row>
    <row r="391" spans="1:4" x14ac:dyDescent="0.3">
      <c r="A391" s="6" t="s">
        <v>461</v>
      </c>
      <c r="B391" s="6" t="s">
        <v>21</v>
      </c>
      <c r="C391" s="43">
        <f>VLOOKUP('1.2'!A391,'Hoa Don'!$A$1:$D$517,2,FALSE)</f>
        <v>44970</v>
      </c>
      <c r="D391">
        <v>11280</v>
      </c>
    </row>
    <row r="392" spans="1:4" x14ac:dyDescent="0.3">
      <c r="A392" s="6" t="s">
        <v>462</v>
      </c>
      <c r="B392" s="6" t="s">
        <v>21</v>
      </c>
      <c r="C392" s="43">
        <f>VLOOKUP('1.2'!A392,'Hoa Don'!$A$1:$D$517,2,FALSE)</f>
        <v>44980</v>
      </c>
      <c r="D392">
        <v>7200</v>
      </c>
    </row>
    <row r="393" spans="1:4" x14ac:dyDescent="0.3">
      <c r="A393" s="6" t="s">
        <v>463</v>
      </c>
      <c r="B393" s="6" t="s">
        <v>7</v>
      </c>
      <c r="C393" s="43">
        <f>VLOOKUP('1.2'!A393,'Hoa Don'!$A$1:$D$517,2,FALSE)</f>
        <v>44980</v>
      </c>
      <c r="D393">
        <v>1056</v>
      </c>
    </row>
    <row r="394" spans="1:4" x14ac:dyDescent="0.3">
      <c r="A394" s="6" t="s">
        <v>464</v>
      </c>
      <c r="B394" s="6" t="s">
        <v>21</v>
      </c>
      <c r="C394" s="43">
        <f>VLOOKUP('1.2'!A394,'Hoa Don'!$A$1:$D$517,2,FALSE)</f>
        <v>44980</v>
      </c>
      <c r="D394">
        <v>2400</v>
      </c>
    </row>
    <row r="395" spans="1:4" x14ac:dyDescent="0.3">
      <c r="A395" s="6" t="s">
        <v>465</v>
      </c>
      <c r="B395" s="6" t="s">
        <v>28</v>
      </c>
      <c r="C395" s="43">
        <f>VLOOKUP('1.2'!A395,'Hoa Don'!$A$1:$D$517,2,FALSE)</f>
        <v>44984</v>
      </c>
      <c r="D395">
        <v>1417</v>
      </c>
    </row>
    <row r="396" spans="1:4" x14ac:dyDescent="0.3">
      <c r="A396" s="6" t="s">
        <v>466</v>
      </c>
      <c r="B396" s="6" t="s">
        <v>4</v>
      </c>
      <c r="C396" s="43">
        <f>VLOOKUP('1.2'!A396,'Hoa Don'!$A$1:$D$517,2,FALSE)</f>
        <v>44985</v>
      </c>
      <c r="D396">
        <v>13542</v>
      </c>
    </row>
    <row r="397" spans="1:4" x14ac:dyDescent="0.3">
      <c r="A397" s="6" t="s">
        <v>467</v>
      </c>
      <c r="B397" s="6" t="s">
        <v>7</v>
      </c>
      <c r="C397" s="43">
        <f>VLOOKUP('1.2'!A397,'Hoa Don'!$A$1:$D$517,2,FALSE)</f>
        <v>44986</v>
      </c>
      <c r="D397">
        <v>8008</v>
      </c>
    </row>
    <row r="398" spans="1:4" x14ac:dyDescent="0.3">
      <c r="A398" s="6" t="s">
        <v>468</v>
      </c>
      <c r="B398" s="6" t="s">
        <v>21</v>
      </c>
      <c r="C398" s="43">
        <f>VLOOKUP('1.2'!A398,'Hoa Don'!$A$1:$D$517,2,FALSE)</f>
        <v>44990</v>
      </c>
      <c r="D398">
        <v>360</v>
      </c>
    </row>
    <row r="399" spans="1:4" x14ac:dyDescent="0.3">
      <c r="A399" s="6" t="s">
        <v>469</v>
      </c>
      <c r="B399" s="6" t="s">
        <v>7</v>
      </c>
      <c r="C399" s="43">
        <f>VLOOKUP('1.2'!A399,'Hoa Don'!$A$1:$D$517,2,FALSE)</f>
        <v>44991</v>
      </c>
      <c r="D399">
        <v>1408</v>
      </c>
    </row>
    <row r="400" spans="1:4" x14ac:dyDescent="0.3">
      <c r="A400" s="6" t="s">
        <v>469</v>
      </c>
      <c r="B400" s="6" t="s">
        <v>24</v>
      </c>
      <c r="C400" s="43">
        <f>VLOOKUP('1.2'!A400,'Hoa Don'!$A$1:$D$517,2,FALSE)</f>
        <v>44991</v>
      </c>
      <c r="D400">
        <v>2400</v>
      </c>
    </row>
    <row r="401" spans="1:4" x14ac:dyDescent="0.3">
      <c r="A401" s="6" t="s">
        <v>470</v>
      </c>
      <c r="B401" s="6" t="s">
        <v>38</v>
      </c>
      <c r="C401" s="43">
        <f>VLOOKUP('1.2'!A401,'Hoa Don'!$A$1:$D$517,2,FALSE)</f>
        <v>44992</v>
      </c>
      <c r="D401">
        <v>612</v>
      </c>
    </row>
    <row r="402" spans="1:4" x14ac:dyDescent="0.3">
      <c r="A402" s="6" t="s">
        <v>471</v>
      </c>
      <c r="B402" s="6" t="s">
        <v>26</v>
      </c>
      <c r="C402" s="43">
        <f>VLOOKUP('1.2'!A402,'Hoa Don'!$A$1:$D$517,2,FALSE)</f>
        <v>44995</v>
      </c>
      <c r="D402">
        <v>5088</v>
      </c>
    </row>
    <row r="403" spans="1:4" x14ac:dyDescent="0.3">
      <c r="A403" s="6" t="s">
        <v>472</v>
      </c>
      <c r="B403" s="6" t="s">
        <v>21</v>
      </c>
      <c r="C403" s="43">
        <f>VLOOKUP('1.2'!A403,'Hoa Don'!$A$1:$D$517,2,FALSE)</f>
        <v>44998</v>
      </c>
      <c r="D403">
        <v>1200</v>
      </c>
    </row>
    <row r="404" spans="1:4" x14ac:dyDescent="0.3">
      <c r="A404" s="6" t="s">
        <v>473</v>
      </c>
      <c r="B404" s="6" t="s">
        <v>24</v>
      </c>
      <c r="C404" s="43">
        <f>VLOOKUP('1.2'!A404,'Hoa Don'!$A$1:$D$517,2,FALSE)</f>
        <v>45002</v>
      </c>
      <c r="D404">
        <v>1500</v>
      </c>
    </row>
    <row r="405" spans="1:4" x14ac:dyDescent="0.3">
      <c r="A405" s="6" t="s">
        <v>474</v>
      </c>
      <c r="B405" s="6" t="s">
        <v>10</v>
      </c>
      <c r="C405" s="43">
        <f>VLOOKUP('1.2'!A405,'Hoa Don'!$A$1:$D$517,2,FALSE)</f>
        <v>45006</v>
      </c>
      <c r="D405">
        <v>11577</v>
      </c>
    </row>
    <row r="406" spans="1:4" x14ac:dyDescent="0.3">
      <c r="A406" s="6" t="s">
        <v>475</v>
      </c>
      <c r="B406" s="6" t="s">
        <v>26</v>
      </c>
      <c r="C406" s="43">
        <f>VLOOKUP('1.2'!A406,'Hoa Don'!$A$1:$D$517,2,FALSE)</f>
        <v>45020</v>
      </c>
      <c r="D406">
        <v>2544</v>
      </c>
    </row>
    <row r="407" spans="1:4" x14ac:dyDescent="0.3">
      <c r="A407" s="6" t="s">
        <v>476</v>
      </c>
      <c r="B407" s="6" t="s">
        <v>38</v>
      </c>
      <c r="C407" s="43">
        <f>VLOOKUP('1.2'!A407,'Hoa Don'!$A$1:$D$517,2,FALSE)</f>
        <v>45020</v>
      </c>
      <c r="D407">
        <v>714</v>
      </c>
    </row>
    <row r="408" spans="1:4" x14ac:dyDescent="0.3">
      <c r="A408" s="6" t="s">
        <v>477</v>
      </c>
      <c r="B408" s="6" t="s">
        <v>26</v>
      </c>
      <c r="C408" s="43">
        <f>VLOOKUP('1.2'!A408,'Hoa Don'!$A$1:$D$517,2,FALSE)</f>
        <v>45025</v>
      </c>
      <c r="D408">
        <v>1908</v>
      </c>
    </row>
    <row r="409" spans="1:4" x14ac:dyDescent="0.3">
      <c r="A409" s="6" t="s">
        <v>478</v>
      </c>
      <c r="B409" s="6" t="s">
        <v>51</v>
      </c>
      <c r="C409" s="43">
        <f>VLOOKUP('1.2'!A409,'Hoa Don'!$A$1:$D$517,2,FALSE)</f>
        <v>45032</v>
      </c>
      <c r="D409">
        <v>1680</v>
      </c>
    </row>
    <row r="410" spans="1:4" x14ac:dyDescent="0.3">
      <c r="A410" s="6" t="s">
        <v>479</v>
      </c>
      <c r="B410" s="6" t="s">
        <v>24</v>
      </c>
      <c r="C410" s="43">
        <f>VLOOKUP('1.2'!A410,'Hoa Don'!$A$1:$D$517,2,FALSE)</f>
        <v>45035</v>
      </c>
      <c r="D410">
        <v>800</v>
      </c>
    </row>
    <row r="411" spans="1:4" x14ac:dyDescent="0.3">
      <c r="A411" s="6" t="s">
        <v>480</v>
      </c>
      <c r="B411" s="6" t="s">
        <v>51</v>
      </c>
      <c r="C411" s="43">
        <f>VLOOKUP('1.2'!A411,'Hoa Don'!$A$1:$D$517,2,FALSE)</f>
        <v>45039</v>
      </c>
      <c r="D411">
        <v>1575</v>
      </c>
    </row>
    <row r="412" spans="1:4" x14ac:dyDescent="0.3">
      <c r="A412" s="6" t="s">
        <v>481</v>
      </c>
      <c r="B412" s="6" t="s">
        <v>26</v>
      </c>
      <c r="C412" s="43">
        <f>VLOOKUP('1.2'!A412,'Hoa Don'!$A$1:$D$517,2,FALSE)</f>
        <v>45040</v>
      </c>
      <c r="D412">
        <v>18868</v>
      </c>
    </row>
    <row r="413" spans="1:4" x14ac:dyDescent="0.3">
      <c r="A413" s="6" t="s">
        <v>482</v>
      </c>
      <c r="B413" s="6" t="s">
        <v>28</v>
      </c>
      <c r="C413" s="43">
        <f>VLOOKUP('1.2'!A413,'Hoa Don'!$A$1:$D$517,2,FALSE)</f>
        <v>45040</v>
      </c>
      <c r="D413">
        <v>5886</v>
      </c>
    </row>
    <row r="414" spans="1:4" x14ac:dyDescent="0.3">
      <c r="A414" s="6" t="s">
        <v>483</v>
      </c>
      <c r="B414" s="6" t="s">
        <v>4</v>
      </c>
      <c r="C414" s="43">
        <f>VLOOKUP('1.2'!A414,'Hoa Don'!$A$1:$D$517,2,FALSE)</f>
        <v>45040</v>
      </c>
      <c r="D414">
        <v>3108</v>
      </c>
    </row>
    <row r="415" spans="1:4" x14ac:dyDescent="0.3">
      <c r="A415" s="6" t="s">
        <v>483</v>
      </c>
      <c r="B415" s="6" t="s">
        <v>7</v>
      </c>
      <c r="C415" s="43">
        <f>VLOOKUP('1.2'!A415,'Hoa Don'!$A$1:$D$517,2,FALSE)</f>
        <v>45040</v>
      </c>
      <c r="D415">
        <v>1496</v>
      </c>
    </row>
    <row r="416" spans="1:4" x14ac:dyDescent="0.3">
      <c r="A416" s="6" t="s">
        <v>484</v>
      </c>
      <c r="B416" s="6" t="s">
        <v>21</v>
      </c>
      <c r="C416" s="43">
        <f>VLOOKUP('1.2'!A416,'Hoa Don'!$A$1:$D$517,2,FALSE)</f>
        <v>45041</v>
      </c>
      <c r="D416">
        <v>2880</v>
      </c>
    </row>
    <row r="417" spans="1:4" x14ac:dyDescent="0.3">
      <c r="A417" s="6" t="s">
        <v>485</v>
      </c>
      <c r="B417" s="6" t="s">
        <v>4</v>
      </c>
      <c r="C417" s="43">
        <f>VLOOKUP('1.2'!A417,'Hoa Don'!$A$1:$D$517,2,FALSE)</f>
        <v>45041</v>
      </c>
      <c r="D417">
        <v>6660</v>
      </c>
    </row>
    <row r="418" spans="1:4" x14ac:dyDescent="0.3">
      <c r="A418" s="6" t="s">
        <v>486</v>
      </c>
      <c r="B418" s="6" t="s">
        <v>38</v>
      </c>
      <c r="C418" s="43">
        <f>VLOOKUP('1.2'!A418,'Hoa Don'!$A$1:$D$517,2,FALSE)</f>
        <v>45042</v>
      </c>
      <c r="D418">
        <v>1020</v>
      </c>
    </row>
    <row r="419" spans="1:4" x14ac:dyDescent="0.3">
      <c r="A419" s="6" t="s">
        <v>487</v>
      </c>
      <c r="B419" s="6" t="s">
        <v>10</v>
      </c>
      <c r="C419" s="43">
        <f>VLOOKUP('1.2'!A419,'Hoa Don'!$A$1:$D$517,2,FALSE)</f>
        <v>45042</v>
      </c>
      <c r="D419">
        <v>2951</v>
      </c>
    </row>
    <row r="420" spans="1:4" x14ac:dyDescent="0.3">
      <c r="A420" s="6" t="s">
        <v>488</v>
      </c>
      <c r="B420" s="6" t="s">
        <v>7</v>
      </c>
      <c r="C420" s="43">
        <f>VLOOKUP('1.2'!A420,'Hoa Don'!$A$1:$D$517,2,FALSE)</f>
        <v>45044</v>
      </c>
      <c r="D420">
        <v>1496</v>
      </c>
    </row>
    <row r="421" spans="1:4" x14ac:dyDescent="0.3">
      <c r="A421" s="6" t="s">
        <v>489</v>
      </c>
      <c r="B421" s="6" t="s">
        <v>38</v>
      </c>
      <c r="C421" s="43">
        <f>VLOOKUP('1.2'!A421,'Hoa Don'!$A$1:$D$517,2,FALSE)</f>
        <v>45046</v>
      </c>
      <c r="D421">
        <v>2550</v>
      </c>
    </row>
    <row r="422" spans="1:4" x14ac:dyDescent="0.3">
      <c r="A422" s="6" t="s">
        <v>490</v>
      </c>
      <c r="B422" s="6" t="s">
        <v>21</v>
      </c>
      <c r="C422" s="43">
        <f>VLOOKUP('1.2'!A422,'Hoa Don'!$A$1:$D$517,2,FALSE)</f>
        <v>45048</v>
      </c>
      <c r="D422">
        <v>9600</v>
      </c>
    </row>
    <row r="423" spans="1:4" x14ac:dyDescent="0.3">
      <c r="A423" s="6" t="s">
        <v>491</v>
      </c>
      <c r="B423" s="6" t="s">
        <v>24</v>
      </c>
      <c r="C423" s="43">
        <f>VLOOKUP('1.2'!A423,'Hoa Don'!$A$1:$D$517,2,FALSE)</f>
        <v>45050</v>
      </c>
      <c r="D423">
        <v>7400</v>
      </c>
    </row>
    <row r="424" spans="1:4" x14ac:dyDescent="0.3">
      <c r="A424" s="6" t="s">
        <v>492</v>
      </c>
      <c r="B424" s="6" t="s">
        <v>10</v>
      </c>
      <c r="C424" s="43">
        <f>VLOOKUP('1.2'!A424,'Hoa Don'!$A$1:$D$517,2,FALSE)</f>
        <v>45052</v>
      </c>
      <c r="D424">
        <v>8853</v>
      </c>
    </row>
    <row r="425" spans="1:4" x14ac:dyDescent="0.3">
      <c r="A425" s="6" t="s">
        <v>493</v>
      </c>
      <c r="B425" s="6" t="s">
        <v>5</v>
      </c>
      <c r="C425" s="43">
        <f>VLOOKUP('1.2'!A425,'Hoa Don'!$A$1:$D$517,2,FALSE)</f>
        <v>45052</v>
      </c>
      <c r="D425">
        <v>1798</v>
      </c>
    </row>
    <row r="426" spans="1:4" x14ac:dyDescent="0.3">
      <c r="A426" s="6" t="s">
        <v>494</v>
      </c>
      <c r="B426" s="6" t="s">
        <v>51</v>
      </c>
      <c r="C426" s="43">
        <f>VLOOKUP('1.2'!A426,'Hoa Don'!$A$1:$D$517,2,FALSE)</f>
        <v>45054</v>
      </c>
      <c r="D426">
        <v>1470</v>
      </c>
    </row>
    <row r="427" spans="1:4" x14ac:dyDescent="0.3">
      <c r="A427" s="6" t="s">
        <v>495</v>
      </c>
      <c r="B427" s="6" t="s">
        <v>38</v>
      </c>
      <c r="C427" s="43">
        <f>VLOOKUP('1.2'!A427,'Hoa Don'!$A$1:$D$517,2,FALSE)</f>
        <v>45056</v>
      </c>
      <c r="D427">
        <v>5712</v>
      </c>
    </row>
    <row r="428" spans="1:4" x14ac:dyDescent="0.3">
      <c r="A428" s="6" t="s">
        <v>496</v>
      </c>
      <c r="B428" s="6" t="s">
        <v>10</v>
      </c>
      <c r="C428" s="43">
        <f>VLOOKUP('1.2'!A428,'Hoa Don'!$A$1:$D$517,2,FALSE)</f>
        <v>45058</v>
      </c>
      <c r="D428">
        <v>10442</v>
      </c>
    </row>
    <row r="429" spans="1:4" x14ac:dyDescent="0.3">
      <c r="A429" s="6" t="s">
        <v>497</v>
      </c>
      <c r="B429" s="6" t="s">
        <v>26</v>
      </c>
      <c r="C429" s="43">
        <f>VLOOKUP('1.2'!A429,'Hoa Don'!$A$1:$D$517,2,FALSE)</f>
        <v>45060</v>
      </c>
      <c r="D429">
        <v>848</v>
      </c>
    </row>
    <row r="430" spans="1:4" x14ac:dyDescent="0.3">
      <c r="A430" s="6" t="s">
        <v>498</v>
      </c>
      <c r="B430" s="6" t="s">
        <v>7</v>
      </c>
      <c r="C430" s="43">
        <f>VLOOKUP('1.2'!A430,'Hoa Don'!$A$1:$D$517,2,FALSE)</f>
        <v>45062</v>
      </c>
      <c r="D430">
        <v>2288</v>
      </c>
    </row>
    <row r="431" spans="1:4" x14ac:dyDescent="0.3">
      <c r="A431" s="6" t="s">
        <v>499</v>
      </c>
      <c r="B431" s="6" t="s">
        <v>51</v>
      </c>
      <c r="C431" s="43">
        <f>VLOOKUP('1.2'!A431,'Hoa Don'!$A$1:$D$517,2,FALSE)</f>
        <v>45064</v>
      </c>
      <c r="D431">
        <v>9345</v>
      </c>
    </row>
    <row r="432" spans="1:4" x14ac:dyDescent="0.3">
      <c r="A432" s="6" t="s">
        <v>500</v>
      </c>
      <c r="B432" s="6" t="s">
        <v>10</v>
      </c>
      <c r="C432" s="43">
        <f>VLOOKUP('1.2'!A432,'Hoa Don'!$A$1:$D$517,2,FALSE)</f>
        <v>45064</v>
      </c>
      <c r="D432">
        <v>22019</v>
      </c>
    </row>
    <row r="433" spans="1:4" x14ac:dyDescent="0.3">
      <c r="A433" s="6" t="s">
        <v>501</v>
      </c>
      <c r="B433" s="6" t="s">
        <v>51</v>
      </c>
      <c r="C433" s="43">
        <f>VLOOKUP('1.2'!A433,'Hoa Don'!$A$1:$D$517,2,FALSE)</f>
        <v>45066</v>
      </c>
      <c r="D433">
        <v>1155</v>
      </c>
    </row>
    <row r="434" spans="1:4" x14ac:dyDescent="0.3">
      <c r="A434" s="6" t="s">
        <v>502</v>
      </c>
      <c r="B434" s="19" t="s">
        <v>28</v>
      </c>
      <c r="C434" s="43">
        <f>VLOOKUP('1.2'!A434,'Hoa Don'!$A$1:$D$517,2,FALSE)</f>
        <v>45068</v>
      </c>
      <c r="D434">
        <v>2180</v>
      </c>
    </row>
    <row r="435" spans="1:4" x14ac:dyDescent="0.3">
      <c r="A435" s="6" t="s">
        <v>502</v>
      </c>
      <c r="B435" s="19" t="s">
        <v>5</v>
      </c>
      <c r="C435" s="43">
        <f>VLOOKUP('1.2'!A435,'Hoa Don'!$A$1:$D$517,2,FALSE)</f>
        <v>45068</v>
      </c>
      <c r="D435">
        <v>638</v>
      </c>
    </row>
    <row r="436" spans="1:4" x14ac:dyDescent="0.3">
      <c r="A436" s="6" t="s">
        <v>503</v>
      </c>
      <c r="B436" s="6" t="s">
        <v>24</v>
      </c>
      <c r="C436" s="43">
        <f>VLOOKUP('1.2'!A436,'Hoa Don'!$A$1:$D$517,2,FALSE)</f>
        <v>45070</v>
      </c>
      <c r="D436">
        <v>100</v>
      </c>
    </row>
    <row r="437" spans="1:4" x14ac:dyDescent="0.3">
      <c r="A437" s="6" t="s">
        <v>504</v>
      </c>
      <c r="B437" s="6" t="s">
        <v>21</v>
      </c>
      <c r="C437" s="43">
        <f>VLOOKUP('1.2'!A437,'Hoa Don'!$A$1:$D$517,2,FALSE)</f>
        <v>45072</v>
      </c>
      <c r="D437">
        <v>1920</v>
      </c>
    </row>
    <row r="438" spans="1:4" x14ac:dyDescent="0.3">
      <c r="A438" s="6" t="s">
        <v>505</v>
      </c>
      <c r="B438" s="6" t="s">
        <v>7</v>
      </c>
      <c r="C438" s="43">
        <f>VLOOKUP('1.2'!A438,'Hoa Don'!$A$1:$D$517,2,FALSE)</f>
        <v>45074</v>
      </c>
      <c r="D438">
        <v>1144</v>
      </c>
    </row>
    <row r="439" spans="1:4" x14ac:dyDescent="0.3">
      <c r="A439" s="6" t="s">
        <v>506</v>
      </c>
      <c r="B439" s="6" t="s">
        <v>21</v>
      </c>
      <c r="C439" s="43">
        <f>VLOOKUP('1.2'!A439,'Hoa Don'!$A$1:$D$517,2,FALSE)</f>
        <v>45076</v>
      </c>
      <c r="D439">
        <v>1080</v>
      </c>
    </row>
    <row r="440" spans="1:4" x14ac:dyDescent="0.3">
      <c r="A440" s="6" t="s">
        <v>507</v>
      </c>
      <c r="B440" s="6" t="s">
        <v>26</v>
      </c>
      <c r="C440" s="43">
        <f>VLOOKUP('1.2'!A440,'Hoa Don'!$A$1:$D$517,2,FALSE)</f>
        <v>45078</v>
      </c>
      <c r="D440">
        <v>1060</v>
      </c>
    </row>
    <row r="441" spans="1:4" x14ac:dyDescent="0.3">
      <c r="A441" s="6" t="s">
        <v>508</v>
      </c>
      <c r="B441" s="6" t="s">
        <v>21</v>
      </c>
      <c r="C441" s="43">
        <f>VLOOKUP('1.2'!A441,'Hoa Don'!$A$1:$D$517,2,FALSE)</f>
        <v>45080</v>
      </c>
      <c r="D441">
        <v>960</v>
      </c>
    </row>
    <row r="442" spans="1:4" x14ac:dyDescent="0.3">
      <c r="A442" s="6" t="s">
        <v>509</v>
      </c>
      <c r="B442" s="6" t="s">
        <v>38</v>
      </c>
      <c r="C442" s="43">
        <f>VLOOKUP('1.2'!A442,'Hoa Don'!$A$1:$D$517,2,FALSE)</f>
        <v>45082</v>
      </c>
      <c r="D442">
        <v>4692</v>
      </c>
    </row>
    <row r="443" spans="1:4" x14ac:dyDescent="0.3">
      <c r="A443" s="6" t="s">
        <v>510</v>
      </c>
      <c r="B443" s="6" t="s">
        <v>21</v>
      </c>
      <c r="C443" s="43">
        <f>VLOOKUP('1.2'!A443,'Hoa Don'!$A$1:$D$517,2,FALSE)</f>
        <v>45084</v>
      </c>
      <c r="D443">
        <v>960</v>
      </c>
    </row>
    <row r="444" spans="1:4" x14ac:dyDescent="0.3">
      <c r="A444" s="6" t="s">
        <v>511</v>
      </c>
      <c r="B444" s="6" t="s">
        <v>28</v>
      </c>
      <c r="C444" s="43">
        <f>VLOOKUP('1.2'!A444,'Hoa Don'!$A$1:$D$517,2,FALSE)</f>
        <v>45086</v>
      </c>
      <c r="D444">
        <v>763</v>
      </c>
    </row>
    <row r="445" spans="1:4" x14ac:dyDescent="0.3">
      <c r="A445" s="6" t="s">
        <v>512</v>
      </c>
      <c r="B445" s="6" t="s">
        <v>51</v>
      </c>
      <c r="C445" s="43">
        <f>VLOOKUP('1.2'!A445,'Hoa Don'!$A$1:$D$517,2,FALSE)</f>
        <v>45088</v>
      </c>
      <c r="D445">
        <v>2520</v>
      </c>
    </row>
    <row r="446" spans="1:4" x14ac:dyDescent="0.3">
      <c r="A446" s="6" t="s">
        <v>513</v>
      </c>
      <c r="B446" s="6" t="s">
        <v>5</v>
      </c>
      <c r="C446" s="43">
        <f>VLOOKUP('1.2'!A446,'Hoa Don'!$A$1:$D$517,2,FALSE)</f>
        <v>45090</v>
      </c>
      <c r="D446">
        <v>1798</v>
      </c>
    </row>
    <row r="447" spans="1:4" x14ac:dyDescent="0.3">
      <c r="A447" s="6" t="s">
        <v>514</v>
      </c>
      <c r="B447" s="6" t="s">
        <v>51</v>
      </c>
      <c r="C447" s="43">
        <f>VLOOKUP('1.2'!A447,'Hoa Don'!$A$1:$D$517,2,FALSE)</f>
        <v>45092</v>
      </c>
      <c r="D447">
        <v>6510</v>
      </c>
    </row>
    <row r="448" spans="1:4" x14ac:dyDescent="0.3">
      <c r="A448" s="6" t="s">
        <v>515</v>
      </c>
      <c r="B448" s="6" t="s">
        <v>4</v>
      </c>
      <c r="C448" s="43">
        <f>VLOOKUP('1.2'!A448,'Hoa Don'!$A$1:$D$517,2,FALSE)</f>
        <v>45094</v>
      </c>
      <c r="D448">
        <v>888</v>
      </c>
    </row>
    <row r="449" spans="1:4" x14ac:dyDescent="0.3">
      <c r="A449" s="6" t="s">
        <v>516</v>
      </c>
      <c r="B449" s="6" t="s">
        <v>7</v>
      </c>
      <c r="C449" s="43">
        <f>VLOOKUP('1.2'!A449,'Hoa Don'!$A$1:$D$517,2,FALSE)</f>
        <v>45096</v>
      </c>
      <c r="D449">
        <v>5368</v>
      </c>
    </row>
    <row r="450" spans="1:4" x14ac:dyDescent="0.3">
      <c r="A450" s="6" t="s">
        <v>517</v>
      </c>
      <c r="B450" s="6" t="s">
        <v>28</v>
      </c>
      <c r="C450" s="43">
        <f>VLOOKUP('1.2'!A450,'Hoa Don'!$A$1:$D$517,2,FALSE)</f>
        <v>45098</v>
      </c>
      <c r="D450">
        <v>2725</v>
      </c>
    </row>
    <row r="451" spans="1:4" x14ac:dyDescent="0.3">
      <c r="A451" s="6" t="s">
        <v>518</v>
      </c>
      <c r="B451" s="6" t="s">
        <v>26</v>
      </c>
      <c r="C451" s="43">
        <f>VLOOKUP('1.2'!A451,'Hoa Don'!$A$1:$D$517,2,FALSE)</f>
        <v>45098</v>
      </c>
      <c r="D451">
        <v>5936</v>
      </c>
    </row>
    <row r="452" spans="1:4" x14ac:dyDescent="0.3">
      <c r="A452" s="6" t="s">
        <v>519</v>
      </c>
      <c r="B452" s="6" t="s">
        <v>4</v>
      </c>
      <c r="C452" s="43">
        <f>VLOOKUP('1.2'!A452,'Hoa Don'!$A$1:$D$517,2,FALSE)</f>
        <v>45102</v>
      </c>
      <c r="D452">
        <v>666</v>
      </c>
    </row>
    <row r="453" spans="1:4" x14ac:dyDescent="0.3">
      <c r="A453" s="6" t="s">
        <v>519</v>
      </c>
      <c r="B453" s="6" t="s">
        <v>24</v>
      </c>
      <c r="C453" s="43">
        <f>VLOOKUP('1.2'!A453,'Hoa Don'!$A$1:$D$517,2,FALSE)</f>
        <v>45102</v>
      </c>
      <c r="D453">
        <v>2000</v>
      </c>
    </row>
    <row r="454" spans="1:4" x14ac:dyDescent="0.3">
      <c r="A454" s="6" t="s">
        <v>519</v>
      </c>
      <c r="B454" s="6" t="s">
        <v>51</v>
      </c>
      <c r="C454" s="43">
        <f>VLOOKUP('1.2'!A454,'Hoa Don'!$A$1:$D$517,2,FALSE)</f>
        <v>45102</v>
      </c>
      <c r="D454">
        <v>3255</v>
      </c>
    </row>
    <row r="455" spans="1:4" x14ac:dyDescent="0.3">
      <c r="A455" s="6" t="s">
        <v>520</v>
      </c>
      <c r="B455" s="6" t="s">
        <v>21</v>
      </c>
      <c r="C455" s="43">
        <f>VLOOKUP('1.2'!A455,'Hoa Don'!$A$1:$D$517,2,FALSE)</f>
        <v>45104</v>
      </c>
      <c r="D455">
        <v>960</v>
      </c>
    </row>
    <row r="456" spans="1:4" x14ac:dyDescent="0.3">
      <c r="A456" s="6" t="s">
        <v>521</v>
      </c>
      <c r="B456" s="6" t="s">
        <v>4</v>
      </c>
      <c r="C456" s="43">
        <f>VLOOKUP('1.2'!A456,'Hoa Don'!$A$1:$D$517,2,FALSE)</f>
        <v>45106</v>
      </c>
      <c r="D456">
        <v>5994</v>
      </c>
    </row>
    <row r="457" spans="1:4" x14ac:dyDescent="0.3">
      <c r="A457" s="6" t="s">
        <v>522</v>
      </c>
      <c r="B457" s="6" t="s">
        <v>10</v>
      </c>
      <c r="C457" s="43">
        <f>VLOOKUP('1.2'!A457,'Hoa Don'!$A$1:$D$517,2,FALSE)</f>
        <v>45108</v>
      </c>
      <c r="D457">
        <v>7264</v>
      </c>
    </row>
    <row r="458" spans="1:4" x14ac:dyDescent="0.3">
      <c r="A458" s="6" t="s">
        <v>523</v>
      </c>
      <c r="B458" s="6" t="s">
        <v>5</v>
      </c>
      <c r="C458" s="43">
        <f>VLOOKUP('1.2'!A458,'Hoa Don'!$A$1:$D$517,2,FALSE)</f>
        <v>45110</v>
      </c>
      <c r="D458">
        <v>1276</v>
      </c>
    </row>
    <row r="459" spans="1:4" x14ac:dyDescent="0.3">
      <c r="A459" s="6" t="s">
        <v>524</v>
      </c>
      <c r="B459" s="6" t="s">
        <v>24</v>
      </c>
      <c r="C459" s="43">
        <f>VLOOKUP('1.2'!A459,'Hoa Don'!$A$1:$D$517,2,FALSE)</f>
        <v>45112</v>
      </c>
      <c r="D459">
        <v>3900</v>
      </c>
    </row>
    <row r="460" spans="1:4" x14ac:dyDescent="0.3">
      <c r="A460" s="6" t="s">
        <v>525</v>
      </c>
      <c r="B460" s="6" t="s">
        <v>4</v>
      </c>
      <c r="C460" s="43">
        <f>VLOOKUP('1.2'!A460,'Hoa Don'!$A$1:$D$517,2,FALSE)</f>
        <v>45114</v>
      </c>
      <c r="D460">
        <v>11322</v>
      </c>
    </row>
    <row r="461" spans="1:4" x14ac:dyDescent="0.3">
      <c r="A461" s="6" t="s">
        <v>526</v>
      </c>
      <c r="B461" s="6" t="s">
        <v>28</v>
      </c>
      <c r="C461" s="43">
        <f>VLOOKUP('1.2'!A461,'Hoa Don'!$A$1:$D$517,2,FALSE)</f>
        <v>45116</v>
      </c>
      <c r="D461">
        <v>2398</v>
      </c>
    </row>
    <row r="462" spans="1:4" x14ac:dyDescent="0.3">
      <c r="A462" s="6" t="s">
        <v>527</v>
      </c>
      <c r="B462" s="6" t="s">
        <v>51</v>
      </c>
      <c r="C462" s="43">
        <f>VLOOKUP('1.2'!A462,'Hoa Don'!$A$1:$D$517,2,FALSE)</f>
        <v>45118</v>
      </c>
      <c r="D462">
        <v>4305</v>
      </c>
    </row>
    <row r="463" spans="1:4" x14ac:dyDescent="0.3">
      <c r="A463" s="6" t="s">
        <v>528</v>
      </c>
      <c r="B463" s="6" t="s">
        <v>4</v>
      </c>
      <c r="C463" s="43">
        <f>VLOOKUP('1.2'!A463,'Hoa Don'!$A$1:$D$517,2,FALSE)</f>
        <v>45120</v>
      </c>
      <c r="D463">
        <v>1776</v>
      </c>
    </row>
    <row r="464" spans="1:4" x14ac:dyDescent="0.3">
      <c r="A464" s="6" t="s">
        <v>529</v>
      </c>
      <c r="B464" s="6" t="s">
        <v>21</v>
      </c>
      <c r="C464" s="43">
        <f>VLOOKUP('1.2'!A464,'Hoa Don'!$A$1:$D$517,2,FALSE)</f>
        <v>45122</v>
      </c>
      <c r="D464">
        <v>480</v>
      </c>
    </row>
    <row r="465" spans="1:4" x14ac:dyDescent="0.3">
      <c r="A465" s="6" t="s">
        <v>530</v>
      </c>
      <c r="B465" s="6" t="s">
        <v>28</v>
      </c>
      <c r="C465" s="43">
        <f>VLOOKUP('1.2'!A465,'Hoa Don'!$A$1:$D$517,2,FALSE)</f>
        <v>45122</v>
      </c>
      <c r="D465">
        <v>9701</v>
      </c>
    </row>
    <row r="466" spans="1:4" x14ac:dyDescent="0.3">
      <c r="A466" s="6" t="s">
        <v>531</v>
      </c>
      <c r="B466" s="6" t="s">
        <v>10</v>
      </c>
      <c r="C466" s="43">
        <f>VLOOKUP('1.2'!A466,'Hoa Don'!$A$1:$D$517,2,FALSE)</f>
        <v>45126</v>
      </c>
      <c r="D466">
        <v>454</v>
      </c>
    </row>
    <row r="467" spans="1:4" x14ac:dyDescent="0.3">
      <c r="A467" s="6" t="s">
        <v>532</v>
      </c>
      <c r="B467" s="6" t="s">
        <v>38</v>
      </c>
      <c r="C467" s="43">
        <f>VLOOKUP('1.2'!A467,'Hoa Don'!$A$1:$D$517,2,FALSE)</f>
        <v>45128</v>
      </c>
      <c r="D467">
        <v>5916</v>
      </c>
    </row>
    <row r="468" spans="1:4" x14ac:dyDescent="0.3">
      <c r="A468" s="6" t="s">
        <v>533</v>
      </c>
      <c r="B468" s="6" t="s">
        <v>5</v>
      </c>
      <c r="C468" s="43">
        <f>VLOOKUP('1.2'!A468,'Hoa Don'!$A$1:$D$517,2,FALSE)</f>
        <v>45130</v>
      </c>
      <c r="D468">
        <v>2030</v>
      </c>
    </row>
    <row r="469" spans="1:4" x14ac:dyDescent="0.3">
      <c r="A469" s="6" t="s">
        <v>534</v>
      </c>
      <c r="B469" s="6" t="s">
        <v>26</v>
      </c>
      <c r="C469" s="43">
        <f>VLOOKUP('1.2'!A469,'Hoa Don'!$A$1:$D$517,2,FALSE)</f>
        <v>45132</v>
      </c>
      <c r="D469">
        <v>9328</v>
      </c>
    </row>
    <row r="470" spans="1:4" x14ac:dyDescent="0.3">
      <c r="A470" s="6" t="s">
        <v>535</v>
      </c>
      <c r="B470" s="6" t="s">
        <v>7</v>
      </c>
      <c r="C470" s="43">
        <f>VLOOKUP('1.2'!A470,'Hoa Don'!$A$1:$D$517,2,FALSE)</f>
        <v>45135</v>
      </c>
      <c r="D470">
        <v>6776</v>
      </c>
    </row>
    <row r="471" spans="1:4" x14ac:dyDescent="0.3">
      <c r="A471" s="6" t="s">
        <v>536</v>
      </c>
      <c r="B471" s="6" t="s">
        <v>28</v>
      </c>
      <c r="C471" s="43">
        <f>VLOOKUP('1.2'!A471,'Hoa Don'!$A$1:$D$517,2,FALSE)</f>
        <v>45135</v>
      </c>
      <c r="D471">
        <v>545</v>
      </c>
    </row>
    <row r="472" spans="1:4" x14ac:dyDescent="0.3">
      <c r="A472" s="6" t="s">
        <v>537</v>
      </c>
      <c r="B472" s="6" t="s">
        <v>4</v>
      </c>
      <c r="C472" s="43">
        <f>VLOOKUP('1.2'!A472,'Hoa Don'!$A$1:$D$517,2,FALSE)</f>
        <v>45138</v>
      </c>
      <c r="D472">
        <v>2886</v>
      </c>
    </row>
    <row r="473" spans="1:4" x14ac:dyDescent="0.3">
      <c r="A473" s="6" t="s">
        <v>538</v>
      </c>
      <c r="B473" s="6" t="s">
        <v>28</v>
      </c>
      <c r="C473" s="43">
        <f>VLOOKUP('1.2'!A473,'Hoa Don'!$A$1:$D$517,2,FALSE)</f>
        <v>45148</v>
      </c>
      <c r="D473">
        <v>436</v>
      </c>
    </row>
    <row r="474" spans="1:4" x14ac:dyDescent="0.3">
      <c r="A474" s="6" t="s">
        <v>539</v>
      </c>
      <c r="B474" s="6" t="s">
        <v>10</v>
      </c>
      <c r="C474" s="43">
        <f>VLOOKUP('1.2'!A474,'Hoa Don'!$A$1:$D$517,2,FALSE)</f>
        <v>45150</v>
      </c>
      <c r="D474">
        <v>10215</v>
      </c>
    </row>
    <row r="475" spans="1:4" x14ac:dyDescent="0.3">
      <c r="A475" s="6" t="s">
        <v>540</v>
      </c>
      <c r="B475" s="6" t="s">
        <v>38</v>
      </c>
      <c r="C475" s="43">
        <f>VLOOKUP('1.2'!A475,'Hoa Don'!$A$1:$D$517,2,FALSE)</f>
        <v>45151</v>
      </c>
      <c r="D475">
        <v>4080</v>
      </c>
    </row>
    <row r="476" spans="1:4" x14ac:dyDescent="0.3">
      <c r="A476" s="6" t="s">
        <v>541</v>
      </c>
      <c r="B476" s="6" t="s">
        <v>5</v>
      </c>
      <c r="C476" s="43">
        <f>VLOOKUP('1.2'!A476,'Hoa Don'!$A$1:$D$517,2,FALSE)</f>
        <v>45152</v>
      </c>
      <c r="D476">
        <v>2204</v>
      </c>
    </row>
    <row r="477" spans="1:4" x14ac:dyDescent="0.3">
      <c r="A477" s="6" t="s">
        <v>542</v>
      </c>
      <c r="B477" s="6" t="s">
        <v>26</v>
      </c>
      <c r="C477" s="43">
        <f>VLOOKUP('1.2'!A477,'Hoa Don'!$A$1:$D$517,2,FALSE)</f>
        <v>45153</v>
      </c>
      <c r="D477">
        <v>4240</v>
      </c>
    </row>
    <row r="478" spans="1:4" x14ac:dyDescent="0.3">
      <c r="A478" s="6" t="s">
        <v>543</v>
      </c>
      <c r="B478" s="6" t="s">
        <v>7</v>
      </c>
      <c r="C478" s="43">
        <f>VLOOKUP('1.2'!A478,'Hoa Don'!$A$1:$D$517,2,FALSE)</f>
        <v>45154</v>
      </c>
      <c r="D478">
        <v>2112</v>
      </c>
    </row>
    <row r="479" spans="1:4" x14ac:dyDescent="0.3">
      <c r="A479" s="6" t="s">
        <v>544</v>
      </c>
      <c r="B479" s="6" t="s">
        <v>28</v>
      </c>
      <c r="C479" s="43">
        <f>VLOOKUP('1.2'!A479,'Hoa Don'!$A$1:$D$517,2,FALSE)</f>
        <v>45156</v>
      </c>
      <c r="D479">
        <v>1199</v>
      </c>
    </row>
    <row r="480" spans="1:4" x14ac:dyDescent="0.3">
      <c r="A480" s="6" t="s">
        <v>545</v>
      </c>
      <c r="B480" s="6" t="s">
        <v>7</v>
      </c>
      <c r="C480" s="43">
        <f>VLOOKUP('1.2'!A480,'Hoa Don'!$A$1:$D$517,2,FALSE)</f>
        <v>45157</v>
      </c>
      <c r="D480">
        <v>1936</v>
      </c>
    </row>
    <row r="481" spans="1:4" x14ac:dyDescent="0.3">
      <c r="A481" s="6" t="s">
        <v>546</v>
      </c>
      <c r="B481" s="6" t="s">
        <v>51</v>
      </c>
      <c r="C481" s="43">
        <f>VLOOKUP('1.2'!A481,'Hoa Don'!$A$1:$D$517,2,FALSE)</f>
        <v>45158</v>
      </c>
      <c r="D481">
        <v>5355</v>
      </c>
    </row>
    <row r="482" spans="1:4" x14ac:dyDescent="0.3">
      <c r="A482" s="6" t="s">
        <v>547</v>
      </c>
      <c r="B482" s="6" t="s">
        <v>4</v>
      </c>
      <c r="C482" s="43">
        <f>VLOOKUP('1.2'!A482,'Hoa Don'!$A$1:$D$517,2,FALSE)</f>
        <v>45159</v>
      </c>
      <c r="D482">
        <v>11322</v>
      </c>
    </row>
    <row r="483" spans="1:4" x14ac:dyDescent="0.3">
      <c r="A483" s="6" t="s">
        <v>548</v>
      </c>
      <c r="B483" s="6" t="s">
        <v>21</v>
      </c>
      <c r="C483" s="43">
        <f>VLOOKUP('1.2'!A483,'Hoa Don'!$A$1:$D$517,2,FALSE)</f>
        <v>45161</v>
      </c>
      <c r="D483">
        <v>3720</v>
      </c>
    </row>
    <row r="484" spans="1:4" x14ac:dyDescent="0.3">
      <c r="A484" s="6" t="s">
        <v>549</v>
      </c>
      <c r="B484" s="6" t="s">
        <v>28</v>
      </c>
      <c r="C484" s="43">
        <f>VLOOKUP('1.2'!A484,'Hoa Don'!$A$1:$D$517,2,FALSE)</f>
        <v>45162</v>
      </c>
      <c r="D484">
        <v>6758</v>
      </c>
    </row>
    <row r="485" spans="1:4" x14ac:dyDescent="0.3">
      <c r="A485" s="6" t="s">
        <v>550</v>
      </c>
      <c r="B485" s="6" t="s">
        <v>10</v>
      </c>
      <c r="C485" s="43">
        <f>VLOOKUP('1.2'!A485,'Hoa Don'!$A$1:$D$517,2,FALSE)</f>
        <v>45163</v>
      </c>
      <c r="D485">
        <v>908</v>
      </c>
    </row>
    <row r="486" spans="1:4" x14ac:dyDescent="0.3">
      <c r="A486" s="6" t="s">
        <v>551</v>
      </c>
      <c r="B486" s="6" t="s">
        <v>5</v>
      </c>
      <c r="C486" s="43">
        <f>VLOOKUP('1.2'!A486,'Hoa Don'!$A$1:$D$517,2,FALSE)</f>
        <v>45164</v>
      </c>
      <c r="D486">
        <v>3538</v>
      </c>
    </row>
    <row r="487" spans="1:4" x14ac:dyDescent="0.3">
      <c r="A487" s="6" t="s">
        <v>552</v>
      </c>
      <c r="B487" s="6" t="s">
        <v>26</v>
      </c>
      <c r="C487" s="43">
        <f>VLOOKUP('1.2'!A487,'Hoa Don'!$A$1:$D$517,2,FALSE)</f>
        <v>45166</v>
      </c>
      <c r="D487">
        <v>5300</v>
      </c>
    </row>
    <row r="488" spans="1:4" x14ac:dyDescent="0.3">
      <c r="A488" s="6" t="s">
        <v>553</v>
      </c>
      <c r="B488" s="6" t="s">
        <v>7</v>
      </c>
      <c r="C488" s="43">
        <f>VLOOKUP('1.2'!A488,'Hoa Don'!$A$1:$D$517,2,FALSE)</f>
        <v>45168</v>
      </c>
      <c r="D488">
        <v>2464</v>
      </c>
    </row>
    <row r="489" spans="1:4" x14ac:dyDescent="0.3">
      <c r="A489" s="6" t="s">
        <v>554</v>
      </c>
      <c r="B489" s="6" t="s">
        <v>28</v>
      </c>
      <c r="C489" s="43">
        <f>VLOOKUP('1.2'!A489,'Hoa Don'!$A$1:$D$517,2,FALSE)</f>
        <v>45170</v>
      </c>
      <c r="D489">
        <v>1308</v>
      </c>
    </row>
    <row r="490" spans="1:4" x14ac:dyDescent="0.3">
      <c r="A490" s="6" t="s">
        <v>554</v>
      </c>
      <c r="B490" s="6" t="s">
        <v>4</v>
      </c>
      <c r="C490" s="43">
        <f>VLOOKUP('1.2'!A490,'Hoa Don'!$A$1:$D$517,2,FALSE)</f>
        <v>45170</v>
      </c>
      <c r="D490">
        <v>1998</v>
      </c>
    </row>
    <row r="491" spans="1:4" x14ac:dyDescent="0.3">
      <c r="A491" s="6" t="s">
        <v>554</v>
      </c>
      <c r="B491" s="6" t="s">
        <v>38</v>
      </c>
      <c r="C491" s="43">
        <f>VLOOKUP('1.2'!A491,'Hoa Don'!$A$1:$D$517,2,FALSE)</f>
        <v>45170</v>
      </c>
      <c r="D491">
        <v>2040</v>
      </c>
    </row>
    <row r="492" spans="1:4" x14ac:dyDescent="0.3">
      <c r="A492" s="6" t="s">
        <v>555</v>
      </c>
      <c r="B492" s="6" t="s">
        <v>7</v>
      </c>
      <c r="C492" s="43">
        <f>VLOOKUP('1.2'!A492,'Hoa Don'!$A$1:$D$517,2,FALSE)</f>
        <v>45170</v>
      </c>
      <c r="D492">
        <v>616</v>
      </c>
    </row>
    <row r="493" spans="1:4" x14ac:dyDescent="0.3">
      <c r="A493" s="6" t="s">
        <v>556</v>
      </c>
      <c r="B493" s="6" t="s">
        <v>51</v>
      </c>
      <c r="C493" s="43">
        <f>VLOOKUP('1.2'!A493,'Hoa Don'!$A$1:$D$517,2,FALSE)</f>
        <v>45174</v>
      </c>
      <c r="D493">
        <v>2835</v>
      </c>
    </row>
    <row r="494" spans="1:4" x14ac:dyDescent="0.3">
      <c r="A494" s="6" t="s">
        <v>557</v>
      </c>
      <c r="B494" s="6" t="s">
        <v>4</v>
      </c>
      <c r="C494" s="43">
        <f>VLOOKUP('1.2'!A494,'Hoa Don'!$A$1:$D$517,2,FALSE)</f>
        <v>45176</v>
      </c>
      <c r="D494">
        <v>3996</v>
      </c>
    </row>
    <row r="495" spans="1:4" x14ac:dyDescent="0.3">
      <c r="A495" s="6" t="s">
        <v>558</v>
      </c>
      <c r="B495" s="6" t="s">
        <v>21</v>
      </c>
      <c r="C495" s="43">
        <f>VLOOKUP('1.2'!A495,'Hoa Don'!$A$1:$D$517,2,FALSE)</f>
        <v>45178</v>
      </c>
      <c r="D495">
        <v>2640</v>
      </c>
    </row>
    <row r="496" spans="1:4" x14ac:dyDescent="0.3">
      <c r="A496" s="6" t="s">
        <v>559</v>
      </c>
      <c r="B496" s="6" t="s">
        <v>21</v>
      </c>
      <c r="C496" s="43">
        <f>VLOOKUP('1.2'!A496,'Hoa Don'!$A$1:$D$517,2,FALSE)</f>
        <v>45180</v>
      </c>
      <c r="D496">
        <v>1080</v>
      </c>
    </row>
    <row r="497" spans="1:4" x14ac:dyDescent="0.3">
      <c r="A497" s="6" t="s">
        <v>560</v>
      </c>
      <c r="B497" s="6" t="s">
        <v>7</v>
      </c>
      <c r="C497" s="43">
        <f>VLOOKUP('1.2'!A497,'Hoa Don'!$A$1:$D$517,2,FALSE)</f>
        <v>45182</v>
      </c>
      <c r="D497">
        <v>4488</v>
      </c>
    </row>
    <row r="498" spans="1:4" x14ac:dyDescent="0.3">
      <c r="A498" s="6" t="s">
        <v>561</v>
      </c>
      <c r="B498" s="6" t="s">
        <v>38</v>
      </c>
      <c r="C498" s="43">
        <f>VLOOKUP('1.2'!A498,'Hoa Don'!$A$1:$D$517,2,FALSE)</f>
        <v>45184</v>
      </c>
      <c r="D498">
        <v>2244</v>
      </c>
    </row>
    <row r="499" spans="1:4" x14ac:dyDescent="0.3">
      <c r="A499" s="6" t="s">
        <v>562</v>
      </c>
      <c r="B499" s="6" t="s">
        <v>26</v>
      </c>
      <c r="C499" s="43">
        <f>VLOOKUP('1.2'!A499,'Hoa Don'!$A$1:$D$517,2,FALSE)</f>
        <v>45186</v>
      </c>
      <c r="D499">
        <v>8692</v>
      </c>
    </row>
    <row r="500" spans="1:4" x14ac:dyDescent="0.3">
      <c r="A500" s="6" t="s">
        <v>563</v>
      </c>
      <c r="B500" s="6" t="s">
        <v>21</v>
      </c>
      <c r="C500" s="43">
        <f>VLOOKUP('1.2'!A500,'Hoa Don'!$A$1:$D$517,2,FALSE)</f>
        <v>45188</v>
      </c>
      <c r="D500">
        <v>960</v>
      </c>
    </row>
    <row r="501" spans="1:4" x14ac:dyDescent="0.3">
      <c r="A501" s="6" t="s">
        <v>564</v>
      </c>
      <c r="B501" s="6" t="s">
        <v>24</v>
      </c>
      <c r="C501" s="43">
        <f>VLOOKUP('1.2'!A501,'Hoa Don'!$A$1:$D$517,2,FALSE)</f>
        <v>45190</v>
      </c>
      <c r="D501">
        <v>400</v>
      </c>
    </row>
    <row r="502" spans="1:4" x14ac:dyDescent="0.3">
      <c r="A502" s="6" t="s">
        <v>565</v>
      </c>
      <c r="B502" s="6" t="s">
        <v>10</v>
      </c>
      <c r="C502" s="43">
        <f>VLOOKUP('1.2'!A502,'Hoa Don'!$A$1:$D$517,2,FALSE)</f>
        <v>45192</v>
      </c>
      <c r="D502">
        <v>20203</v>
      </c>
    </row>
    <row r="503" spans="1:4" x14ac:dyDescent="0.3">
      <c r="A503" s="6" t="s">
        <v>566</v>
      </c>
      <c r="B503" s="6" t="s">
        <v>26</v>
      </c>
      <c r="C503" s="43">
        <f>VLOOKUP('1.2'!A503,'Hoa Don'!$A$1:$D$517,2,FALSE)</f>
        <v>45194</v>
      </c>
      <c r="D503">
        <v>424</v>
      </c>
    </row>
    <row r="504" spans="1:4" x14ac:dyDescent="0.3">
      <c r="A504" s="6" t="s">
        <v>567</v>
      </c>
      <c r="B504" s="6" t="s">
        <v>38</v>
      </c>
      <c r="C504" s="43">
        <f>VLOOKUP('1.2'!A504,'Hoa Don'!$A$1:$D$517,2,FALSE)</f>
        <v>45196</v>
      </c>
      <c r="D504">
        <v>5916</v>
      </c>
    </row>
    <row r="505" spans="1:4" x14ac:dyDescent="0.3">
      <c r="A505" s="6" t="s">
        <v>568</v>
      </c>
      <c r="B505" s="6" t="s">
        <v>26</v>
      </c>
      <c r="C505" s="43">
        <f>VLOOKUP('1.2'!A505,'Hoa Don'!$A$1:$D$517,2,FALSE)</f>
        <v>45200</v>
      </c>
      <c r="D505">
        <v>7420</v>
      </c>
    </row>
    <row r="506" spans="1:4" x14ac:dyDescent="0.3">
      <c r="A506" s="6" t="s">
        <v>569</v>
      </c>
      <c r="B506" s="6" t="s">
        <v>51</v>
      </c>
      <c r="C506" s="43">
        <f>VLOOKUP('1.2'!A506,'Hoa Don'!$A$1:$D$517,2,FALSE)</f>
        <v>45201</v>
      </c>
      <c r="D506">
        <v>4620</v>
      </c>
    </row>
    <row r="507" spans="1:4" x14ac:dyDescent="0.3">
      <c r="A507" s="6" t="s">
        <v>570</v>
      </c>
      <c r="B507" s="6" t="s">
        <v>24</v>
      </c>
      <c r="C507" s="43">
        <f>VLOOKUP('1.2'!A507,'Hoa Don'!$A$1:$D$517,2,FALSE)</f>
        <v>45201</v>
      </c>
      <c r="D507">
        <v>7700</v>
      </c>
    </row>
    <row r="508" spans="1:4" x14ac:dyDescent="0.3">
      <c r="A508" s="6" t="s">
        <v>571</v>
      </c>
      <c r="B508" s="6" t="s">
        <v>51</v>
      </c>
      <c r="C508" s="43">
        <f>VLOOKUP('1.2'!A508,'Hoa Don'!$A$1:$D$517,2,FALSE)</f>
        <v>45206</v>
      </c>
      <c r="D508">
        <v>525</v>
      </c>
    </row>
    <row r="509" spans="1:4" x14ac:dyDescent="0.3">
      <c r="A509" s="6" t="s">
        <v>572</v>
      </c>
      <c r="B509" s="6" t="s">
        <v>26</v>
      </c>
      <c r="C509" s="43">
        <f>VLOOKUP('1.2'!A509,'Hoa Don'!$A$1:$D$517,2,FALSE)</f>
        <v>45208</v>
      </c>
      <c r="D509">
        <v>2756</v>
      </c>
    </row>
    <row r="510" spans="1:4" x14ac:dyDescent="0.3">
      <c r="A510" s="6" t="s">
        <v>573</v>
      </c>
      <c r="B510" s="6" t="s">
        <v>28</v>
      </c>
      <c r="C510" s="43">
        <f>VLOOKUP('1.2'!A510,'Hoa Don'!$A$1:$D$517,2,FALSE)</f>
        <v>45210</v>
      </c>
      <c r="D510">
        <v>436</v>
      </c>
    </row>
    <row r="511" spans="1:4" x14ac:dyDescent="0.3">
      <c r="A511" s="6" t="s">
        <v>574</v>
      </c>
      <c r="B511" s="6" t="s">
        <v>4</v>
      </c>
      <c r="C511" s="43">
        <f>VLOOKUP('1.2'!A511,'Hoa Don'!$A$1:$D$517,2,FALSE)</f>
        <v>45212</v>
      </c>
      <c r="D511">
        <v>1110</v>
      </c>
    </row>
    <row r="512" spans="1:4" x14ac:dyDescent="0.3">
      <c r="A512" s="6" t="s">
        <v>575</v>
      </c>
      <c r="B512" s="6" t="s">
        <v>21</v>
      </c>
      <c r="C512" s="43">
        <f>VLOOKUP('1.2'!A512,'Hoa Don'!$A$1:$D$517,2,FALSE)</f>
        <v>45214</v>
      </c>
      <c r="D512">
        <v>1200</v>
      </c>
    </row>
    <row r="513" spans="1:4" x14ac:dyDescent="0.3">
      <c r="A513" s="6" t="s">
        <v>576</v>
      </c>
      <c r="B513" s="6" t="s">
        <v>4</v>
      </c>
      <c r="C513" s="43">
        <f>VLOOKUP('1.2'!A513,'Hoa Don'!$A$1:$D$517,2,FALSE)</f>
        <v>45216</v>
      </c>
      <c r="D513">
        <v>8436</v>
      </c>
    </row>
    <row r="514" spans="1:4" x14ac:dyDescent="0.3">
      <c r="A514" s="6" t="s">
        <v>577</v>
      </c>
      <c r="B514" s="6" t="s">
        <v>38</v>
      </c>
      <c r="C514" s="43">
        <f>VLOOKUP('1.2'!A514,'Hoa Don'!$A$1:$D$517,2,FALSE)</f>
        <v>45218</v>
      </c>
      <c r="D514">
        <v>2040</v>
      </c>
    </row>
    <row r="515" spans="1:4" x14ac:dyDescent="0.3">
      <c r="A515" s="6" t="s">
        <v>578</v>
      </c>
      <c r="B515" s="6" t="s">
        <v>10</v>
      </c>
      <c r="C515" s="43">
        <f>VLOOKUP('1.2'!A515,'Hoa Don'!$A$1:$D$517,2,FALSE)</f>
        <v>45220</v>
      </c>
      <c r="D515">
        <v>10215</v>
      </c>
    </row>
    <row r="516" spans="1:4" x14ac:dyDescent="0.3">
      <c r="A516" s="6" t="s">
        <v>579</v>
      </c>
      <c r="B516" s="6" t="s">
        <v>7</v>
      </c>
      <c r="C516" s="43">
        <f>VLOOKUP('1.2'!A516,'Hoa Don'!$A$1:$D$517,2,FALSE)</f>
        <v>45222</v>
      </c>
      <c r="D516">
        <v>5720</v>
      </c>
    </row>
    <row r="517" spans="1:4" x14ac:dyDescent="0.3">
      <c r="A517" s="6" t="s">
        <v>580</v>
      </c>
      <c r="B517" s="6" t="s">
        <v>38</v>
      </c>
      <c r="C517" s="43">
        <f>VLOOKUP('1.2'!A517,'Hoa Don'!$A$1:$D$517,2,FALSE)</f>
        <v>45224</v>
      </c>
      <c r="D517">
        <v>2244</v>
      </c>
    </row>
    <row r="518" spans="1:4" x14ac:dyDescent="0.3">
      <c r="A518" s="6" t="s">
        <v>581</v>
      </c>
      <c r="B518" s="6" t="s">
        <v>21</v>
      </c>
      <c r="C518" s="43">
        <f>VLOOKUP('1.2'!A518,'Hoa Don'!$A$1:$D$517,2,FALSE)</f>
        <v>45226</v>
      </c>
      <c r="D518">
        <v>5640</v>
      </c>
    </row>
    <row r="519" spans="1:4" x14ac:dyDescent="0.3">
      <c r="A519" s="6" t="s">
        <v>582</v>
      </c>
      <c r="B519" s="6" t="s">
        <v>24</v>
      </c>
      <c r="C519" s="43">
        <f>VLOOKUP('1.2'!A519,'Hoa Don'!$A$1:$D$517,2,FALSE)</f>
        <v>45228</v>
      </c>
      <c r="D519">
        <v>1600</v>
      </c>
    </row>
    <row r="520" spans="1:4" x14ac:dyDescent="0.3">
      <c r="A520" s="6" t="s">
        <v>583</v>
      </c>
      <c r="B520" s="6" t="s">
        <v>10</v>
      </c>
      <c r="C520" s="43">
        <f>VLOOKUP('1.2'!A520,'Hoa Don'!$A$1:$D$517,2,FALSE)</f>
        <v>45230</v>
      </c>
      <c r="D520">
        <v>2497</v>
      </c>
    </row>
    <row r="521" spans="1:4" x14ac:dyDescent="0.3">
      <c r="A521" s="6" t="s">
        <v>584</v>
      </c>
      <c r="B521" s="6" t="s">
        <v>5</v>
      </c>
      <c r="C521" s="43">
        <f>VLOOKUP('1.2'!A521,'Hoa Don'!$A$1:$D$517,2,FALSE)</f>
        <v>45231</v>
      </c>
      <c r="D521">
        <v>464</v>
      </c>
    </row>
    <row r="522" spans="1:4" x14ac:dyDescent="0.3">
      <c r="A522" s="6" t="s">
        <v>585</v>
      </c>
      <c r="B522" s="6" t="s">
        <v>51</v>
      </c>
      <c r="C522" s="43">
        <f>VLOOKUP('1.2'!A522,'Hoa Don'!$A$1:$D$517,2,FALSE)</f>
        <v>45231</v>
      </c>
      <c r="D522">
        <v>630</v>
      </c>
    </row>
    <row r="523" spans="1:4" x14ac:dyDescent="0.3">
      <c r="A523" s="6" t="s">
        <v>586</v>
      </c>
      <c r="B523" s="6" t="s">
        <v>38</v>
      </c>
      <c r="C523" s="43">
        <f>VLOOKUP('1.2'!A523,'Hoa Don'!$A$1:$D$517,2,FALSE)</f>
        <v>45236</v>
      </c>
      <c r="D523">
        <v>408</v>
      </c>
    </row>
    <row r="524" spans="1:4" x14ac:dyDescent="0.3">
      <c r="A524" s="6" t="s">
        <v>587</v>
      </c>
      <c r="B524" s="6" t="s">
        <v>10</v>
      </c>
      <c r="C524" s="43">
        <f>VLOOKUP('1.2'!A524,'Hoa Don'!$A$1:$D$517,2,FALSE)</f>
        <v>45238</v>
      </c>
      <c r="D524">
        <v>7264</v>
      </c>
    </row>
    <row r="525" spans="1:4" x14ac:dyDescent="0.3">
      <c r="A525" s="6" t="s">
        <v>588</v>
      </c>
      <c r="B525" s="6" t="s">
        <v>26</v>
      </c>
      <c r="C525" s="43">
        <f>VLOOKUP('1.2'!A525,'Hoa Don'!$A$1:$D$517,2,FALSE)</f>
        <v>45240</v>
      </c>
      <c r="D525">
        <v>8692</v>
      </c>
    </row>
    <row r="526" spans="1:4" x14ac:dyDescent="0.3">
      <c r="A526" s="6" t="s">
        <v>589</v>
      </c>
      <c r="B526" s="6" t="s">
        <v>26</v>
      </c>
      <c r="C526" s="43">
        <f>VLOOKUP('1.2'!A526,'Hoa Don'!$A$1:$D$517,2,FALSE)</f>
        <v>45242</v>
      </c>
      <c r="D526">
        <v>4240</v>
      </c>
    </row>
    <row r="527" spans="1:4" x14ac:dyDescent="0.3">
      <c r="A527" s="6" t="s">
        <v>590</v>
      </c>
      <c r="B527" s="6" t="s">
        <v>10</v>
      </c>
      <c r="C527" s="43">
        <f>VLOOKUP('1.2'!A527,'Hoa Don'!$A$1:$D$517,2,FALSE)</f>
        <v>45244</v>
      </c>
      <c r="D527">
        <v>4313</v>
      </c>
    </row>
    <row r="528" spans="1:4" x14ac:dyDescent="0.3">
      <c r="A528" s="6" t="s">
        <v>591</v>
      </c>
      <c r="B528" s="6" t="s">
        <v>4</v>
      </c>
      <c r="C528" s="43">
        <f>VLOOKUP('1.2'!A528,'Hoa Don'!$A$1:$D$517,2,FALSE)</f>
        <v>45246</v>
      </c>
      <c r="D528">
        <v>888</v>
      </c>
    </row>
    <row r="529" spans="1:4" x14ac:dyDescent="0.3">
      <c r="A529" s="6" t="s">
        <v>592</v>
      </c>
      <c r="B529" s="6" t="s">
        <v>7</v>
      </c>
      <c r="C529" s="43">
        <f>VLOOKUP('1.2'!A529,'Hoa Don'!$A$1:$D$517,2,FALSE)</f>
        <v>45248</v>
      </c>
      <c r="D529">
        <v>1320</v>
      </c>
    </row>
    <row r="530" spans="1:4" x14ac:dyDescent="0.3">
      <c r="A530" s="6" t="s">
        <v>593</v>
      </c>
      <c r="B530" s="6" t="s">
        <v>21</v>
      </c>
      <c r="C530" s="43">
        <f>VLOOKUP('1.2'!A530,'Hoa Don'!$A$1:$D$517,2,FALSE)</f>
        <v>45250</v>
      </c>
      <c r="D530">
        <v>720</v>
      </c>
    </row>
    <row r="531" spans="1:4" x14ac:dyDescent="0.3">
      <c r="A531" s="6" t="s">
        <v>594</v>
      </c>
      <c r="B531" s="6" t="s">
        <v>7</v>
      </c>
      <c r="C531" s="43">
        <f>VLOOKUP('1.2'!A531,'Hoa Don'!$A$1:$D$517,2,FALSE)</f>
        <v>45252</v>
      </c>
      <c r="D531">
        <v>3344</v>
      </c>
    </row>
    <row r="532" spans="1:4" x14ac:dyDescent="0.3">
      <c r="A532" s="6" t="s">
        <v>595</v>
      </c>
      <c r="B532" s="6" t="s">
        <v>28</v>
      </c>
      <c r="C532" s="43">
        <f>VLOOKUP('1.2'!A532,'Hoa Don'!$A$1:$D$517,2,FALSE)</f>
        <v>45254</v>
      </c>
      <c r="D532">
        <v>1199</v>
      </c>
    </row>
    <row r="533" spans="1:4" x14ac:dyDescent="0.3">
      <c r="A533" s="6" t="s">
        <v>596</v>
      </c>
      <c r="B533" s="6" t="s">
        <v>24</v>
      </c>
      <c r="C533" s="43">
        <f>VLOOKUP('1.2'!A533,'Hoa Don'!$A$1:$D$517,2,FALSE)</f>
        <v>45256</v>
      </c>
      <c r="D533">
        <v>5600</v>
      </c>
    </row>
    <row r="534" spans="1:4" x14ac:dyDescent="0.3">
      <c r="A534" s="6" t="s">
        <v>597</v>
      </c>
      <c r="B534" s="6" t="s">
        <v>4</v>
      </c>
      <c r="C534" s="43">
        <f>VLOOKUP('1.2'!A534,'Hoa Don'!$A$1:$D$517,2,FALSE)</f>
        <v>45258</v>
      </c>
      <c r="D534">
        <v>3330</v>
      </c>
    </row>
    <row r="535" spans="1:4" x14ac:dyDescent="0.3">
      <c r="A535" s="6" t="s">
        <v>598</v>
      </c>
      <c r="B535" s="6" t="s">
        <v>51</v>
      </c>
      <c r="C535" s="43">
        <f>VLOOKUP('1.2'!A535,'Hoa Don'!$A$1:$D$517,2,FALSE)</f>
        <v>45260</v>
      </c>
      <c r="D535">
        <v>2310</v>
      </c>
    </row>
    <row r="536" spans="1:4" x14ac:dyDescent="0.3">
      <c r="A536" s="6" t="s">
        <v>599</v>
      </c>
      <c r="B536" s="6" t="s">
        <v>38</v>
      </c>
      <c r="C536" s="43">
        <f>VLOOKUP('1.2'!A536,'Hoa Don'!$A$1:$D$517,2,FALSE)</f>
        <v>45261</v>
      </c>
      <c r="D536">
        <v>9690</v>
      </c>
    </row>
    <row r="537" spans="1:4" x14ac:dyDescent="0.3">
      <c r="A537" s="6" t="s">
        <v>600</v>
      </c>
      <c r="B537" s="6" t="s">
        <v>51</v>
      </c>
      <c r="C537" s="43">
        <f>VLOOKUP('1.2'!A537,'Hoa Don'!$A$1:$D$517,2,FALSE)</f>
        <v>45263</v>
      </c>
      <c r="D537">
        <v>5355</v>
      </c>
    </row>
    <row r="538" spans="1:4" x14ac:dyDescent="0.3">
      <c r="A538" s="6" t="s">
        <v>601</v>
      </c>
      <c r="B538" s="6" t="s">
        <v>21</v>
      </c>
      <c r="C538" s="43">
        <f>VLOOKUP('1.2'!A538,'Hoa Don'!$A$1:$D$517,2,FALSE)</f>
        <v>45265</v>
      </c>
      <c r="D538">
        <v>2640</v>
      </c>
    </row>
    <row r="539" spans="1:4" x14ac:dyDescent="0.3">
      <c r="A539" s="6" t="s">
        <v>602</v>
      </c>
      <c r="B539" s="6" t="s">
        <v>28</v>
      </c>
      <c r="C539" s="43">
        <f>VLOOKUP('1.2'!A539,'Hoa Don'!$A$1:$D$517,2,FALSE)</f>
        <v>45265</v>
      </c>
      <c r="D539">
        <v>4360</v>
      </c>
    </row>
    <row r="540" spans="1:4" x14ac:dyDescent="0.3">
      <c r="A540" s="6" t="s">
        <v>603</v>
      </c>
      <c r="B540" s="6" t="s">
        <v>38</v>
      </c>
      <c r="C540" s="43">
        <f>VLOOKUP('1.2'!A540,'Hoa Don'!$A$1:$D$517,2,FALSE)</f>
        <v>45265</v>
      </c>
      <c r="D540">
        <v>816</v>
      </c>
    </row>
    <row r="541" spans="1:4" x14ac:dyDescent="0.3">
      <c r="A541" s="6" t="s">
        <v>604</v>
      </c>
      <c r="B541" s="6" t="s">
        <v>4</v>
      </c>
      <c r="C541" s="43">
        <f>VLOOKUP('1.2'!A541,'Hoa Don'!$A$1:$D$517,2,FALSE)</f>
        <v>45271</v>
      </c>
      <c r="D541">
        <v>888</v>
      </c>
    </row>
    <row r="542" spans="1:4" x14ac:dyDescent="0.3">
      <c r="A542" s="6" t="s">
        <v>605</v>
      </c>
      <c r="B542" s="6" t="s">
        <v>4</v>
      </c>
      <c r="C542" s="43">
        <f>VLOOKUP('1.2'!A542,'Hoa Don'!$A$1:$D$517,2,FALSE)</f>
        <v>45273</v>
      </c>
      <c r="D542">
        <v>19758</v>
      </c>
    </row>
    <row r="543" spans="1:4" x14ac:dyDescent="0.3">
      <c r="A543" s="6" t="s">
        <v>606</v>
      </c>
      <c r="B543" s="6" t="s">
        <v>51</v>
      </c>
      <c r="C543" s="43">
        <f>VLOOKUP('1.2'!A543,'Hoa Don'!$A$1:$D$517,2,FALSE)</f>
        <v>45275</v>
      </c>
      <c r="D543">
        <v>210</v>
      </c>
    </row>
    <row r="544" spans="1:4" x14ac:dyDescent="0.3">
      <c r="A544" s="6" t="s">
        <v>607</v>
      </c>
      <c r="B544" s="6" t="s">
        <v>10</v>
      </c>
      <c r="C544" s="43">
        <f>VLOOKUP('1.2'!A544,'Hoa Don'!$A$1:$D$517,2,FALSE)</f>
        <v>45277</v>
      </c>
      <c r="D544">
        <v>13166</v>
      </c>
    </row>
    <row r="545" spans="1:4" x14ac:dyDescent="0.3">
      <c r="A545" s="6" t="s">
        <v>608</v>
      </c>
      <c r="B545" s="6" t="s">
        <v>38</v>
      </c>
      <c r="C545" s="43">
        <f>VLOOKUP('1.2'!A545,'Hoa Don'!$A$1:$D$517,2,FALSE)</f>
        <v>45279</v>
      </c>
      <c r="D545">
        <v>5100</v>
      </c>
    </row>
    <row r="546" spans="1:4" x14ac:dyDescent="0.3">
      <c r="A546" s="6" t="s">
        <v>609</v>
      </c>
      <c r="B546" s="6" t="s">
        <v>7</v>
      </c>
      <c r="C546" s="43">
        <f>VLOOKUP('1.2'!A546,'Hoa Don'!$A$1:$D$517,2,FALSE)</f>
        <v>45281</v>
      </c>
      <c r="D546">
        <v>3872</v>
      </c>
    </row>
    <row r="547" spans="1:4" x14ac:dyDescent="0.3">
      <c r="A547" s="6" t="s">
        <v>610</v>
      </c>
      <c r="B547" s="6" t="s">
        <v>5</v>
      </c>
      <c r="C547" s="43">
        <f>VLOOKUP('1.2'!A547,'Hoa Don'!$A$1:$D$517,2,FALSE)</f>
        <v>45283</v>
      </c>
      <c r="D547">
        <v>1276</v>
      </c>
    </row>
    <row r="548" spans="1:4" x14ac:dyDescent="0.3">
      <c r="A548" s="6" t="s">
        <v>611</v>
      </c>
      <c r="B548" s="6" t="s">
        <v>10</v>
      </c>
      <c r="C548" s="43">
        <f>VLOOKUP('1.2'!A548,'Hoa Don'!$A$1:$D$517,2,FALSE)</f>
        <v>45285</v>
      </c>
      <c r="D548">
        <v>13620</v>
      </c>
    </row>
    <row r="549" spans="1:4" x14ac:dyDescent="0.3">
      <c r="A549" s="6" t="s">
        <v>612</v>
      </c>
      <c r="B549" s="6" t="s">
        <v>7</v>
      </c>
      <c r="C549" s="43">
        <f>VLOOKUP('1.2'!A549,'Hoa Don'!$A$1:$D$517,2,FALSE)</f>
        <v>45287</v>
      </c>
      <c r="D549">
        <v>2112</v>
      </c>
    </row>
    <row r="550" spans="1:4" x14ac:dyDescent="0.3">
      <c r="A550" s="6" t="s">
        <v>613</v>
      </c>
      <c r="B550" s="6" t="s">
        <v>7</v>
      </c>
      <c r="C550" s="43">
        <f>VLOOKUP('1.2'!A550,'Hoa Don'!$A$1:$D$517,2,FALSE)</f>
        <v>45288</v>
      </c>
      <c r="D550">
        <v>7832</v>
      </c>
    </row>
    <row r="551" spans="1:4" x14ac:dyDescent="0.3">
      <c r="A551" s="6" t="s">
        <v>614</v>
      </c>
      <c r="B551" s="6" t="s">
        <v>10</v>
      </c>
      <c r="C551" s="43">
        <f>VLOOKUP('1.2'!A551,'Hoa Don'!$A$1:$D$517,2,FALSE)</f>
        <v>45288</v>
      </c>
      <c r="D551">
        <v>8399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19F4-1B34-4E09-BC9A-82AB3580E579}">
  <dimension ref="A1:K551"/>
  <sheetViews>
    <sheetView workbookViewId="0">
      <selection activeCell="N6" sqref="N6"/>
    </sheetView>
  </sheetViews>
  <sheetFormatPr defaultRowHeight="16.8" x14ac:dyDescent="0.3"/>
  <cols>
    <col min="1" max="1" width="10.5546875" style="2" bestFit="1" customWidth="1"/>
    <col min="2" max="2" width="11.109375" style="2" bestFit="1" customWidth="1"/>
    <col min="3" max="3" width="13.44140625" bestFit="1" customWidth="1"/>
    <col min="4" max="4" width="12" bestFit="1" customWidth="1"/>
    <col min="5" max="5" width="11.88671875" bestFit="1" customWidth="1"/>
    <col min="7" max="7" width="16.44140625" bestFit="1" customWidth="1"/>
    <col min="8" max="8" width="15.5546875" bestFit="1" customWidth="1"/>
    <col min="9" max="10" width="7.109375" bestFit="1" customWidth="1"/>
    <col min="11" max="11" width="10.77734375" bestFit="1" customWidth="1"/>
    <col min="12" max="12" width="6.88671875" bestFit="1" customWidth="1"/>
    <col min="13" max="13" width="7" bestFit="1" customWidth="1"/>
    <col min="14" max="14" width="6" bestFit="1" customWidth="1"/>
    <col min="15" max="15" width="6.44140625" bestFit="1" customWidth="1"/>
    <col min="16" max="16" width="6.21875" bestFit="1" customWidth="1"/>
    <col min="17" max="17" width="6" bestFit="1" customWidth="1"/>
    <col min="18" max="18" width="6.5546875" bestFit="1" customWidth="1"/>
    <col min="19" max="19" width="6.21875" bestFit="1" customWidth="1"/>
    <col min="20" max="20" width="9.6640625" bestFit="1" customWidth="1"/>
    <col min="21" max="22" width="7.109375" bestFit="1" customWidth="1"/>
    <col min="23" max="23" width="10.77734375" bestFit="1" customWidth="1"/>
    <col min="24" max="483" width="15.5546875" bestFit="1" customWidth="1"/>
    <col min="484" max="484" width="10.77734375" bestFit="1" customWidth="1"/>
    <col min="485" max="485" width="9.6640625" bestFit="1" customWidth="1"/>
    <col min="486" max="486" width="7.109375" bestFit="1" customWidth="1"/>
    <col min="487" max="487" width="9.6640625" bestFit="1" customWidth="1"/>
    <col min="488" max="488" width="7.109375" bestFit="1" customWidth="1"/>
    <col min="489" max="489" width="5.5546875" bestFit="1" customWidth="1"/>
    <col min="490" max="490" width="9.6640625" bestFit="1" customWidth="1"/>
    <col min="491" max="491" width="7.109375" bestFit="1" customWidth="1"/>
    <col min="492" max="492" width="9.6640625" bestFit="1" customWidth="1"/>
    <col min="493" max="493" width="7.109375" bestFit="1" customWidth="1"/>
    <col min="494" max="494" width="9.6640625" bestFit="1" customWidth="1"/>
    <col min="495" max="495" width="7.109375" bestFit="1" customWidth="1"/>
    <col min="496" max="496" width="5.5546875" bestFit="1" customWidth="1"/>
    <col min="497" max="497" width="9.6640625" bestFit="1" customWidth="1"/>
    <col min="498" max="498" width="7.109375" bestFit="1" customWidth="1"/>
    <col min="499" max="499" width="5.5546875" bestFit="1" customWidth="1"/>
    <col min="500" max="500" width="9.6640625" bestFit="1" customWidth="1"/>
    <col min="501" max="501" width="7.109375" bestFit="1" customWidth="1"/>
    <col min="502" max="502" width="9.6640625" bestFit="1" customWidth="1"/>
    <col min="503" max="503" width="7.109375" bestFit="1" customWidth="1"/>
    <col min="504" max="504" width="9.6640625" bestFit="1" customWidth="1"/>
    <col min="505" max="505" width="7.109375" bestFit="1" customWidth="1"/>
    <col min="506" max="506" width="5.5546875" bestFit="1" customWidth="1"/>
    <col min="507" max="507" width="9.6640625" bestFit="1" customWidth="1"/>
    <col min="508" max="508" width="7.109375" bestFit="1" customWidth="1"/>
    <col min="509" max="509" width="5.5546875" bestFit="1" customWidth="1"/>
    <col min="510" max="510" width="9.6640625" bestFit="1" customWidth="1"/>
    <col min="511" max="511" width="7.109375" bestFit="1" customWidth="1"/>
    <col min="512" max="512" width="9.6640625" bestFit="1" customWidth="1"/>
    <col min="513" max="513" width="7.109375" bestFit="1" customWidth="1"/>
    <col min="514" max="514" width="9.6640625" bestFit="1" customWidth="1"/>
    <col min="515" max="515" width="7.109375" bestFit="1" customWidth="1"/>
    <col min="516" max="518" width="5.5546875" bestFit="1" customWidth="1"/>
    <col min="519" max="519" width="9.6640625" bestFit="1" customWidth="1"/>
    <col min="520" max="520" width="7.109375" bestFit="1" customWidth="1"/>
    <col min="521" max="521" width="9.6640625" bestFit="1" customWidth="1"/>
    <col min="522" max="522" width="7.109375" bestFit="1" customWidth="1"/>
    <col min="523" max="523" width="5.5546875" bestFit="1" customWidth="1"/>
    <col min="524" max="524" width="9.6640625" bestFit="1" customWidth="1"/>
    <col min="525" max="525" width="7.109375" bestFit="1" customWidth="1"/>
    <col min="526" max="526" width="4.5546875" bestFit="1" customWidth="1"/>
    <col min="527" max="527" width="9.6640625" bestFit="1" customWidth="1"/>
    <col min="528" max="528" width="7.109375" bestFit="1" customWidth="1"/>
    <col min="529" max="529" width="9.6640625" bestFit="1" customWidth="1"/>
    <col min="530" max="530" width="7.109375" bestFit="1" customWidth="1"/>
    <col min="531" max="531" width="9.6640625" bestFit="1" customWidth="1"/>
    <col min="532" max="532" width="7.109375" bestFit="1" customWidth="1"/>
    <col min="533" max="533" width="9.6640625" bestFit="1" customWidth="1"/>
    <col min="534" max="534" width="7.109375" bestFit="1" customWidth="1"/>
    <col min="535" max="535" width="9.6640625" bestFit="1" customWidth="1"/>
    <col min="536" max="536" width="7.109375" bestFit="1" customWidth="1"/>
    <col min="537" max="537" width="5.5546875" bestFit="1" customWidth="1"/>
    <col min="538" max="538" width="4.5546875" bestFit="1" customWidth="1"/>
    <col min="539" max="539" width="9.6640625" bestFit="1" customWidth="1"/>
    <col min="540" max="540" width="7.109375" bestFit="1" customWidth="1"/>
    <col min="541" max="541" width="4.5546875" bestFit="1" customWidth="1"/>
    <col min="542" max="542" width="9.6640625" bestFit="1" customWidth="1"/>
    <col min="543" max="543" width="7.109375" bestFit="1" customWidth="1"/>
    <col min="544" max="544" width="9.6640625" bestFit="1" customWidth="1"/>
    <col min="545" max="545" width="7.109375" bestFit="1" customWidth="1"/>
    <col min="546" max="547" width="5.5546875" bestFit="1" customWidth="1"/>
    <col min="548" max="548" width="9.6640625" bestFit="1" customWidth="1"/>
    <col min="549" max="549" width="7.109375" bestFit="1" customWidth="1"/>
    <col min="550" max="550" width="9.6640625" bestFit="1" customWidth="1"/>
    <col min="551" max="551" width="7.109375" bestFit="1" customWidth="1"/>
    <col min="552" max="552" width="9.6640625" bestFit="1" customWidth="1"/>
    <col min="553" max="553" width="7.109375" bestFit="1" customWidth="1"/>
    <col min="554" max="554" width="9.6640625" bestFit="1" customWidth="1"/>
    <col min="555" max="555" width="7.109375" bestFit="1" customWidth="1"/>
    <col min="556" max="556" width="5.5546875" bestFit="1" customWidth="1"/>
    <col min="557" max="557" width="4.5546875" bestFit="1" customWidth="1"/>
    <col min="558" max="558" width="9.6640625" bestFit="1" customWidth="1"/>
    <col min="559" max="559" width="7.109375" bestFit="1" customWidth="1"/>
    <col min="560" max="560" width="4.5546875" bestFit="1" customWidth="1"/>
    <col min="561" max="561" width="9.6640625" bestFit="1" customWidth="1"/>
    <col min="562" max="562" width="7.109375" bestFit="1" customWidth="1"/>
    <col min="563" max="563" width="9.6640625" bestFit="1" customWidth="1"/>
    <col min="564" max="564" width="7.109375" bestFit="1" customWidth="1"/>
    <col min="565" max="565" width="9.6640625" bestFit="1" customWidth="1"/>
    <col min="566" max="566" width="7.109375" bestFit="1" customWidth="1"/>
    <col min="567" max="567" width="9.6640625" bestFit="1" customWidth="1"/>
    <col min="568" max="568" width="7.109375" bestFit="1" customWidth="1"/>
    <col min="569" max="569" width="4.5546875" bestFit="1" customWidth="1"/>
    <col min="570" max="570" width="9.6640625" bestFit="1" customWidth="1"/>
    <col min="571" max="571" width="7.109375" bestFit="1" customWidth="1"/>
    <col min="572" max="572" width="9.6640625" bestFit="1" customWidth="1"/>
    <col min="573" max="573" width="7.109375" bestFit="1" customWidth="1"/>
    <col min="574" max="574" width="9.6640625" bestFit="1" customWidth="1"/>
    <col min="575" max="575" width="7.109375" bestFit="1" customWidth="1"/>
    <col min="576" max="576" width="9.6640625" bestFit="1" customWidth="1"/>
    <col min="577" max="577" width="7.109375" bestFit="1" customWidth="1"/>
    <col min="578" max="578" width="9.6640625" bestFit="1" customWidth="1"/>
    <col min="579" max="579" width="7.109375" bestFit="1" customWidth="1"/>
    <col min="580" max="580" width="9.6640625" bestFit="1" customWidth="1"/>
    <col min="581" max="581" width="7.109375" bestFit="1" customWidth="1"/>
    <col min="582" max="582" width="5.5546875" bestFit="1" customWidth="1"/>
    <col min="583" max="583" width="9.6640625" bestFit="1" customWidth="1"/>
    <col min="584" max="584" width="7.109375" bestFit="1" customWidth="1"/>
    <col min="585" max="585" width="4.5546875" bestFit="1" customWidth="1"/>
    <col min="586" max="586" width="9.6640625" bestFit="1" customWidth="1"/>
    <col min="587" max="587" width="7.109375" bestFit="1" customWidth="1"/>
    <col min="588" max="588" width="9.6640625" bestFit="1" customWidth="1"/>
    <col min="589" max="589" width="7.109375" bestFit="1" customWidth="1"/>
    <col min="590" max="590" width="9.6640625" bestFit="1" customWidth="1"/>
    <col min="591" max="591" width="7.109375" bestFit="1" customWidth="1"/>
    <col min="592" max="592" width="9.6640625" bestFit="1" customWidth="1"/>
    <col min="593" max="593" width="7.109375" bestFit="1" customWidth="1"/>
    <col min="594" max="594" width="9.6640625" bestFit="1" customWidth="1"/>
    <col min="595" max="595" width="7.109375" bestFit="1" customWidth="1"/>
    <col min="596" max="597" width="5.5546875" bestFit="1" customWidth="1"/>
    <col min="598" max="598" width="9.6640625" bestFit="1" customWidth="1"/>
    <col min="599" max="599" width="7.109375" bestFit="1" customWidth="1"/>
    <col min="600" max="600" width="9.6640625" bestFit="1" customWidth="1"/>
    <col min="601" max="601" width="7.109375" bestFit="1" customWidth="1"/>
    <col min="602" max="602" width="9.6640625" bestFit="1" customWidth="1"/>
    <col min="603" max="603" width="7.109375" bestFit="1" customWidth="1"/>
    <col min="604" max="604" width="9.6640625" bestFit="1" customWidth="1"/>
    <col min="605" max="605" width="7.109375" bestFit="1" customWidth="1"/>
    <col min="606" max="606" width="9.6640625" bestFit="1" customWidth="1"/>
    <col min="607" max="607" width="7.109375" bestFit="1" customWidth="1"/>
    <col min="608" max="608" width="9.6640625" bestFit="1" customWidth="1"/>
    <col min="609" max="609" width="7.109375" bestFit="1" customWidth="1"/>
    <col min="610" max="610" width="4.5546875" bestFit="1" customWidth="1"/>
    <col min="611" max="611" width="9.6640625" bestFit="1" customWidth="1"/>
    <col min="612" max="612" width="7.109375" bestFit="1" customWidth="1"/>
    <col min="613" max="613" width="9.6640625" bestFit="1" customWidth="1"/>
    <col min="614" max="614" width="7.109375" bestFit="1" customWidth="1"/>
    <col min="615" max="615" width="4.5546875" bestFit="1" customWidth="1"/>
    <col min="616" max="616" width="9.6640625" bestFit="1" customWidth="1"/>
    <col min="617" max="617" width="7.109375" bestFit="1" customWidth="1"/>
    <col min="618" max="618" width="4.5546875" bestFit="1" customWidth="1"/>
    <col min="619" max="619" width="9.6640625" bestFit="1" customWidth="1"/>
    <col min="620" max="620" width="7.109375" bestFit="1" customWidth="1"/>
    <col min="621" max="621" width="5.5546875" bestFit="1" customWidth="1"/>
    <col min="622" max="622" width="9.6640625" bestFit="1" customWidth="1"/>
    <col min="623" max="623" width="7.109375" bestFit="1" customWidth="1"/>
    <col min="624" max="624" width="4.5546875" bestFit="1" customWidth="1"/>
    <col min="625" max="625" width="9.6640625" bestFit="1" customWidth="1"/>
    <col min="626" max="626" width="7.109375" bestFit="1" customWidth="1"/>
    <col min="627" max="627" width="9.6640625" bestFit="1" customWidth="1"/>
    <col min="628" max="628" width="7.109375" bestFit="1" customWidth="1"/>
    <col min="629" max="629" width="9.6640625" bestFit="1" customWidth="1"/>
    <col min="630" max="630" width="7.109375" bestFit="1" customWidth="1"/>
    <col min="631" max="631" width="9.6640625" bestFit="1" customWidth="1"/>
    <col min="632" max="632" width="7.109375" bestFit="1" customWidth="1"/>
    <col min="633" max="633" width="9.6640625" bestFit="1" customWidth="1"/>
    <col min="634" max="634" width="7.109375" bestFit="1" customWidth="1"/>
    <col min="635" max="635" width="4.5546875" bestFit="1" customWidth="1"/>
    <col min="636" max="636" width="9.6640625" bestFit="1" customWidth="1"/>
    <col min="637" max="637" width="7.109375" bestFit="1" customWidth="1"/>
    <col min="638" max="638" width="9.6640625" bestFit="1" customWidth="1"/>
    <col min="639" max="639" width="7.109375" bestFit="1" customWidth="1"/>
    <col min="640" max="640" width="9.6640625" bestFit="1" customWidth="1"/>
    <col min="641" max="641" width="7.109375" bestFit="1" customWidth="1"/>
    <col min="642" max="642" width="9.6640625" bestFit="1" customWidth="1"/>
    <col min="643" max="643" width="7.109375" bestFit="1" customWidth="1"/>
    <col min="644" max="644" width="9.6640625" bestFit="1" customWidth="1"/>
    <col min="645" max="645" width="7.109375" bestFit="1" customWidth="1"/>
    <col min="646" max="646" width="9.6640625" bestFit="1" customWidth="1"/>
    <col min="647" max="647" width="7.109375" bestFit="1" customWidth="1"/>
    <col min="648" max="648" width="9.6640625" bestFit="1" customWidth="1"/>
    <col min="649" max="649" width="7.109375" bestFit="1" customWidth="1"/>
    <col min="650" max="650" width="9.6640625" bestFit="1" customWidth="1"/>
    <col min="651" max="651" width="7.109375" bestFit="1" customWidth="1"/>
    <col min="652" max="652" width="9.6640625" bestFit="1" customWidth="1"/>
    <col min="653" max="653" width="7.109375" bestFit="1" customWidth="1"/>
    <col min="654" max="654" width="5.5546875" bestFit="1" customWidth="1"/>
    <col min="655" max="655" width="9.6640625" bestFit="1" customWidth="1"/>
    <col min="656" max="656" width="7.109375" bestFit="1" customWidth="1"/>
    <col min="657" max="657" width="5.5546875" bestFit="1" customWidth="1"/>
    <col min="658" max="658" width="4.5546875" bestFit="1" customWidth="1"/>
    <col min="659" max="659" width="9.6640625" bestFit="1" customWidth="1"/>
    <col min="660" max="660" width="7.109375" bestFit="1" customWidth="1"/>
    <col min="661" max="661" width="9.6640625" bestFit="1" customWidth="1"/>
    <col min="662" max="662" width="7.109375" bestFit="1" customWidth="1"/>
    <col min="663" max="663" width="5.5546875" bestFit="1" customWidth="1"/>
    <col min="664" max="664" width="9.6640625" bestFit="1" customWidth="1"/>
    <col min="665" max="665" width="7.109375" bestFit="1" customWidth="1"/>
    <col min="666" max="666" width="5.5546875" bestFit="1" customWidth="1"/>
    <col min="667" max="667" width="9.6640625" bestFit="1" customWidth="1"/>
    <col min="668" max="668" width="7.109375" bestFit="1" customWidth="1"/>
    <col min="669" max="669" width="5.5546875" bestFit="1" customWidth="1"/>
    <col min="670" max="670" width="9.6640625" bestFit="1" customWidth="1"/>
    <col min="671" max="671" width="7.109375" bestFit="1" customWidth="1"/>
    <col min="672" max="672" width="9.6640625" bestFit="1" customWidth="1"/>
    <col min="673" max="673" width="7.109375" bestFit="1" customWidth="1"/>
    <col min="674" max="674" width="9.6640625" bestFit="1" customWidth="1"/>
    <col min="675" max="675" width="7.109375" bestFit="1" customWidth="1"/>
    <col min="676" max="676" width="5.5546875" bestFit="1" customWidth="1"/>
    <col min="677" max="678" width="4.5546875" bestFit="1" customWidth="1"/>
    <col min="679" max="679" width="9.6640625" bestFit="1" customWidth="1"/>
    <col min="680" max="680" width="7.109375" bestFit="1" customWidth="1"/>
    <col min="681" max="681" width="9.6640625" bestFit="1" customWidth="1"/>
    <col min="682" max="682" width="7.109375" bestFit="1" customWidth="1"/>
    <col min="683" max="683" width="9.6640625" bestFit="1" customWidth="1"/>
    <col min="684" max="684" width="7.109375" bestFit="1" customWidth="1"/>
    <col min="685" max="685" width="5.5546875" bestFit="1" customWidth="1"/>
    <col min="686" max="686" width="4.5546875" bestFit="1" customWidth="1"/>
    <col min="687" max="687" width="9.6640625" bestFit="1" customWidth="1"/>
    <col min="688" max="688" width="7.109375" bestFit="1" customWidth="1"/>
    <col min="689" max="689" width="4.5546875" bestFit="1" customWidth="1"/>
    <col min="690" max="690" width="9.6640625" bestFit="1" customWidth="1"/>
    <col min="691" max="691" width="7.109375" bestFit="1" customWidth="1"/>
    <col min="692" max="692" width="5.5546875" bestFit="1" customWidth="1"/>
    <col min="693" max="693" width="9.6640625" bestFit="1" customWidth="1"/>
    <col min="694" max="694" width="7.109375" bestFit="1" customWidth="1"/>
    <col min="695" max="695" width="9.6640625" bestFit="1" customWidth="1"/>
    <col min="696" max="696" width="7.109375" bestFit="1" customWidth="1"/>
    <col min="697" max="697" width="4.5546875" bestFit="1" customWidth="1"/>
    <col min="698" max="698" width="9.6640625" bestFit="1" customWidth="1"/>
    <col min="699" max="699" width="7.109375" bestFit="1" customWidth="1"/>
    <col min="700" max="700" width="5.5546875" bestFit="1" customWidth="1"/>
    <col min="701" max="701" width="9.6640625" bestFit="1" customWidth="1"/>
    <col min="702" max="702" width="7.109375" bestFit="1" customWidth="1"/>
    <col min="703" max="703" width="5.5546875" bestFit="1" customWidth="1"/>
    <col min="704" max="704" width="9.6640625" bestFit="1" customWidth="1"/>
    <col min="705" max="705" width="7.109375" bestFit="1" customWidth="1"/>
    <col min="706" max="706" width="9.6640625" bestFit="1" customWidth="1"/>
    <col min="707" max="707" width="7.109375" bestFit="1" customWidth="1"/>
    <col min="708" max="708" width="9.6640625" bestFit="1" customWidth="1"/>
    <col min="709" max="709" width="7.109375" bestFit="1" customWidth="1"/>
    <col min="710" max="710" width="9.6640625" bestFit="1" customWidth="1"/>
    <col min="711" max="711" width="7.109375" bestFit="1" customWidth="1"/>
    <col min="712" max="712" width="9.6640625" bestFit="1" customWidth="1"/>
    <col min="713" max="713" width="7.109375" bestFit="1" customWidth="1"/>
    <col min="714" max="714" width="5.5546875" bestFit="1" customWidth="1"/>
    <col min="715" max="715" width="9.6640625" bestFit="1" customWidth="1"/>
    <col min="716" max="716" width="7.109375" bestFit="1" customWidth="1"/>
    <col min="717" max="717" width="9.6640625" bestFit="1" customWidth="1"/>
    <col min="718" max="718" width="7.109375" bestFit="1" customWidth="1"/>
    <col min="719" max="719" width="9.6640625" bestFit="1" customWidth="1"/>
    <col min="720" max="720" width="7.109375" bestFit="1" customWidth="1"/>
    <col min="721" max="721" width="9.6640625" bestFit="1" customWidth="1"/>
    <col min="722" max="722" width="7.109375" bestFit="1" customWidth="1"/>
    <col min="723" max="723" width="9.6640625" bestFit="1" customWidth="1"/>
    <col min="724" max="724" width="7.109375" bestFit="1" customWidth="1"/>
    <col min="725" max="725" width="4.5546875" bestFit="1" customWidth="1"/>
    <col min="726" max="726" width="9.6640625" bestFit="1" customWidth="1"/>
    <col min="727" max="727" width="7.109375" bestFit="1" customWidth="1"/>
    <col min="728" max="728" width="9.6640625" bestFit="1" customWidth="1"/>
    <col min="729" max="729" width="7.109375" bestFit="1" customWidth="1"/>
    <col min="730" max="730" width="9.6640625" bestFit="1" customWidth="1"/>
    <col min="731" max="731" width="7.109375" bestFit="1" customWidth="1"/>
    <col min="732" max="732" width="4.5546875" bestFit="1" customWidth="1"/>
    <col min="733" max="733" width="9.6640625" bestFit="1" customWidth="1"/>
    <col min="734" max="734" width="7.109375" bestFit="1" customWidth="1"/>
    <col min="735" max="735" width="9.6640625" bestFit="1" customWidth="1"/>
    <col min="736" max="736" width="7.109375" bestFit="1" customWidth="1"/>
    <col min="737" max="737" width="5.5546875" bestFit="1" customWidth="1"/>
    <col min="738" max="738" width="9.6640625" bestFit="1" customWidth="1"/>
    <col min="739" max="739" width="7.109375" bestFit="1" customWidth="1"/>
    <col min="740" max="740" width="9.6640625" bestFit="1" customWidth="1"/>
    <col min="741" max="741" width="7.109375" bestFit="1" customWidth="1"/>
    <col min="742" max="742" width="5.5546875" bestFit="1" customWidth="1"/>
    <col min="743" max="743" width="9.6640625" bestFit="1" customWidth="1"/>
    <col min="744" max="744" width="7.109375" bestFit="1" customWidth="1"/>
    <col min="745" max="745" width="9.6640625" bestFit="1" customWidth="1"/>
    <col min="746" max="746" width="7.109375" bestFit="1" customWidth="1"/>
    <col min="747" max="747" width="5.5546875" bestFit="1" customWidth="1"/>
    <col min="748" max="748" width="9.6640625" bestFit="1" customWidth="1"/>
    <col min="749" max="749" width="7.109375" bestFit="1" customWidth="1"/>
    <col min="750" max="750" width="9.6640625" bestFit="1" customWidth="1"/>
    <col min="751" max="751" width="7.109375" bestFit="1" customWidth="1"/>
    <col min="752" max="752" width="9.6640625" bestFit="1" customWidth="1"/>
    <col min="753" max="753" width="7.109375" bestFit="1" customWidth="1"/>
    <col min="754" max="754" width="9.6640625" bestFit="1" customWidth="1"/>
    <col min="755" max="755" width="7.109375" bestFit="1" customWidth="1"/>
    <col min="756" max="756" width="9.6640625" bestFit="1" customWidth="1"/>
    <col min="757" max="757" width="7.109375" bestFit="1" customWidth="1"/>
    <col min="758" max="758" width="9.6640625" bestFit="1" customWidth="1"/>
    <col min="759" max="759" width="7.109375" bestFit="1" customWidth="1"/>
    <col min="760" max="760" width="9.6640625" bestFit="1" customWidth="1"/>
    <col min="761" max="761" width="7.109375" bestFit="1" customWidth="1"/>
    <col min="762" max="762" width="4.5546875" bestFit="1" customWidth="1"/>
    <col min="763" max="763" width="9.6640625" bestFit="1" customWidth="1"/>
    <col min="764" max="764" width="7.109375" bestFit="1" customWidth="1"/>
    <col min="765" max="765" width="5.5546875" bestFit="1" customWidth="1"/>
    <col min="766" max="766" width="9.6640625" bestFit="1" customWidth="1"/>
    <col min="767" max="767" width="7.109375" bestFit="1" customWidth="1"/>
    <col min="768" max="768" width="9.6640625" bestFit="1" customWidth="1"/>
    <col min="769" max="769" width="7.109375" bestFit="1" customWidth="1"/>
    <col min="770" max="770" width="9.6640625" bestFit="1" customWidth="1"/>
    <col min="771" max="771" width="8.109375" bestFit="1" customWidth="1"/>
    <col min="772" max="772" width="10.6640625" bestFit="1" customWidth="1"/>
    <col min="773" max="773" width="8.109375" bestFit="1" customWidth="1"/>
    <col min="774" max="774" width="4.5546875" bestFit="1" customWidth="1"/>
    <col min="775" max="775" width="10.6640625" bestFit="1" customWidth="1"/>
    <col min="776" max="776" width="8.109375" bestFit="1" customWidth="1"/>
    <col min="777" max="777" width="10.6640625" bestFit="1" customWidth="1"/>
    <col min="778" max="778" width="8.109375" bestFit="1" customWidth="1"/>
    <col min="779" max="779" width="5.5546875" bestFit="1" customWidth="1"/>
    <col min="780" max="780" width="10.6640625" bestFit="1" customWidth="1"/>
    <col min="781" max="781" width="8.109375" bestFit="1" customWidth="1"/>
    <col min="782" max="782" width="5.5546875" bestFit="1" customWidth="1"/>
    <col min="783" max="783" width="10.6640625" bestFit="1" customWidth="1"/>
    <col min="784" max="784" width="8.109375" bestFit="1" customWidth="1"/>
    <col min="785" max="785" width="5.5546875" bestFit="1" customWidth="1"/>
    <col min="786" max="786" width="10.6640625" bestFit="1" customWidth="1"/>
    <col min="787" max="787" width="8.109375" bestFit="1" customWidth="1"/>
    <col min="788" max="788" width="10.6640625" bestFit="1" customWidth="1"/>
    <col min="789" max="789" width="8.109375" bestFit="1" customWidth="1"/>
    <col min="790" max="790" width="10.6640625" bestFit="1" customWidth="1"/>
    <col min="791" max="791" width="8.109375" bestFit="1" customWidth="1"/>
    <col min="792" max="792" width="10.6640625" bestFit="1" customWidth="1"/>
    <col min="793" max="793" width="8.109375" bestFit="1" customWidth="1"/>
    <col min="794" max="794" width="4.5546875" bestFit="1" customWidth="1"/>
    <col min="795" max="795" width="10.6640625" bestFit="1" customWidth="1"/>
    <col min="796" max="796" width="8.109375" bestFit="1" customWidth="1"/>
    <col min="797" max="797" width="4.5546875" bestFit="1" customWidth="1"/>
    <col min="798" max="798" width="10.6640625" bestFit="1" customWidth="1"/>
    <col min="799" max="799" width="8.109375" bestFit="1" customWidth="1"/>
    <col min="800" max="800" width="4.5546875" bestFit="1" customWidth="1"/>
    <col min="801" max="801" width="10.6640625" bestFit="1" customWidth="1"/>
    <col min="802" max="802" width="8.109375" bestFit="1" customWidth="1"/>
    <col min="803" max="803" width="10.6640625" bestFit="1" customWidth="1"/>
    <col min="804" max="804" width="8.109375" bestFit="1" customWidth="1"/>
    <col min="805" max="805" width="5.5546875" bestFit="1" customWidth="1"/>
    <col min="806" max="806" width="4.5546875" bestFit="1" customWidth="1"/>
    <col min="807" max="807" width="10.6640625" bestFit="1" customWidth="1"/>
    <col min="808" max="808" width="8.109375" bestFit="1" customWidth="1"/>
    <col min="809" max="809" width="5.5546875" bestFit="1" customWidth="1"/>
    <col min="810" max="810" width="10.6640625" bestFit="1" customWidth="1"/>
    <col min="811" max="811" width="8.109375" bestFit="1" customWidth="1"/>
    <col min="812" max="812" width="10.6640625" bestFit="1" customWidth="1"/>
    <col min="813" max="813" width="8.109375" bestFit="1" customWidth="1"/>
    <col min="814" max="814" width="5.5546875" bestFit="1" customWidth="1"/>
    <col min="815" max="815" width="10.6640625" bestFit="1" customWidth="1"/>
    <col min="816" max="816" width="8.109375" bestFit="1" customWidth="1"/>
    <col min="817" max="817" width="4.5546875" bestFit="1" customWidth="1"/>
    <col min="818" max="818" width="10.6640625" bestFit="1" customWidth="1"/>
    <col min="819" max="819" width="8.109375" bestFit="1" customWidth="1"/>
    <col min="820" max="820" width="10.6640625" bestFit="1" customWidth="1"/>
    <col min="821" max="821" width="8.109375" bestFit="1" customWidth="1"/>
    <col min="822" max="823" width="5.5546875" bestFit="1" customWidth="1"/>
    <col min="824" max="824" width="10.6640625" bestFit="1" customWidth="1"/>
    <col min="825" max="825" width="8.109375" bestFit="1" customWidth="1"/>
    <col min="826" max="826" width="10.6640625" bestFit="1" customWidth="1"/>
    <col min="827" max="827" width="8.109375" bestFit="1" customWidth="1"/>
    <col min="828" max="828" width="10.6640625" bestFit="1" customWidth="1"/>
    <col min="829" max="829" width="8.109375" bestFit="1" customWidth="1"/>
    <col min="830" max="830" width="10.6640625" bestFit="1" customWidth="1"/>
    <col min="831" max="831" width="8.109375" bestFit="1" customWidth="1"/>
    <col min="832" max="832" width="10.6640625" bestFit="1" customWidth="1"/>
    <col min="833" max="833" width="8.109375" bestFit="1" customWidth="1"/>
    <col min="834" max="834" width="10.6640625" bestFit="1" customWidth="1"/>
    <col min="835" max="835" width="8.109375" bestFit="1" customWidth="1"/>
    <col min="836" max="836" width="4.5546875" bestFit="1" customWidth="1"/>
    <col min="837" max="837" width="10.6640625" bestFit="1" customWidth="1"/>
    <col min="838" max="838" width="8.109375" bestFit="1" customWidth="1"/>
    <col min="839" max="839" width="10.6640625" bestFit="1" customWidth="1"/>
    <col min="840" max="840" width="8.109375" bestFit="1" customWidth="1"/>
    <col min="841" max="841" width="10.6640625" bestFit="1" customWidth="1"/>
    <col min="842" max="842" width="8.109375" bestFit="1" customWidth="1"/>
    <col min="843" max="843" width="10.6640625" bestFit="1" customWidth="1"/>
    <col min="844" max="844" width="8.109375" bestFit="1" customWidth="1"/>
    <col min="845" max="845" width="10.6640625" bestFit="1" customWidth="1"/>
    <col min="846" max="846" width="8.109375" bestFit="1" customWidth="1"/>
    <col min="847" max="847" width="10.6640625" bestFit="1" customWidth="1"/>
    <col min="848" max="848" width="8.109375" bestFit="1" customWidth="1"/>
    <col min="849" max="849" width="10.6640625" bestFit="1" customWidth="1"/>
    <col min="850" max="850" width="8.109375" bestFit="1" customWidth="1"/>
    <col min="851" max="851" width="10.6640625" bestFit="1" customWidth="1"/>
    <col min="852" max="852" width="8.109375" bestFit="1" customWidth="1"/>
    <col min="853" max="853" width="4.5546875" bestFit="1" customWidth="1"/>
    <col min="854" max="854" width="10.6640625" bestFit="1" customWidth="1"/>
    <col min="855" max="855" width="8.109375" bestFit="1" customWidth="1"/>
    <col min="856" max="856" width="5.5546875" bestFit="1" customWidth="1"/>
    <col min="857" max="857" width="4.5546875" bestFit="1" customWidth="1"/>
    <col min="858" max="858" width="10.6640625" bestFit="1" customWidth="1"/>
    <col min="859" max="859" width="8.109375" bestFit="1" customWidth="1"/>
    <col min="860" max="860" width="10.6640625" bestFit="1" customWidth="1"/>
    <col min="861" max="861" width="8.109375" bestFit="1" customWidth="1"/>
    <col min="862" max="862" width="10.6640625" bestFit="1" customWidth="1"/>
    <col min="863" max="863" width="10.77734375" bestFit="1" customWidth="1"/>
  </cols>
  <sheetData>
    <row r="1" spans="1:11" x14ac:dyDescent="0.3">
      <c r="A1" s="1" t="s">
        <v>0</v>
      </c>
      <c r="B1" s="1" t="s">
        <v>1</v>
      </c>
      <c r="C1" s="35" t="s">
        <v>305</v>
      </c>
      <c r="D1" s="35" t="s">
        <v>656</v>
      </c>
      <c r="E1" t="s">
        <v>679</v>
      </c>
    </row>
    <row r="2" spans="1:11" x14ac:dyDescent="0.3">
      <c r="A2" s="23" t="s">
        <v>3</v>
      </c>
      <c r="B2" s="10" t="s">
        <v>4</v>
      </c>
      <c r="C2" s="43">
        <f>VLOOKUP('1.2'!A2,'Hoa Don'!$A$1:$D$517,2,FALSE)</f>
        <v>44206</v>
      </c>
      <c r="D2">
        <v>4440</v>
      </c>
      <c r="E2" t="str">
        <f>VLOOKUP('1.4'!A2,'Hoa Don'!$A:$D,4,FALSE)</f>
        <v>NV21</v>
      </c>
    </row>
    <row r="3" spans="1:11" x14ac:dyDescent="0.3">
      <c r="A3" s="24" t="s">
        <v>3</v>
      </c>
      <c r="B3" s="6" t="s">
        <v>5</v>
      </c>
      <c r="C3" s="43">
        <f>VLOOKUP('1.2'!A3,'Hoa Don'!$A$1:$D$517,2,FALSE)</f>
        <v>44206</v>
      </c>
      <c r="D3">
        <v>290</v>
      </c>
      <c r="E3" t="str">
        <f>VLOOKUP('1.4'!A3,'Hoa Don'!$A:$D,4,FALSE)</f>
        <v>NV21</v>
      </c>
    </row>
    <row r="4" spans="1:11" x14ac:dyDescent="0.3">
      <c r="A4" s="24" t="s">
        <v>3</v>
      </c>
      <c r="B4" s="6" t="s">
        <v>10</v>
      </c>
      <c r="C4" s="43">
        <f>VLOOKUP('1.2'!A4,'Hoa Don'!$A$1:$D$517,2,FALSE)</f>
        <v>44206</v>
      </c>
      <c r="D4">
        <v>681</v>
      </c>
      <c r="E4" t="str">
        <f>VLOOKUP('1.4'!A4,'Hoa Don'!$A:$D,4,FALSE)</f>
        <v>NV21</v>
      </c>
      <c r="G4" s="46" t="s">
        <v>671</v>
      </c>
      <c r="H4" s="46" t="s">
        <v>680</v>
      </c>
    </row>
    <row r="5" spans="1:11" x14ac:dyDescent="0.3">
      <c r="A5" s="10" t="s">
        <v>6</v>
      </c>
      <c r="B5" s="6" t="s">
        <v>7</v>
      </c>
      <c r="C5" s="43">
        <f>VLOOKUP('1.2'!A5,'Hoa Don'!$A$1:$D$517,2,FALSE)</f>
        <v>44208</v>
      </c>
      <c r="D5">
        <v>352</v>
      </c>
      <c r="E5" t="str">
        <f>VLOOKUP('1.4'!A5,'Hoa Don'!$A:$D,4,FALSE)</f>
        <v>NV23</v>
      </c>
      <c r="H5" t="s">
        <v>663</v>
      </c>
      <c r="I5" t="s">
        <v>668</v>
      </c>
      <c r="J5" t="s">
        <v>669</v>
      </c>
      <c r="K5" t="s">
        <v>662</v>
      </c>
    </row>
    <row r="6" spans="1:11" x14ac:dyDescent="0.3">
      <c r="A6" s="6" t="s">
        <v>8</v>
      </c>
      <c r="B6" s="6" t="s">
        <v>7</v>
      </c>
      <c r="C6" s="43">
        <f>VLOOKUP('1.2'!A6,'Hoa Don'!$A$1:$D$517,2,FALSE)</f>
        <v>44209</v>
      </c>
      <c r="D6">
        <v>8448</v>
      </c>
      <c r="E6" t="str">
        <f>VLOOKUP('1.4'!A6,'Hoa Don'!$A:$D,4,FALSE)</f>
        <v>NV28</v>
      </c>
    </row>
    <row r="7" spans="1:11" x14ac:dyDescent="0.3">
      <c r="A7" s="10" t="s">
        <v>9</v>
      </c>
      <c r="B7" s="6" t="s">
        <v>10</v>
      </c>
      <c r="C7" s="43">
        <f>VLOOKUP('1.2'!A7,'Hoa Don'!$A$1:$D$517,2,FALSE)</f>
        <v>44210</v>
      </c>
      <c r="D7">
        <v>11804</v>
      </c>
      <c r="E7" t="str">
        <f>VLOOKUP('1.4'!A7,'Hoa Don'!$A:$D,4,FALSE)</f>
        <v>NV6</v>
      </c>
      <c r="G7" s="46" t="s">
        <v>661</v>
      </c>
    </row>
    <row r="8" spans="1:11" x14ac:dyDescent="0.3">
      <c r="A8" s="6" t="s">
        <v>11</v>
      </c>
      <c r="B8" s="6" t="s">
        <v>5</v>
      </c>
      <c r="C8" s="43">
        <f>VLOOKUP('1.2'!A8,'Hoa Don'!$A$1:$D$517,2,FALSE)</f>
        <v>44210</v>
      </c>
      <c r="D8">
        <v>1392</v>
      </c>
      <c r="E8" t="str">
        <f>VLOOKUP('1.4'!A8,'Hoa Don'!$A:$D,4,FALSE)</f>
        <v>NV14</v>
      </c>
      <c r="G8" s="48" t="s">
        <v>283</v>
      </c>
      <c r="H8" s="50">
        <v>28103</v>
      </c>
      <c r="I8" s="50">
        <v>8135</v>
      </c>
      <c r="J8" s="50">
        <v>30859</v>
      </c>
      <c r="K8" s="50">
        <v>67097</v>
      </c>
    </row>
    <row r="9" spans="1:11" x14ac:dyDescent="0.3">
      <c r="A9" s="10" t="s">
        <v>12</v>
      </c>
      <c r="B9" s="6" t="s">
        <v>7</v>
      </c>
      <c r="C9" s="43">
        <f>VLOOKUP('1.2'!A9,'Hoa Don'!$A$1:$D$517,2,FALSE)</f>
        <v>44212</v>
      </c>
      <c r="D9">
        <v>3960</v>
      </c>
      <c r="E9" t="str">
        <f>VLOOKUP('1.4'!A9,'Hoa Don'!$A:$D,4,FALSE)</f>
        <v>NV26</v>
      </c>
      <c r="G9" s="48" t="s">
        <v>621</v>
      </c>
      <c r="H9" s="50">
        <v>42261</v>
      </c>
      <c r="I9" s="50">
        <v>22006</v>
      </c>
      <c r="J9" s="50">
        <v>20783</v>
      </c>
      <c r="K9" s="50">
        <v>85050</v>
      </c>
    </row>
    <row r="10" spans="1:11" x14ac:dyDescent="0.3">
      <c r="A10" s="24" t="s">
        <v>13</v>
      </c>
      <c r="B10" s="6" t="s">
        <v>7</v>
      </c>
      <c r="C10" s="43">
        <f>VLOOKUP('1.2'!A10,'Hoa Don'!$A$1:$D$517,2,FALSE)</f>
        <v>44214</v>
      </c>
      <c r="D10">
        <v>5720</v>
      </c>
      <c r="E10" t="str">
        <f>VLOOKUP('1.4'!A10,'Hoa Don'!$A:$D,4,FALSE)</f>
        <v>NV14</v>
      </c>
      <c r="G10" s="48" t="s">
        <v>622</v>
      </c>
      <c r="H10" s="50">
        <v>16779</v>
      </c>
      <c r="I10" s="50">
        <v>28311</v>
      </c>
      <c r="J10" s="50">
        <v>37130</v>
      </c>
      <c r="K10" s="50">
        <v>82220</v>
      </c>
    </row>
    <row r="11" spans="1:11" x14ac:dyDescent="0.3">
      <c r="A11" s="24" t="s">
        <v>13</v>
      </c>
      <c r="B11" s="6" t="s">
        <v>10</v>
      </c>
      <c r="C11" s="43">
        <f>VLOOKUP('1.2'!A11,'Hoa Don'!$A$1:$D$517,2,FALSE)</f>
        <v>44214</v>
      </c>
      <c r="D11">
        <v>4994</v>
      </c>
      <c r="E11" t="str">
        <f>VLOOKUP('1.4'!A11,'Hoa Don'!$A:$D,4,FALSE)</f>
        <v>NV14</v>
      </c>
      <c r="G11" s="48" t="s">
        <v>623</v>
      </c>
      <c r="H11" s="50">
        <v>31144</v>
      </c>
      <c r="I11" s="50">
        <v>33364</v>
      </c>
      <c r="J11" s="50">
        <v>18676</v>
      </c>
      <c r="K11" s="50">
        <v>83184</v>
      </c>
    </row>
    <row r="12" spans="1:11" x14ac:dyDescent="0.3">
      <c r="A12" s="6" t="s">
        <v>14</v>
      </c>
      <c r="B12" s="6" t="s">
        <v>10</v>
      </c>
      <c r="C12" s="43">
        <f>VLOOKUP('1.2'!A12,'Hoa Don'!$A$1:$D$517,2,FALSE)</f>
        <v>44216</v>
      </c>
      <c r="D12">
        <v>10669</v>
      </c>
      <c r="E12" t="str">
        <f>VLOOKUP('1.4'!A12,'Hoa Don'!$A:$D,4,FALSE)</f>
        <v>NV10</v>
      </c>
      <c r="G12" s="48" t="s">
        <v>624</v>
      </c>
      <c r="H12" s="50">
        <v>58503</v>
      </c>
      <c r="I12" s="50">
        <v>12396</v>
      </c>
      <c r="J12" s="50">
        <v>31619</v>
      </c>
      <c r="K12" s="50">
        <v>102518</v>
      </c>
    </row>
    <row r="13" spans="1:11" x14ac:dyDescent="0.3">
      <c r="A13" s="6" t="s">
        <v>15</v>
      </c>
      <c r="B13" s="6" t="s">
        <v>4</v>
      </c>
      <c r="C13" s="43">
        <f>VLOOKUP('1.2'!A13,'Hoa Don'!$A$1:$D$517,2,FALSE)</f>
        <v>44217</v>
      </c>
      <c r="D13">
        <v>3552</v>
      </c>
      <c r="E13" t="str">
        <f>VLOOKUP('1.4'!A13,'Hoa Don'!$A:$D,4,FALSE)</f>
        <v>NV24</v>
      </c>
      <c r="G13" s="48" t="s">
        <v>625</v>
      </c>
      <c r="H13" s="50">
        <v>25837</v>
      </c>
      <c r="I13" s="50">
        <v>14545</v>
      </c>
      <c r="J13" s="50">
        <v>15342</v>
      </c>
      <c r="K13" s="50">
        <v>55724</v>
      </c>
    </row>
    <row r="14" spans="1:11" x14ac:dyDescent="0.3">
      <c r="A14" s="6" t="s">
        <v>16</v>
      </c>
      <c r="B14" s="6" t="s">
        <v>4</v>
      </c>
      <c r="C14" s="43">
        <f>VLOOKUP('1.2'!A14,'Hoa Don'!$A$1:$D$517,2,FALSE)</f>
        <v>44219</v>
      </c>
      <c r="D14">
        <v>2442</v>
      </c>
      <c r="E14" t="str">
        <f>VLOOKUP('1.4'!A14,'Hoa Don'!$A:$D,4,FALSE)</f>
        <v>NV13</v>
      </c>
      <c r="G14" s="48" t="s">
        <v>626</v>
      </c>
      <c r="H14" s="50">
        <v>4206</v>
      </c>
      <c r="I14" s="50">
        <v>31380</v>
      </c>
      <c r="J14" s="50">
        <v>20082</v>
      </c>
      <c r="K14" s="50">
        <v>55668</v>
      </c>
    </row>
    <row r="15" spans="1:11" x14ac:dyDescent="0.3">
      <c r="A15" s="6" t="s">
        <v>17</v>
      </c>
      <c r="B15" s="6" t="s">
        <v>5</v>
      </c>
      <c r="C15" s="43">
        <f>VLOOKUP('1.2'!A15,'Hoa Don'!$A$1:$D$517,2,FALSE)</f>
        <v>44220</v>
      </c>
      <c r="D15">
        <v>4930</v>
      </c>
      <c r="E15" t="str">
        <f>VLOOKUP('1.4'!A15,'Hoa Don'!$A:$D,4,FALSE)</f>
        <v>NV30</v>
      </c>
      <c r="G15" s="48" t="s">
        <v>627</v>
      </c>
      <c r="H15" s="50">
        <v>26832</v>
      </c>
      <c r="I15" s="50">
        <v>12834</v>
      </c>
      <c r="J15" s="50">
        <v>5478</v>
      </c>
      <c r="K15" s="50">
        <v>45144</v>
      </c>
    </row>
    <row r="16" spans="1:11" x14ac:dyDescent="0.3">
      <c r="A16" s="6" t="s">
        <v>18</v>
      </c>
      <c r="B16" s="6" t="s">
        <v>5</v>
      </c>
      <c r="C16" s="43">
        <f>VLOOKUP('1.2'!A16,'Hoa Don'!$A$1:$D$517,2,FALSE)</f>
        <v>44220</v>
      </c>
      <c r="D16">
        <v>3828</v>
      </c>
      <c r="E16" t="str">
        <f>VLOOKUP('1.4'!A16,'Hoa Don'!$A:$D,4,FALSE)</f>
        <v>NV30</v>
      </c>
      <c r="G16" s="48" t="s">
        <v>628</v>
      </c>
      <c r="H16" s="50">
        <v>39253</v>
      </c>
      <c r="I16" s="50">
        <v>43187</v>
      </c>
      <c r="J16" s="50">
        <v>24883</v>
      </c>
      <c r="K16" s="50">
        <v>107323</v>
      </c>
    </row>
    <row r="17" spans="1:11" x14ac:dyDescent="0.3">
      <c r="A17" s="6" t="s">
        <v>19</v>
      </c>
      <c r="B17" s="6" t="s">
        <v>10</v>
      </c>
      <c r="C17" s="43">
        <f>VLOOKUP('1.2'!A17,'Hoa Don'!$A$1:$D$517,2,FALSE)</f>
        <v>44222</v>
      </c>
      <c r="D17">
        <v>908</v>
      </c>
      <c r="E17" t="str">
        <f>VLOOKUP('1.4'!A17,'Hoa Don'!$A:$D,4,FALSE)</f>
        <v>NV13</v>
      </c>
      <c r="G17" s="48" t="s">
        <v>629</v>
      </c>
      <c r="H17" s="50">
        <v>12189</v>
      </c>
      <c r="I17" s="50">
        <v>25807</v>
      </c>
      <c r="J17" s="50">
        <v>23165</v>
      </c>
      <c r="K17" s="50">
        <v>61161</v>
      </c>
    </row>
    <row r="18" spans="1:11" x14ac:dyDescent="0.3">
      <c r="A18" s="6" t="s">
        <v>19</v>
      </c>
      <c r="B18" s="6" t="s">
        <v>28</v>
      </c>
      <c r="C18" s="43">
        <f>VLOOKUP('1.2'!A18,'Hoa Don'!$A$1:$D$517,2,FALSE)</f>
        <v>44222</v>
      </c>
      <c r="D18">
        <v>436</v>
      </c>
      <c r="E18" t="str">
        <f>VLOOKUP('1.4'!A18,'Hoa Don'!$A:$D,4,FALSE)</f>
        <v>NV13</v>
      </c>
      <c r="G18" s="48" t="s">
        <v>630</v>
      </c>
      <c r="H18" s="50">
        <v>39014</v>
      </c>
      <c r="I18" s="50">
        <v>32329</v>
      </c>
      <c r="J18" s="50">
        <v>32838</v>
      </c>
      <c r="K18" s="50">
        <v>104181</v>
      </c>
    </row>
    <row r="19" spans="1:11" x14ac:dyDescent="0.3">
      <c r="A19" s="6" t="s">
        <v>20</v>
      </c>
      <c r="B19" s="6" t="s">
        <v>21</v>
      </c>
      <c r="C19" s="43">
        <f>VLOOKUP('1.2'!A19,'Hoa Don'!$A$1:$D$517,2,FALSE)</f>
        <v>44224</v>
      </c>
      <c r="D19">
        <v>4440</v>
      </c>
      <c r="E19" t="str">
        <f>VLOOKUP('1.4'!A19,'Hoa Don'!$A:$D,4,FALSE)</f>
        <v>NV5</v>
      </c>
      <c r="G19" s="48" t="s">
        <v>284</v>
      </c>
      <c r="H19" s="50">
        <v>21424</v>
      </c>
      <c r="I19" s="50">
        <v>7616</v>
      </c>
      <c r="J19" s="50">
        <v>43386</v>
      </c>
      <c r="K19" s="50">
        <v>72426</v>
      </c>
    </row>
    <row r="20" spans="1:11" x14ac:dyDescent="0.3">
      <c r="A20" s="6" t="s">
        <v>22</v>
      </c>
      <c r="B20" s="6" t="s">
        <v>5</v>
      </c>
      <c r="C20" s="43">
        <f>VLOOKUP('1.2'!A20,'Hoa Don'!$A$1:$D$517,2,FALSE)</f>
        <v>44226</v>
      </c>
      <c r="D20">
        <v>2378</v>
      </c>
      <c r="E20" t="str">
        <f>VLOOKUP('1.4'!A20,'Hoa Don'!$A:$D,4,FALSE)</f>
        <v>NV28</v>
      </c>
      <c r="G20" s="48" t="s">
        <v>631</v>
      </c>
      <c r="H20" s="50">
        <v>33950</v>
      </c>
      <c r="I20" s="50">
        <v>11220</v>
      </c>
      <c r="J20" s="50">
        <v>25099</v>
      </c>
      <c r="K20" s="50">
        <v>70269</v>
      </c>
    </row>
    <row r="21" spans="1:11" x14ac:dyDescent="0.3">
      <c r="A21" s="6" t="s">
        <v>23</v>
      </c>
      <c r="B21" s="6" t="s">
        <v>24</v>
      </c>
      <c r="C21" s="43">
        <f>VLOOKUP('1.2'!A21,'Hoa Don'!$A$1:$D$517,2,FALSE)</f>
        <v>44228</v>
      </c>
      <c r="D21">
        <v>1000</v>
      </c>
      <c r="E21" t="str">
        <f>VLOOKUP('1.4'!A21,'Hoa Don'!$A:$D,4,FALSE)</f>
        <v>NV12</v>
      </c>
      <c r="G21" s="48" t="s">
        <v>632</v>
      </c>
      <c r="H21" s="50">
        <v>51242</v>
      </c>
      <c r="I21" s="50">
        <v>13570</v>
      </c>
      <c r="J21" s="50">
        <v>14174</v>
      </c>
      <c r="K21" s="50">
        <v>78986</v>
      </c>
    </row>
    <row r="22" spans="1:11" x14ac:dyDescent="0.3">
      <c r="A22" s="6" t="s">
        <v>25</v>
      </c>
      <c r="B22" s="6" t="s">
        <v>26</v>
      </c>
      <c r="C22" s="43">
        <f>VLOOKUP('1.2'!A22,'Hoa Don'!$A$1:$D$517,2,FALSE)</f>
        <v>44230</v>
      </c>
      <c r="D22">
        <v>1908</v>
      </c>
      <c r="E22" t="str">
        <f>VLOOKUP('1.4'!A22,'Hoa Don'!$A:$D,4,FALSE)</f>
        <v>NV8</v>
      </c>
      <c r="G22" s="48" t="s">
        <v>633</v>
      </c>
      <c r="H22" s="50">
        <v>17616</v>
      </c>
      <c r="I22" s="50">
        <v>37127</v>
      </c>
      <c r="J22" s="50">
        <v>41880</v>
      </c>
      <c r="K22" s="50">
        <v>96623</v>
      </c>
    </row>
    <row r="23" spans="1:11" x14ac:dyDescent="0.3">
      <c r="A23" s="6" t="s">
        <v>27</v>
      </c>
      <c r="B23" s="6" t="s">
        <v>28</v>
      </c>
      <c r="C23" s="43">
        <f>VLOOKUP('1.2'!A23,'Hoa Don'!$A$1:$D$517,2,FALSE)</f>
        <v>44232</v>
      </c>
      <c r="D23">
        <v>872</v>
      </c>
      <c r="E23" t="str">
        <f>VLOOKUP('1.4'!A23,'Hoa Don'!$A:$D,4,FALSE)</f>
        <v>NV29</v>
      </c>
      <c r="G23" s="48" t="s">
        <v>634</v>
      </c>
      <c r="H23" s="50">
        <v>32060</v>
      </c>
      <c r="I23" s="50">
        <v>14112</v>
      </c>
      <c r="J23" s="50">
        <v>8720</v>
      </c>
      <c r="K23" s="50">
        <v>54892</v>
      </c>
    </row>
    <row r="24" spans="1:11" x14ac:dyDescent="0.3">
      <c r="A24" s="6" t="s">
        <v>29</v>
      </c>
      <c r="B24" s="6" t="s">
        <v>10</v>
      </c>
      <c r="C24" s="43">
        <f>VLOOKUP('1.2'!A24,'Hoa Don'!$A$1:$D$517,2,FALSE)</f>
        <v>44234</v>
      </c>
      <c r="D24">
        <v>13166</v>
      </c>
      <c r="E24" t="str">
        <f>VLOOKUP('1.4'!A24,'Hoa Don'!$A:$D,4,FALSE)</f>
        <v>NV27</v>
      </c>
      <c r="G24" s="48" t="s">
        <v>635</v>
      </c>
      <c r="H24" s="50">
        <v>39248</v>
      </c>
      <c r="I24" s="50">
        <v>16238</v>
      </c>
      <c r="J24" s="50">
        <v>11710</v>
      </c>
      <c r="K24" s="50">
        <v>67196</v>
      </c>
    </row>
    <row r="25" spans="1:11" x14ac:dyDescent="0.3">
      <c r="A25" s="6" t="s">
        <v>30</v>
      </c>
      <c r="B25" s="6" t="s">
        <v>7</v>
      </c>
      <c r="C25" s="43">
        <f>VLOOKUP('1.2'!A25,'Hoa Don'!$A$1:$D$517,2,FALSE)</f>
        <v>44236</v>
      </c>
      <c r="D25">
        <v>616</v>
      </c>
      <c r="E25" t="str">
        <f>VLOOKUP('1.4'!A25,'Hoa Don'!$A:$D,4,FALSE)</f>
        <v>NV16</v>
      </c>
      <c r="G25" s="48" t="s">
        <v>636</v>
      </c>
      <c r="H25" s="50">
        <v>37350</v>
      </c>
      <c r="I25" s="50">
        <v>25922</v>
      </c>
      <c r="J25" s="50">
        <v>10818</v>
      </c>
      <c r="K25" s="50">
        <v>74090</v>
      </c>
    </row>
    <row r="26" spans="1:11" x14ac:dyDescent="0.3">
      <c r="A26" s="24" t="s">
        <v>31</v>
      </c>
      <c r="B26" s="6" t="s">
        <v>5</v>
      </c>
      <c r="C26" s="43">
        <f>VLOOKUP('1.2'!A26,'Hoa Don'!$A$1:$D$517,2,FALSE)</f>
        <v>44238</v>
      </c>
      <c r="D26">
        <v>4466</v>
      </c>
      <c r="E26" t="str">
        <f>VLOOKUP('1.4'!A26,'Hoa Don'!$A:$D,4,FALSE)</f>
        <v>NV6</v>
      </c>
      <c r="G26" s="48" t="s">
        <v>637</v>
      </c>
      <c r="H26" s="50">
        <v>34026</v>
      </c>
      <c r="I26" s="50">
        <v>79882</v>
      </c>
      <c r="J26" s="50">
        <v>24489</v>
      </c>
      <c r="K26" s="50">
        <v>138397</v>
      </c>
    </row>
    <row r="27" spans="1:11" x14ac:dyDescent="0.3">
      <c r="A27" s="24" t="s">
        <v>31</v>
      </c>
      <c r="B27" s="6" t="s">
        <v>28</v>
      </c>
      <c r="C27" s="43">
        <f>VLOOKUP('1.2'!A27,'Hoa Don'!$A$1:$D$517,2,FALSE)</f>
        <v>44238</v>
      </c>
      <c r="D27">
        <v>545</v>
      </c>
      <c r="E27" t="str">
        <f>VLOOKUP('1.4'!A27,'Hoa Don'!$A:$D,4,FALSE)</f>
        <v>NV6</v>
      </c>
      <c r="G27" s="48" t="s">
        <v>638</v>
      </c>
      <c r="H27" s="50">
        <v>30134</v>
      </c>
      <c r="I27" s="50">
        <v>31019</v>
      </c>
      <c r="J27" s="50">
        <v>3339</v>
      </c>
      <c r="K27" s="50">
        <v>64492</v>
      </c>
    </row>
    <row r="28" spans="1:11" x14ac:dyDescent="0.3">
      <c r="A28" s="6" t="s">
        <v>32</v>
      </c>
      <c r="B28" s="6" t="s">
        <v>26</v>
      </c>
      <c r="C28" s="43">
        <f>VLOOKUP('1.2'!A28,'Hoa Don'!$A$1:$D$517,2,FALSE)</f>
        <v>44240</v>
      </c>
      <c r="D28">
        <v>2756</v>
      </c>
      <c r="E28" t="str">
        <f>VLOOKUP('1.4'!A28,'Hoa Don'!$A:$D,4,FALSE)</f>
        <v>NV15</v>
      </c>
      <c r="G28" s="48" t="s">
        <v>639</v>
      </c>
      <c r="H28" s="50">
        <v>35682</v>
      </c>
      <c r="I28" s="50">
        <v>21142</v>
      </c>
      <c r="J28" s="50">
        <v>5769</v>
      </c>
      <c r="K28" s="50">
        <v>62593</v>
      </c>
    </row>
    <row r="29" spans="1:11" x14ac:dyDescent="0.3">
      <c r="A29" s="6" t="s">
        <v>33</v>
      </c>
      <c r="B29" s="6" t="s">
        <v>24</v>
      </c>
      <c r="C29" s="43">
        <f>VLOOKUP('1.2'!A29,'Hoa Don'!$A$1:$D$517,2,FALSE)</f>
        <v>44242</v>
      </c>
      <c r="D29">
        <v>400</v>
      </c>
      <c r="E29" t="str">
        <f>VLOOKUP('1.4'!A29,'Hoa Don'!$A:$D,4,FALSE)</f>
        <v>NV13</v>
      </c>
      <c r="G29" s="48" t="s">
        <v>640</v>
      </c>
      <c r="H29" s="50">
        <v>2072</v>
      </c>
      <c r="I29" s="50">
        <v>19113</v>
      </c>
      <c r="J29" s="50">
        <v>29594</v>
      </c>
      <c r="K29" s="50">
        <v>50779</v>
      </c>
    </row>
    <row r="30" spans="1:11" x14ac:dyDescent="0.3">
      <c r="A30" s="6" t="s">
        <v>34</v>
      </c>
      <c r="B30" s="6" t="s">
        <v>24</v>
      </c>
      <c r="C30" s="43">
        <f>VLOOKUP('1.2'!A30,'Hoa Don'!$A$1:$D$517,2,FALSE)</f>
        <v>44244</v>
      </c>
      <c r="D30">
        <v>1500</v>
      </c>
      <c r="E30" t="str">
        <f>VLOOKUP('1.4'!A30,'Hoa Don'!$A:$D,4,FALSE)</f>
        <v>NV22</v>
      </c>
      <c r="G30" s="48" t="s">
        <v>285</v>
      </c>
      <c r="H30" s="50">
        <v>24582</v>
      </c>
      <c r="I30" s="50">
        <v>31884</v>
      </c>
      <c r="J30" s="50">
        <v>53478</v>
      </c>
      <c r="K30" s="50">
        <v>109944</v>
      </c>
    </row>
    <row r="31" spans="1:11" x14ac:dyDescent="0.3">
      <c r="A31" s="6" t="s">
        <v>35</v>
      </c>
      <c r="B31" s="6" t="s">
        <v>24</v>
      </c>
      <c r="C31" s="43">
        <f>VLOOKUP('1.2'!A31,'Hoa Don'!$A$1:$D$517,2,FALSE)</f>
        <v>44246</v>
      </c>
      <c r="D31">
        <v>600</v>
      </c>
      <c r="E31" t="str">
        <f>VLOOKUP('1.4'!A31,'Hoa Don'!$A:$D,4,FALSE)</f>
        <v>NV16</v>
      </c>
      <c r="G31" s="48" t="s">
        <v>641</v>
      </c>
      <c r="H31" s="50">
        <v>23866</v>
      </c>
      <c r="I31" s="50">
        <v>5043</v>
      </c>
      <c r="J31" s="50">
        <v>19326</v>
      </c>
      <c r="K31" s="50">
        <v>48235</v>
      </c>
    </row>
    <row r="32" spans="1:11" x14ac:dyDescent="0.3">
      <c r="A32" s="6" t="s">
        <v>36</v>
      </c>
      <c r="B32" s="6" t="s">
        <v>21</v>
      </c>
      <c r="C32" s="43">
        <f>VLOOKUP('1.2'!A32,'Hoa Don'!$A$1:$D$517,2,FALSE)</f>
        <v>44248</v>
      </c>
      <c r="D32">
        <v>4560</v>
      </c>
      <c r="E32" t="str">
        <f>VLOOKUP('1.4'!A32,'Hoa Don'!$A:$D,4,FALSE)</f>
        <v>NV5</v>
      </c>
      <c r="G32" s="48" t="s">
        <v>286</v>
      </c>
      <c r="H32" s="50">
        <v>5353</v>
      </c>
      <c r="I32" s="50">
        <v>22124</v>
      </c>
      <c r="J32" s="50">
        <v>16071</v>
      </c>
      <c r="K32" s="50">
        <v>43548</v>
      </c>
    </row>
    <row r="33" spans="1:11" x14ac:dyDescent="0.3">
      <c r="A33" s="6" t="s">
        <v>36</v>
      </c>
      <c r="B33" s="6" t="s">
        <v>7</v>
      </c>
      <c r="C33" s="43">
        <f>VLOOKUP('1.2'!A33,'Hoa Don'!$A$1:$D$517,2,FALSE)</f>
        <v>44248</v>
      </c>
      <c r="D33">
        <v>176</v>
      </c>
      <c r="E33" t="str">
        <f>VLOOKUP('1.4'!A33,'Hoa Don'!$A:$D,4,FALSE)</f>
        <v>NV5</v>
      </c>
      <c r="G33" s="48" t="s">
        <v>287</v>
      </c>
      <c r="H33" s="50">
        <v>24077</v>
      </c>
      <c r="I33" s="50">
        <v>23327</v>
      </c>
      <c r="J33" s="50">
        <v>11895</v>
      </c>
      <c r="K33" s="50">
        <v>59299</v>
      </c>
    </row>
    <row r="34" spans="1:11" x14ac:dyDescent="0.3">
      <c r="A34" s="6" t="s">
        <v>37</v>
      </c>
      <c r="B34" s="6" t="s">
        <v>38</v>
      </c>
      <c r="C34" s="43">
        <f>VLOOKUP('1.2'!A34,'Hoa Don'!$A$1:$D$517,2,FALSE)</f>
        <v>44250</v>
      </c>
      <c r="D34">
        <v>1122</v>
      </c>
      <c r="E34" t="str">
        <f>VLOOKUP('1.4'!A34,'Hoa Don'!$A:$D,4,FALSE)</f>
        <v>NV21</v>
      </c>
      <c r="G34" s="48" t="s">
        <v>617</v>
      </c>
      <c r="H34" s="50">
        <v>39705</v>
      </c>
      <c r="I34" s="50">
        <v>11794</v>
      </c>
      <c r="J34" s="50">
        <v>36104</v>
      </c>
      <c r="K34" s="50">
        <v>87603</v>
      </c>
    </row>
    <row r="35" spans="1:11" x14ac:dyDescent="0.3">
      <c r="A35" s="6" t="s">
        <v>39</v>
      </c>
      <c r="B35" s="6" t="s">
        <v>24</v>
      </c>
      <c r="C35" s="43">
        <f>VLOOKUP('1.2'!A35,'Hoa Don'!$A$1:$D$517,2,FALSE)</f>
        <v>44252</v>
      </c>
      <c r="D35">
        <v>5600</v>
      </c>
      <c r="E35" t="str">
        <f>VLOOKUP('1.4'!A35,'Hoa Don'!$A:$D,4,FALSE)</f>
        <v>NV21</v>
      </c>
      <c r="G35" s="48" t="s">
        <v>618</v>
      </c>
      <c r="H35" s="50">
        <v>27446</v>
      </c>
      <c r="I35" s="50">
        <v>23322</v>
      </c>
      <c r="J35" s="50">
        <v>23123</v>
      </c>
      <c r="K35" s="50">
        <v>73891</v>
      </c>
    </row>
    <row r="36" spans="1:11" x14ac:dyDescent="0.3">
      <c r="A36" s="6" t="s">
        <v>40</v>
      </c>
      <c r="B36" s="6" t="s">
        <v>28</v>
      </c>
      <c r="C36" s="43">
        <f>VLOOKUP('1.2'!A36,'Hoa Don'!$A$1:$D$517,2,FALSE)</f>
        <v>44254</v>
      </c>
      <c r="D36">
        <v>1635</v>
      </c>
      <c r="E36" t="str">
        <f>VLOOKUP('1.4'!A36,'Hoa Don'!$A:$D,4,FALSE)</f>
        <v>NV19</v>
      </c>
      <c r="G36" s="48" t="s">
        <v>619</v>
      </c>
      <c r="H36" s="50">
        <v>61183</v>
      </c>
      <c r="I36" s="50">
        <v>33344</v>
      </c>
      <c r="J36" s="50">
        <v>42758</v>
      </c>
      <c r="K36" s="50">
        <v>137285</v>
      </c>
    </row>
    <row r="37" spans="1:11" x14ac:dyDescent="0.3">
      <c r="A37" s="6" t="s">
        <v>41</v>
      </c>
      <c r="B37" s="6" t="s">
        <v>28</v>
      </c>
      <c r="C37" s="43">
        <f>VLOOKUP('1.2'!A37,'Hoa Don'!$A$1:$D$517,2,FALSE)</f>
        <v>44256</v>
      </c>
      <c r="D37">
        <v>2398</v>
      </c>
      <c r="E37" t="str">
        <f>VLOOKUP('1.4'!A37,'Hoa Don'!$A:$D,4,FALSE)</f>
        <v>NV13</v>
      </c>
      <c r="G37" s="48" t="s">
        <v>620</v>
      </c>
      <c r="H37" s="50">
        <v>47656</v>
      </c>
      <c r="I37" s="50">
        <v>15121</v>
      </c>
      <c r="J37" s="50">
        <v>34672</v>
      </c>
      <c r="K37" s="50">
        <v>97449</v>
      </c>
    </row>
    <row r="38" spans="1:11" x14ac:dyDescent="0.3">
      <c r="A38" s="6" t="s">
        <v>42</v>
      </c>
      <c r="B38" s="6" t="s">
        <v>10</v>
      </c>
      <c r="C38" s="43">
        <f>VLOOKUP('1.2'!A38,'Hoa Don'!$A$1:$D$517,2,FALSE)</f>
        <v>44258</v>
      </c>
      <c r="D38">
        <v>21565</v>
      </c>
      <c r="E38" t="str">
        <f>VLOOKUP('1.4'!A38,'Hoa Don'!$A:$D,4,FALSE)</f>
        <v>NV20</v>
      </c>
      <c r="G38" s="48" t="s">
        <v>662</v>
      </c>
      <c r="H38" s="50">
        <v>912793</v>
      </c>
      <c r="I38" s="50">
        <v>707214</v>
      </c>
      <c r="J38" s="50">
        <v>717260</v>
      </c>
      <c r="K38" s="50">
        <v>2337267</v>
      </c>
    </row>
    <row r="39" spans="1:11" x14ac:dyDescent="0.3">
      <c r="A39" s="6" t="s">
        <v>43</v>
      </c>
      <c r="B39" s="6" t="s">
        <v>26</v>
      </c>
      <c r="C39" s="43">
        <f>VLOOKUP('1.2'!A39,'Hoa Don'!$A$1:$D$517,2,FALSE)</f>
        <v>44260</v>
      </c>
      <c r="D39">
        <v>10812</v>
      </c>
      <c r="E39" t="str">
        <f>VLOOKUP('1.4'!A39,'Hoa Don'!$A:$D,4,FALSE)</f>
        <v>NV24</v>
      </c>
    </row>
    <row r="40" spans="1:11" x14ac:dyDescent="0.3">
      <c r="A40" s="6" t="s">
        <v>44</v>
      </c>
      <c r="B40" s="6" t="s">
        <v>5</v>
      </c>
      <c r="C40" s="43">
        <f>VLOOKUP('1.2'!A40,'Hoa Don'!$A$1:$D$517,2,FALSE)</f>
        <v>44262</v>
      </c>
      <c r="D40">
        <v>1276</v>
      </c>
      <c r="E40" t="str">
        <f>VLOOKUP('1.4'!A40,'Hoa Don'!$A:$D,4,FALSE)</f>
        <v>NV25</v>
      </c>
    </row>
    <row r="41" spans="1:11" x14ac:dyDescent="0.3">
      <c r="A41" s="6" t="s">
        <v>45</v>
      </c>
      <c r="B41" s="6" t="s">
        <v>7</v>
      </c>
      <c r="C41" s="43">
        <f>VLOOKUP('1.2'!A41,'Hoa Don'!$A$1:$D$517,2,FALSE)</f>
        <v>44264</v>
      </c>
      <c r="D41">
        <v>352</v>
      </c>
      <c r="E41" t="str">
        <f>VLOOKUP('1.4'!A41,'Hoa Don'!$A:$D,4,FALSE)</f>
        <v>NV10</v>
      </c>
    </row>
    <row r="42" spans="1:11" x14ac:dyDescent="0.3">
      <c r="A42" s="6" t="s">
        <v>46</v>
      </c>
      <c r="B42" s="6" t="s">
        <v>24</v>
      </c>
      <c r="C42" s="43">
        <f>VLOOKUP('1.2'!A42,'Hoa Don'!$A$1:$D$517,2,FALSE)</f>
        <v>44266</v>
      </c>
      <c r="D42">
        <v>800</v>
      </c>
      <c r="E42" t="str">
        <f>VLOOKUP('1.4'!A42,'Hoa Don'!$A:$D,4,FALSE)</f>
        <v>NV19</v>
      </c>
    </row>
    <row r="43" spans="1:11" x14ac:dyDescent="0.3">
      <c r="A43" s="6" t="s">
        <v>47</v>
      </c>
      <c r="B43" s="6" t="s">
        <v>10</v>
      </c>
      <c r="C43" s="43">
        <f>VLOOKUP('1.2'!A43,'Hoa Don'!$A$1:$D$517,2,FALSE)</f>
        <v>44268</v>
      </c>
      <c r="D43">
        <v>908</v>
      </c>
      <c r="E43" t="str">
        <f>VLOOKUP('1.4'!A43,'Hoa Don'!$A:$D,4,FALSE)</f>
        <v>NV3</v>
      </c>
    </row>
    <row r="44" spans="1:11" x14ac:dyDescent="0.3">
      <c r="A44" s="6" t="s">
        <v>48</v>
      </c>
      <c r="B44" s="6" t="s">
        <v>28</v>
      </c>
      <c r="C44" s="43">
        <f>VLOOKUP('1.2'!A44,'Hoa Don'!$A$1:$D$517,2,FALSE)</f>
        <v>44270</v>
      </c>
      <c r="D44">
        <v>9701</v>
      </c>
      <c r="E44" t="str">
        <f>VLOOKUP('1.4'!A44,'Hoa Don'!$A:$D,4,FALSE)</f>
        <v>NV9</v>
      </c>
    </row>
    <row r="45" spans="1:11" x14ac:dyDescent="0.3">
      <c r="A45" s="6" t="s">
        <v>49</v>
      </c>
      <c r="B45" s="6" t="s">
        <v>24</v>
      </c>
      <c r="C45" s="43">
        <f>VLOOKUP('1.2'!A45,'Hoa Don'!$A$1:$D$517,2,FALSE)</f>
        <v>44272</v>
      </c>
      <c r="D45">
        <v>200</v>
      </c>
      <c r="E45" t="str">
        <f>VLOOKUP('1.4'!A45,'Hoa Don'!$A:$D,4,FALSE)</f>
        <v>NV13</v>
      </c>
    </row>
    <row r="46" spans="1:11" x14ac:dyDescent="0.3">
      <c r="A46" s="6" t="s">
        <v>50</v>
      </c>
      <c r="B46" s="6" t="s">
        <v>51</v>
      </c>
      <c r="C46" s="43">
        <f>VLOOKUP('1.2'!A46,'Hoa Don'!$A$1:$D$517,2,FALSE)</f>
        <v>44274</v>
      </c>
      <c r="D46">
        <v>6090</v>
      </c>
      <c r="E46" t="str">
        <f>VLOOKUP('1.4'!A46,'Hoa Don'!$A:$D,4,FALSE)</f>
        <v>NV24</v>
      </c>
    </row>
    <row r="47" spans="1:11" x14ac:dyDescent="0.3">
      <c r="A47" s="6" t="s">
        <v>52</v>
      </c>
      <c r="B47" s="6" t="s">
        <v>28</v>
      </c>
      <c r="C47" s="43">
        <f>VLOOKUP('1.2'!A47,'Hoa Don'!$A$1:$D$517,2,FALSE)</f>
        <v>44276</v>
      </c>
      <c r="D47">
        <v>545</v>
      </c>
      <c r="E47" t="str">
        <f>VLOOKUP('1.4'!A47,'Hoa Don'!$A:$D,4,FALSE)</f>
        <v>NV30</v>
      </c>
    </row>
    <row r="48" spans="1:11" x14ac:dyDescent="0.3">
      <c r="A48" s="6" t="s">
        <v>53</v>
      </c>
      <c r="B48" s="6" t="s">
        <v>7</v>
      </c>
      <c r="C48" s="43">
        <f>VLOOKUP('1.2'!A48,'Hoa Don'!$A$1:$D$517,2,FALSE)</f>
        <v>44278</v>
      </c>
      <c r="D48">
        <v>3872</v>
      </c>
      <c r="E48" t="str">
        <f>VLOOKUP('1.4'!A48,'Hoa Don'!$A:$D,4,FALSE)</f>
        <v>NV1</v>
      </c>
    </row>
    <row r="49" spans="1:5" x14ac:dyDescent="0.3">
      <c r="A49" s="6" t="s">
        <v>54</v>
      </c>
      <c r="B49" s="6" t="s">
        <v>28</v>
      </c>
      <c r="C49" s="43">
        <f>VLOOKUP('1.2'!A49,'Hoa Don'!$A$1:$D$517,2,FALSE)</f>
        <v>44280</v>
      </c>
      <c r="D49">
        <v>2398</v>
      </c>
      <c r="E49" t="str">
        <f>VLOOKUP('1.4'!A49,'Hoa Don'!$A:$D,4,FALSE)</f>
        <v>NV1</v>
      </c>
    </row>
    <row r="50" spans="1:5" x14ac:dyDescent="0.3">
      <c r="A50" s="6" t="s">
        <v>55</v>
      </c>
      <c r="B50" s="6" t="s">
        <v>21</v>
      </c>
      <c r="C50" s="43">
        <f>VLOOKUP('1.2'!A50,'Hoa Don'!$A$1:$D$517,2,FALSE)</f>
        <v>44282</v>
      </c>
      <c r="D50">
        <v>7200</v>
      </c>
      <c r="E50" t="str">
        <f>VLOOKUP('1.4'!A50,'Hoa Don'!$A:$D,4,FALSE)</f>
        <v>NV27</v>
      </c>
    </row>
    <row r="51" spans="1:5" x14ac:dyDescent="0.3">
      <c r="A51" s="6" t="s">
        <v>56</v>
      </c>
      <c r="B51" s="6" t="s">
        <v>7</v>
      </c>
      <c r="C51" s="43">
        <f>VLOOKUP('1.2'!A51,'Hoa Don'!$A$1:$D$517,2,FALSE)</f>
        <v>44284</v>
      </c>
      <c r="D51">
        <v>2112</v>
      </c>
      <c r="E51" t="str">
        <f>VLOOKUP('1.4'!A51,'Hoa Don'!$A:$D,4,FALSE)</f>
        <v>NV5</v>
      </c>
    </row>
    <row r="52" spans="1:5" x14ac:dyDescent="0.3">
      <c r="A52" s="6" t="s">
        <v>56</v>
      </c>
      <c r="B52" s="6" t="s">
        <v>51</v>
      </c>
      <c r="C52" s="43">
        <f>VLOOKUP('1.2'!A52,'Hoa Don'!$A$1:$D$517,2,FALSE)</f>
        <v>44284</v>
      </c>
      <c r="D52">
        <v>105</v>
      </c>
      <c r="E52" t="str">
        <f>VLOOKUP('1.4'!A52,'Hoa Don'!$A:$D,4,FALSE)</f>
        <v>NV5</v>
      </c>
    </row>
    <row r="53" spans="1:5" x14ac:dyDescent="0.3">
      <c r="A53" s="6" t="s">
        <v>56</v>
      </c>
      <c r="B53" s="6" t="s">
        <v>5</v>
      </c>
      <c r="C53" s="43">
        <f>VLOOKUP('1.2'!A53,'Hoa Don'!$A$1:$D$517,2,FALSE)</f>
        <v>44284</v>
      </c>
      <c r="D53">
        <v>348</v>
      </c>
      <c r="E53" t="str">
        <f>VLOOKUP('1.4'!A53,'Hoa Don'!$A:$D,4,FALSE)</f>
        <v>NV5</v>
      </c>
    </row>
    <row r="54" spans="1:5" x14ac:dyDescent="0.3">
      <c r="A54" s="6" t="s">
        <v>57</v>
      </c>
      <c r="B54" s="6" t="s">
        <v>21</v>
      </c>
      <c r="C54" s="43">
        <f>VLOOKUP('1.2'!A54,'Hoa Don'!$A$1:$D$517,2,FALSE)</f>
        <v>44286</v>
      </c>
      <c r="D54">
        <v>10680</v>
      </c>
      <c r="E54" t="str">
        <f>VLOOKUP('1.4'!A54,'Hoa Don'!$A:$D,4,FALSE)</f>
        <v>NV25</v>
      </c>
    </row>
    <row r="55" spans="1:5" x14ac:dyDescent="0.3">
      <c r="A55" s="6" t="s">
        <v>58</v>
      </c>
      <c r="B55" s="6" t="s">
        <v>26</v>
      </c>
      <c r="C55" s="43">
        <f>VLOOKUP('1.2'!A55,'Hoa Don'!$A$1:$D$517,2,FALSE)</f>
        <v>44288</v>
      </c>
      <c r="D55">
        <v>20564</v>
      </c>
      <c r="E55" t="str">
        <f>VLOOKUP('1.4'!A55,'Hoa Don'!$A:$D,4,FALSE)</f>
        <v>NV7</v>
      </c>
    </row>
    <row r="56" spans="1:5" x14ac:dyDescent="0.3">
      <c r="A56" s="24" t="s">
        <v>59</v>
      </c>
      <c r="B56" s="6" t="s">
        <v>21</v>
      </c>
      <c r="C56" s="43">
        <f>VLOOKUP('1.2'!A56,'Hoa Don'!$A$1:$D$517,2,FALSE)</f>
        <v>44290</v>
      </c>
      <c r="D56">
        <v>960</v>
      </c>
      <c r="E56" t="str">
        <f>VLOOKUP('1.4'!A56,'Hoa Don'!$A:$D,4,FALSE)</f>
        <v>NV5</v>
      </c>
    </row>
    <row r="57" spans="1:5" x14ac:dyDescent="0.3">
      <c r="A57" s="24" t="s">
        <v>59</v>
      </c>
      <c r="B57" s="6" t="s">
        <v>38</v>
      </c>
      <c r="C57" s="43">
        <f>VLOOKUP('1.2'!A57,'Hoa Don'!$A$1:$D$517,2,FALSE)</f>
        <v>44290</v>
      </c>
      <c r="D57">
        <v>2040</v>
      </c>
      <c r="E57" t="str">
        <f>VLOOKUP('1.4'!A57,'Hoa Don'!$A:$D,4,FALSE)</f>
        <v>NV5</v>
      </c>
    </row>
    <row r="58" spans="1:5" x14ac:dyDescent="0.3">
      <c r="A58" s="6" t="s">
        <v>60</v>
      </c>
      <c r="B58" s="6" t="s">
        <v>21</v>
      </c>
      <c r="C58" s="43">
        <f>VLOOKUP('1.2'!A58,'Hoa Don'!$A$1:$D$517,2,FALSE)</f>
        <v>44294</v>
      </c>
      <c r="D58">
        <v>1200</v>
      </c>
      <c r="E58" t="str">
        <f>VLOOKUP('1.4'!A58,'Hoa Don'!$A:$D,4,FALSE)</f>
        <v>NV29</v>
      </c>
    </row>
    <row r="59" spans="1:5" x14ac:dyDescent="0.3">
      <c r="A59" s="6" t="s">
        <v>61</v>
      </c>
      <c r="B59" s="6" t="s">
        <v>28</v>
      </c>
      <c r="C59" s="43">
        <f>VLOOKUP('1.2'!A59,'Hoa Don'!$A$1:$D$517,2,FALSE)</f>
        <v>44296</v>
      </c>
      <c r="D59">
        <v>1744</v>
      </c>
      <c r="E59" t="str">
        <f>VLOOKUP('1.4'!A59,'Hoa Don'!$A:$D,4,FALSE)</f>
        <v>NV20</v>
      </c>
    </row>
    <row r="60" spans="1:5" x14ac:dyDescent="0.3">
      <c r="A60" s="6" t="s">
        <v>62</v>
      </c>
      <c r="B60" s="6" t="s">
        <v>51</v>
      </c>
      <c r="C60" s="43">
        <f>VLOOKUP('1.2'!A60,'Hoa Don'!$A$1:$D$517,2,FALSE)</f>
        <v>44298</v>
      </c>
      <c r="D60">
        <v>735</v>
      </c>
      <c r="E60" t="str">
        <f>VLOOKUP('1.4'!A60,'Hoa Don'!$A:$D,4,FALSE)</f>
        <v>NV4</v>
      </c>
    </row>
    <row r="61" spans="1:5" x14ac:dyDescent="0.3">
      <c r="A61" s="6" t="s">
        <v>63</v>
      </c>
      <c r="B61" s="6" t="s">
        <v>5</v>
      </c>
      <c r="C61" s="43">
        <f>VLOOKUP('1.2'!A61,'Hoa Don'!$A$1:$D$517,2,FALSE)</f>
        <v>44300</v>
      </c>
      <c r="D61">
        <v>1450</v>
      </c>
      <c r="E61" t="str">
        <f>VLOOKUP('1.4'!A61,'Hoa Don'!$A:$D,4,FALSE)</f>
        <v>NV10</v>
      </c>
    </row>
    <row r="62" spans="1:5" x14ac:dyDescent="0.3">
      <c r="A62" s="6" t="s">
        <v>64</v>
      </c>
      <c r="B62" s="6" t="s">
        <v>51</v>
      </c>
      <c r="C62" s="43">
        <f>VLOOKUP('1.2'!A62,'Hoa Don'!$A$1:$D$517,2,FALSE)</f>
        <v>44302</v>
      </c>
      <c r="D62">
        <v>8400</v>
      </c>
      <c r="E62" t="str">
        <f>VLOOKUP('1.4'!A62,'Hoa Don'!$A:$D,4,FALSE)</f>
        <v>NV16</v>
      </c>
    </row>
    <row r="63" spans="1:5" x14ac:dyDescent="0.3">
      <c r="A63" s="6" t="s">
        <v>65</v>
      </c>
      <c r="B63" s="6" t="s">
        <v>4</v>
      </c>
      <c r="C63" s="43">
        <f>VLOOKUP('1.2'!A63,'Hoa Don'!$A$1:$D$517,2,FALSE)</f>
        <v>44304</v>
      </c>
      <c r="D63">
        <v>6216</v>
      </c>
      <c r="E63" t="str">
        <f>VLOOKUP('1.4'!A63,'Hoa Don'!$A:$D,4,FALSE)</f>
        <v>NV10</v>
      </c>
    </row>
    <row r="64" spans="1:5" x14ac:dyDescent="0.3">
      <c r="A64" s="6" t="s">
        <v>66</v>
      </c>
      <c r="B64" s="6" t="s">
        <v>24</v>
      </c>
      <c r="C64" s="43">
        <f>VLOOKUP('1.2'!A64,'Hoa Don'!$A$1:$D$517,2,FALSE)</f>
        <v>44306</v>
      </c>
      <c r="D64">
        <v>6100</v>
      </c>
      <c r="E64" t="str">
        <f>VLOOKUP('1.4'!A64,'Hoa Don'!$A:$D,4,FALSE)</f>
        <v>NV21</v>
      </c>
    </row>
    <row r="65" spans="1:5" x14ac:dyDescent="0.3">
      <c r="A65" s="6" t="s">
        <v>67</v>
      </c>
      <c r="B65" s="6" t="s">
        <v>4</v>
      </c>
      <c r="C65" s="43">
        <f>VLOOKUP('1.2'!A65,'Hoa Don'!$A$1:$D$517,2,FALSE)</f>
        <v>44308</v>
      </c>
      <c r="D65">
        <v>17094</v>
      </c>
      <c r="E65" t="str">
        <f>VLOOKUP('1.4'!A65,'Hoa Don'!$A:$D,4,FALSE)</f>
        <v>NV6</v>
      </c>
    </row>
    <row r="66" spans="1:5" x14ac:dyDescent="0.3">
      <c r="A66" s="6" t="s">
        <v>68</v>
      </c>
      <c r="B66" s="6" t="s">
        <v>28</v>
      </c>
      <c r="C66" s="43">
        <f>VLOOKUP('1.2'!A66,'Hoa Don'!$A$1:$D$517,2,FALSE)</f>
        <v>44310</v>
      </c>
      <c r="D66">
        <v>1417</v>
      </c>
      <c r="E66" t="str">
        <f>VLOOKUP('1.4'!A66,'Hoa Don'!$A:$D,4,FALSE)</f>
        <v>NV2</v>
      </c>
    </row>
    <row r="67" spans="1:5" x14ac:dyDescent="0.3">
      <c r="A67" s="6" t="s">
        <v>68</v>
      </c>
      <c r="B67" s="6" t="s">
        <v>38</v>
      </c>
      <c r="C67" s="43">
        <f>VLOOKUP('1.2'!A67,'Hoa Don'!$A$1:$D$517,2,FALSE)</f>
        <v>44310</v>
      </c>
      <c r="D67">
        <v>2040</v>
      </c>
      <c r="E67" t="str">
        <f>VLOOKUP('1.4'!A67,'Hoa Don'!$A:$D,4,FALSE)</f>
        <v>NV2</v>
      </c>
    </row>
    <row r="68" spans="1:5" x14ac:dyDescent="0.3">
      <c r="A68" s="6" t="s">
        <v>68</v>
      </c>
      <c r="B68" s="6" t="s">
        <v>7</v>
      </c>
      <c r="C68" s="43">
        <f>VLOOKUP('1.2'!A68,'Hoa Don'!$A$1:$D$517,2,FALSE)</f>
        <v>44310</v>
      </c>
      <c r="D68">
        <v>2112</v>
      </c>
      <c r="E68" t="str">
        <f>VLOOKUP('1.4'!A68,'Hoa Don'!$A:$D,4,FALSE)</f>
        <v>NV2</v>
      </c>
    </row>
    <row r="69" spans="1:5" x14ac:dyDescent="0.3">
      <c r="A69" s="6" t="s">
        <v>68</v>
      </c>
      <c r="B69" s="6" t="s">
        <v>4</v>
      </c>
      <c r="C69" s="43">
        <f>VLOOKUP('1.2'!A69,'Hoa Don'!$A$1:$D$517,2,FALSE)</f>
        <v>44310</v>
      </c>
      <c r="D69">
        <v>8880</v>
      </c>
      <c r="E69" t="str">
        <f>VLOOKUP('1.4'!A69,'Hoa Don'!$A:$D,4,FALSE)</f>
        <v>NV2</v>
      </c>
    </row>
    <row r="70" spans="1:5" x14ac:dyDescent="0.3">
      <c r="A70" s="6" t="s">
        <v>68</v>
      </c>
      <c r="B70" s="6" t="s">
        <v>10</v>
      </c>
      <c r="C70" s="43">
        <f>VLOOKUP('1.2'!A70,'Hoa Don'!$A$1:$D$517,2,FALSE)</f>
        <v>44310</v>
      </c>
      <c r="D70">
        <v>2043</v>
      </c>
      <c r="E70" t="str">
        <f>VLOOKUP('1.4'!A70,'Hoa Don'!$A:$D,4,FALSE)</f>
        <v>NV2</v>
      </c>
    </row>
    <row r="71" spans="1:5" x14ac:dyDescent="0.3">
      <c r="A71" s="6" t="s">
        <v>69</v>
      </c>
      <c r="B71" s="6" t="s">
        <v>4</v>
      </c>
      <c r="C71" s="43">
        <f>VLOOKUP('1.2'!A71,'Hoa Don'!$A$1:$D$517,2,FALSE)</f>
        <v>44312</v>
      </c>
      <c r="D71">
        <v>8880</v>
      </c>
      <c r="E71" t="str">
        <f>VLOOKUP('1.4'!A71,'Hoa Don'!$A:$D,4,FALSE)</f>
        <v>NV21</v>
      </c>
    </row>
    <row r="72" spans="1:5" x14ac:dyDescent="0.3">
      <c r="A72" s="6" t="s">
        <v>70</v>
      </c>
      <c r="B72" s="6" t="s">
        <v>5</v>
      </c>
      <c r="C72" s="43">
        <f>VLOOKUP('1.2'!A72,'Hoa Don'!$A$1:$D$517,2,FALSE)</f>
        <v>44314</v>
      </c>
      <c r="D72">
        <v>2900</v>
      </c>
      <c r="E72" t="str">
        <f>VLOOKUP('1.4'!A72,'Hoa Don'!$A:$D,4,FALSE)</f>
        <v>NV12</v>
      </c>
    </row>
    <row r="73" spans="1:5" x14ac:dyDescent="0.3">
      <c r="A73" s="6" t="s">
        <v>71</v>
      </c>
      <c r="B73" s="6" t="s">
        <v>5</v>
      </c>
      <c r="C73" s="43">
        <f>VLOOKUP('1.2'!A73,'Hoa Don'!$A$1:$D$517,2,FALSE)</f>
        <v>44316</v>
      </c>
      <c r="D73">
        <v>2668</v>
      </c>
      <c r="E73" t="str">
        <f>VLOOKUP('1.4'!A73,'Hoa Don'!$A:$D,4,FALSE)</f>
        <v>NV24</v>
      </c>
    </row>
    <row r="74" spans="1:5" x14ac:dyDescent="0.3">
      <c r="A74" s="6" t="s">
        <v>72</v>
      </c>
      <c r="B74" s="6" t="s">
        <v>38</v>
      </c>
      <c r="C74" s="43">
        <f>VLOOKUP('1.2'!A74,'Hoa Don'!$A$1:$D$517,2,FALSE)</f>
        <v>44318</v>
      </c>
      <c r="D74">
        <v>816</v>
      </c>
      <c r="E74" t="str">
        <f>VLOOKUP('1.4'!A74,'Hoa Don'!$A:$D,4,FALSE)</f>
        <v>NV1</v>
      </c>
    </row>
    <row r="75" spans="1:5" x14ac:dyDescent="0.3">
      <c r="A75" s="6" t="s">
        <v>73</v>
      </c>
      <c r="B75" s="6" t="s">
        <v>38</v>
      </c>
      <c r="C75" s="43">
        <f>VLOOKUP('1.2'!A75,'Hoa Don'!$A$1:$D$517,2,FALSE)</f>
        <v>44320</v>
      </c>
      <c r="D75">
        <v>17238</v>
      </c>
      <c r="E75" t="str">
        <f>VLOOKUP('1.4'!A75,'Hoa Don'!$A:$D,4,FALSE)</f>
        <v>NV9</v>
      </c>
    </row>
    <row r="76" spans="1:5" x14ac:dyDescent="0.3">
      <c r="A76" s="6" t="s">
        <v>74</v>
      </c>
      <c r="B76" s="6" t="s">
        <v>7</v>
      </c>
      <c r="C76" s="43">
        <f>VLOOKUP('1.2'!A76,'Hoa Don'!$A$1:$D$517,2,FALSE)</f>
        <v>44322</v>
      </c>
      <c r="D76">
        <v>2112</v>
      </c>
      <c r="E76" t="str">
        <f>VLOOKUP('1.4'!A76,'Hoa Don'!$A:$D,4,FALSE)</f>
        <v>NV30</v>
      </c>
    </row>
    <row r="77" spans="1:5" x14ac:dyDescent="0.3">
      <c r="A77" s="6" t="s">
        <v>75</v>
      </c>
      <c r="B77" s="6" t="s">
        <v>10</v>
      </c>
      <c r="C77" s="43">
        <f>VLOOKUP('1.2'!A77,'Hoa Don'!$A$1:$D$517,2,FALSE)</f>
        <v>44324</v>
      </c>
      <c r="D77">
        <v>7037</v>
      </c>
      <c r="E77" t="str">
        <f>VLOOKUP('1.4'!A77,'Hoa Don'!$A:$D,4,FALSE)</f>
        <v>NV1</v>
      </c>
    </row>
    <row r="78" spans="1:5" x14ac:dyDescent="0.3">
      <c r="A78" s="24" t="s">
        <v>76</v>
      </c>
      <c r="B78" s="6" t="s">
        <v>51</v>
      </c>
      <c r="C78" s="43">
        <f>VLOOKUP('1.2'!A78,'Hoa Don'!$A$1:$D$517,2,FALSE)</f>
        <v>44326</v>
      </c>
      <c r="D78">
        <v>6510</v>
      </c>
      <c r="E78" t="str">
        <f>VLOOKUP('1.4'!A78,'Hoa Don'!$A:$D,4,FALSE)</f>
        <v>NV23</v>
      </c>
    </row>
    <row r="79" spans="1:5" x14ac:dyDescent="0.3">
      <c r="A79" s="24" t="s">
        <v>76</v>
      </c>
      <c r="B79" s="6" t="s">
        <v>24</v>
      </c>
      <c r="C79" s="43">
        <f>VLOOKUP('1.2'!A79,'Hoa Don'!$A$1:$D$517,2,FALSE)</f>
        <v>44326</v>
      </c>
      <c r="D79">
        <v>400</v>
      </c>
      <c r="E79" t="str">
        <f>VLOOKUP('1.4'!A79,'Hoa Don'!$A:$D,4,FALSE)</f>
        <v>NV23</v>
      </c>
    </row>
    <row r="80" spans="1:5" x14ac:dyDescent="0.3">
      <c r="A80" s="6" t="s">
        <v>77</v>
      </c>
      <c r="B80" s="6" t="s">
        <v>26</v>
      </c>
      <c r="C80" s="43">
        <f>VLOOKUP('1.2'!A80,'Hoa Don'!$A$1:$D$517,2,FALSE)</f>
        <v>44328</v>
      </c>
      <c r="D80">
        <v>12932</v>
      </c>
      <c r="E80" t="str">
        <f>VLOOKUP('1.4'!A80,'Hoa Don'!$A:$D,4,FALSE)</f>
        <v>NV21</v>
      </c>
    </row>
    <row r="81" spans="1:5" x14ac:dyDescent="0.3">
      <c r="A81" s="6" t="s">
        <v>78</v>
      </c>
      <c r="B81" s="6" t="s">
        <v>5</v>
      </c>
      <c r="C81" s="43">
        <f>VLOOKUP('1.2'!A81,'Hoa Don'!$A$1:$D$517,2,FALSE)</f>
        <v>44330</v>
      </c>
      <c r="D81">
        <v>1450</v>
      </c>
      <c r="E81" t="str">
        <f>VLOOKUP('1.4'!A81,'Hoa Don'!$A:$D,4,FALSE)</f>
        <v>NV15</v>
      </c>
    </row>
    <row r="82" spans="1:5" x14ac:dyDescent="0.3">
      <c r="A82" s="6" t="s">
        <v>79</v>
      </c>
      <c r="B82" s="6" t="s">
        <v>24</v>
      </c>
      <c r="C82" s="43">
        <f>VLOOKUP('1.2'!A82,'Hoa Don'!$A$1:$D$517,2,FALSE)</f>
        <v>44332</v>
      </c>
      <c r="D82">
        <v>2800</v>
      </c>
      <c r="E82" t="str">
        <f>VLOOKUP('1.4'!A82,'Hoa Don'!$A:$D,4,FALSE)</f>
        <v>NV1</v>
      </c>
    </row>
    <row r="83" spans="1:5" x14ac:dyDescent="0.3">
      <c r="A83" s="6" t="s">
        <v>80</v>
      </c>
      <c r="B83" s="6" t="s">
        <v>26</v>
      </c>
      <c r="C83" s="43">
        <f>VLOOKUP('1.2'!A83,'Hoa Don'!$A$1:$D$517,2,FALSE)</f>
        <v>44334</v>
      </c>
      <c r="D83">
        <v>19504</v>
      </c>
      <c r="E83" t="str">
        <f>VLOOKUP('1.4'!A83,'Hoa Don'!$A:$D,4,FALSE)</f>
        <v>NV8</v>
      </c>
    </row>
    <row r="84" spans="1:5" x14ac:dyDescent="0.3">
      <c r="A84" s="6" t="s">
        <v>81</v>
      </c>
      <c r="B84" s="6" t="s">
        <v>28</v>
      </c>
      <c r="C84" s="43">
        <f>VLOOKUP('1.2'!A84,'Hoa Don'!$A$1:$D$517,2,FALSE)</f>
        <v>44336</v>
      </c>
      <c r="D84">
        <v>872</v>
      </c>
      <c r="E84" t="str">
        <f>VLOOKUP('1.4'!A84,'Hoa Don'!$A:$D,4,FALSE)</f>
        <v>NV16</v>
      </c>
    </row>
    <row r="85" spans="1:5" x14ac:dyDescent="0.3">
      <c r="A85" s="6" t="s">
        <v>82</v>
      </c>
      <c r="B85" s="6" t="s">
        <v>5</v>
      </c>
      <c r="C85" s="43">
        <f>VLOOKUP('1.2'!A85,'Hoa Don'!$A$1:$D$517,2,FALSE)</f>
        <v>44338</v>
      </c>
      <c r="D85">
        <v>1566</v>
      </c>
      <c r="E85" t="str">
        <f>VLOOKUP('1.4'!A85,'Hoa Don'!$A:$D,4,FALSE)</f>
        <v>NV14</v>
      </c>
    </row>
    <row r="86" spans="1:5" x14ac:dyDescent="0.3">
      <c r="A86" s="6" t="s">
        <v>83</v>
      </c>
      <c r="B86" s="6" t="s">
        <v>10</v>
      </c>
      <c r="C86" s="43">
        <f>VLOOKUP('1.2'!A86,'Hoa Don'!$A$1:$D$517,2,FALSE)</f>
        <v>44340</v>
      </c>
      <c r="D86">
        <v>2724</v>
      </c>
      <c r="E86" t="str">
        <f>VLOOKUP('1.4'!A86,'Hoa Don'!$A:$D,4,FALSE)</f>
        <v>NV25</v>
      </c>
    </row>
    <row r="87" spans="1:5" x14ac:dyDescent="0.3">
      <c r="A87" s="6" t="s">
        <v>84</v>
      </c>
      <c r="B87" s="6" t="s">
        <v>26</v>
      </c>
      <c r="C87" s="43">
        <f>VLOOKUP('1.2'!A87,'Hoa Don'!$A$1:$D$517,2,FALSE)</f>
        <v>44342</v>
      </c>
      <c r="D87">
        <v>3816</v>
      </c>
      <c r="E87" t="str">
        <f>VLOOKUP('1.4'!A87,'Hoa Don'!$A:$D,4,FALSE)</f>
        <v>NV20</v>
      </c>
    </row>
    <row r="88" spans="1:5" x14ac:dyDescent="0.3">
      <c r="A88" s="6" t="s">
        <v>85</v>
      </c>
      <c r="B88" s="6" t="s">
        <v>21</v>
      </c>
      <c r="C88" s="43">
        <f>VLOOKUP('1.2'!A88,'Hoa Don'!$A$1:$D$517,2,FALSE)</f>
        <v>44344</v>
      </c>
      <c r="D88">
        <v>1320</v>
      </c>
      <c r="E88" t="str">
        <f>VLOOKUP('1.4'!A88,'Hoa Don'!$A:$D,4,FALSE)</f>
        <v>NV27</v>
      </c>
    </row>
    <row r="89" spans="1:5" x14ac:dyDescent="0.3">
      <c r="A89" s="6" t="s">
        <v>86</v>
      </c>
      <c r="B89" s="6" t="s">
        <v>51</v>
      </c>
      <c r="C89" s="43">
        <f>VLOOKUP('1.2'!A89,'Hoa Don'!$A$1:$D$517,2,FALSE)</f>
        <v>44346</v>
      </c>
      <c r="D89">
        <v>2835</v>
      </c>
      <c r="E89" t="str">
        <f>VLOOKUP('1.4'!A89,'Hoa Don'!$A:$D,4,FALSE)</f>
        <v>NV27</v>
      </c>
    </row>
    <row r="90" spans="1:5" x14ac:dyDescent="0.3">
      <c r="A90" s="6" t="s">
        <v>87</v>
      </c>
      <c r="B90" s="6" t="s">
        <v>7</v>
      </c>
      <c r="C90" s="43">
        <f>VLOOKUP('1.2'!A90,'Hoa Don'!$A$1:$D$517,2,FALSE)</f>
        <v>44348</v>
      </c>
      <c r="D90">
        <v>1056</v>
      </c>
      <c r="E90" t="str">
        <f>VLOOKUP('1.4'!A90,'Hoa Don'!$A:$D,4,FALSE)</f>
        <v>NV5</v>
      </c>
    </row>
    <row r="91" spans="1:5" x14ac:dyDescent="0.3">
      <c r="A91" s="6" t="s">
        <v>88</v>
      </c>
      <c r="B91" s="6" t="s">
        <v>28</v>
      </c>
      <c r="C91" s="43">
        <f>VLOOKUP('1.2'!A91,'Hoa Don'!$A$1:$D$517,2,FALSE)</f>
        <v>44350</v>
      </c>
      <c r="D91">
        <v>4033</v>
      </c>
      <c r="E91" t="str">
        <f>VLOOKUP('1.4'!A91,'Hoa Don'!$A:$D,4,FALSE)</f>
        <v>NV18</v>
      </c>
    </row>
    <row r="92" spans="1:5" x14ac:dyDescent="0.3">
      <c r="A92" s="6" t="s">
        <v>88</v>
      </c>
      <c r="B92" s="6" t="s">
        <v>4</v>
      </c>
      <c r="C92" s="43">
        <f>VLOOKUP('1.2'!A92,'Hoa Don'!$A$1:$D$517,2,FALSE)</f>
        <v>44350</v>
      </c>
      <c r="D92">
        <v>6660</v>
      </c>
      <c r="E92" t="str">
        <f>VLOOKUP('1.4'!A92,'Hoa Don'!$A:$D,4,FALSE)</f>
        <v>NV18</v>
      </c>
    </row>
    <row r="93" spans="1:5" x14ac:dyDescent="0.3">
      <c r="A93" s="6" t="s">
        <v>88</v>
      </c>
      <c r="B93" s="6" t="s">
        <v>7</v>
      </c>
      <c r="C93" s="43">
        <f>VLOOKUP('1.2'!A93,'Hoa Don'!$A$1:$D$517,2,FALSE)</f>
        <v>44350</v>
      </c>
      <c r="D93">
        <v>1496</v>
      </c>
      <c r="E93" t="str">
        <f>VLOOKUP('1.4'!A93,'Hoa Don'!$A:$D,4,FALSE)</f>
        <v>NV18</v>
      </c>
    </row>
    <row r="94" spans="1:5" x14ac:dyDescent="0.3">
      <c r="A94" s="6" t="s">
        <v>89</v>
      </c>
      <c r="B94" s="6" t="s">
        <v>26</v>
      </c>
      <c r="C94" s="43">
        <f>VLOOKUP('1.2'!A94,'Hoa Don'!$A$1:$D$517,2,FALSE)</f>
        <v>44352</v>
      </c>
      <c r="D94">
        <v>4452</v>
      </c>
      <c r="E94" t="str">
        <f>VLOOKUP('1.4'!A94,'Hoa Don'!$A:$D,4,FALSE)</f>
        <v>NV2</v>
      </c>
    </row>
    <row r="95" spans="1:5" x14ac:dyDescent="0.3">
      <c r="A95" s="6" t="s">
        <v>90</v>
      </c>
      <c r="B95" s="6" t="s">
        <v>4</v>
      </c>
      <c r="C95" s="43">
        <f>VLOOKUP('1.2'!A95,'Hoa Don'!$A$1:$D$517,2,FALSE)</f>
        <v>44354</v>
      </c>
      <c r="D95">
        <v>6882</v>
      </c>
      <c r="E95" t="str">
        <f>VLOOKUP('1.4'!A95,'Hoa Don'!$A:$D,4,FALSE)</f>
        <v>NV7</v>
      </c>
    </row>
    <row r="96" spans="1:5" x14ac:dyDescent="0.3">
      <c r="A96" s="6" t="s">
        <v>91</v>
      </c>
      <c r="B96" s="6" t="s">
        <v>21</v>
      </c>
      <c r="C96" s="43">
        <f>VLOOKUP('1.2'!A96,'Hoa Don'!$A$1:$D$517,2,FALSE)</f>
        <v>44356</v>
      </c>
      <c r="D96">
        <v>4920</v>
      </c>
      <c r="E96" t="str">
        <f>VLOOKUP('1.4'!A96,'Hoa Don'!$A:$D,4,FALSE)</f>
        <v>NV12</v>
      </c>
    </row>
    <row r="97" spans="1:5" x14ac:dyDescent="0.3">
      <c r="A97" s="6" t="s">
        <v>92</v>
      </c>
      <c r="B97" s="6" t="s">
        <v>4</v>
      </c>
      <c r="C97" s="43">
        <f>VLOOKUP('1.2'!A97,'Hoa Don'!$A$1:$D$517,2,FALSE)</f>
        <v>44358</v>
      </c>
      <c r="D97">
        <v>12432</v>
      </c>
      <c r="E97" t="str">
        <f>VLOOKUP('1.4'!A97,'Hoa Don'!$A:$D,4,FALSE)</f>
        <v>NV22</v>
      </c>
    </row>
    <row r="98" spans="1:5" x14ac:dyDescent="0.3">
      <c r="A98" s="6" t="s">
        <v>93</v>
      </c>
      <c r="B98" s="6" t="s">
        <v>10</v>
      </c>
      <c r="C98" s="43">
        <f>VLOOKUP('1.2'!A98,'Hoa Don'!$A$1:$D$517,2,FALSE)</f>
        <v>44360</v>
      </c>
      <c r="D98">
        <v>14074</v>
      </c>
      <c r="E98" t="str">
        <f>VLOOKUP('1.4'!A98,'Hoa Don'!$A:$D,4,FALSE)</f>
        <v>NV19</v>
      </c>
    </row>
    <row r="99" spans="1:5" x14ac:dyDescent="0.3">
      <c r="A99" s="6" t="s">
        <v>94</v>
      </c>
      <c r="B99" s="6" t="s">
        <v>5</v>
      </c>
      <c r="C99" s="43">
        <f>VLOOKUP('1.2'!A99,'Hoa Don'!$A$1:$D$517,2,FALSE)</f>
        <v>44362</v>
      </c>
      <c r="D99">
        <v>1740</v>
      </c>
      <c r="E99" t="str">
        <f>VLOOKUP('1.4'!A99,'Hoa Don'!$A:$D,4,FALSE)</f>
        <v>NV8</v>
      </c>
    </row>
    <row r="100" spans="1:5" x14ac:dyDescent="0.3">
      <c r="A100" s="6" t="s">
        <v>95</v>
      </c>
      <c r="B100" s="6" t="s">
        <v>24</v>
      </c>
      <c r="C100" s="43">
        <f>VLOOKUP('1.2'!A100,'Hoa Don'!$A$1:$D$517,2,FALSE)</f>
        <v>44364</v>
      </c>
      <c r="D100">
        <v>1800</v>
      </c>
      <c r="E100" t="str">
        <f>VLOOKUP('1.4'!A100,'Hoa Don'!$A:$D,4,FALSE)</f>
        <v>NV26</v>
      </c>
    </row>
    <row r="101" spans="1:5" x14ac:dyDescent="0.3">
      <c r="A101" s="6" t="s">
        <v>96</v>
      </c>
      <c r="B101" s="6" t="s">
        <v>4</v>
      </c>
      <c r="C101" s="43">
        <f>VLOOKUP('1.2'!A101,'Hoa Don'!$A$1:$D$517,2,FALSE)</f>
        <v>44366</v>
      </c>
      <c r="D101">
        <v>17760</v>
      </c>
      <c r="E101" t="str">
        <f>VLOOKUP('1.4'!A101,'Hoa Don'!$A:$D,4,FALSE)</f>
        <v>NV19</v>
      </c>
    </row>
    <row r="102" spans="1:5" x14ac:dyDescent="0.3">
      <c r="A102" s="6" t="s">
        <v>97</v>
      </c>
      <c r="B102" s="6" t="s">
        <v>28</v>
      </c>
      <c r="C102" s="43">
        <f>VLOOKUP('1.2'!A102,'Hoa Don'!$A$1:$D$517,2,FALSE)</f>
        <v>44368</v>
      </c>
      <c r="D102">
        <v>3270</v>
      </c>
      <c r="E102" t="str">
        <f>VLOOKUP('1.4'!A102,'Hoa Don'!$A:$D,4,FALSE)</f>
        <v>NV10</v>
      </c>
    </row>
    <row r="103" spans="1:5" x14ac:dyDescent="0.3">
      <c r="A103" s="6" t="s">
        <v>98</v>
      </c>
      <c r="B103" s="6" t="s">
        <v>51</v>
      </c>
      <c r="C103" s="43">
        <f>VLOOKUP('1.2'!A103,'Hoa Don'!$A$1:$D$517,2,FALSE)</f>
        <v>44370</v>
      </c>
      <c r="D103">
        <v>9765</v>
      </c>
      <c r="E103" t="str">
        <f>VLOOKUP('1.4'!A103,'Hoa Don'!$A:$D,4,FALSE)</f>
        <v>NV13</v>
      </c>
    </row>
    <row r="104" spans="1:5" x14ac:dyDescent="0.3">
      <c r="A104" s="6" t="s">
        <v>99</v>
      </c>
      <c r="B104" s="6" t="s">
        <v>4</v>
      </c>
      <c r="C104" s="43">
        <f>VLOOKUP('1.2'!A104,'Hoa Don'!$A$1:$D$517,2,FALSE)</f>
        <v>44372</v>
      </c>
      <c r="D104">
        <v>20868</v>
      </c>
      <c r="E104" t="str">
        <f>VLOOKUP('1.4'!A104,'Hoa Don'!$A:$D,4,FALSE)</f>
        <v>NV13</v>
      </c>
    </row>
    <row r="105" spans="1:5" x14ac:dyDescent="0.3">
      <c r="A105" s="6" t="s">
        <v>100</v>
      </c>
      <c r="B105" s="6" t="s">
        <v>4</v>
      </c>
      <c r="C105" s="43">
        <f>VLOOKUP('1.2'!A105,'Hoa Don'!$A$1:$D$517,2,FALSE)</f>
        <v>44374</v>
      </c>
      <c r="D105">
        <v>2442</v>
      </c>
      <c r="E105" t="str">
        <f>VLOOKUP('1.4'!A105,'Hoa Don'!$A:$D,4,FALSE)</f>
        <v>NV3</v>
      </c>
    </row>
    <row r="106" spans="1:5" x14ac:dyDescent="0.3">
      <c r="A106" s="6" t="s">
        <v>101</v>
      </c>
      <c r="B106" s="6" t="s">
        <v>28</v>
      </c>
      <c r="C106" s="43">
        <f>VLOOKUP('1.2'!A106,'Hoa Don'!$A$1:$D$517,2,FALSE)</f>
        <v>44376</v>
      </c>
      <c r="D106">
        <v>1417</v>
      </c>
      <c r="E106" t="str">
        <f>VLOOKUP('1.4'!A106,'Hoa Don'!$A:$D,4,FALSE)</f>
        <v>NV19</v>
      </c>
    </row>
    <row r="107" spans="1:5" x14ac:dyDescent="0.3">
      <c r="A107" s="6" t="s">
        <v>102</v>
      </c>
      <c r="B107" s="6" t="s">
        <v>10</v>
      </c>
      <c r="C107" s="43">
        <f>VLOOKUP('1.2'!A107,'Hoa Don'!$A$1:$D$517,2,FALSE)</f>
        <v>44378</v>
      </c>
      <c r="D107">
        <v>6810</v>
      </c>
      <c r="E107" t="str">
        <f>VLOOKUP('1.4'!A107,'Hoa Don'!$A:$D,4,FALSE)</f>
        <v>NV21</v>
      </c>
    </row>
    <row r="108" spans="1:5" x14ac:dyDescent="0.3">
      <c r="A108" s="6" t="s">
        <v>102</v>
      </c>
      <c r="B108" s="6" t="s">
        <v>51</v>
      </c>
      <c r="C108" s="43">
        <f>VLOOKUP('1.2'!A108,'Hoa Don'!$A$1:$D$517,2,FALSE)</f>
        <v>44378</v>
      </c>
      <c r="D108">
        <v>1155</v>
      </c>
      <c r="E108" t="str">
        <f>VLOOKUP('1.4'!A108,'Hoa Don'!$A:$D,4,FALSE)</f>
        <v>NV21</v>
      </c>
    </row>
    <row r="109" spans="1:5" x14ac:dyDescent="0.3">
      <c r="A109" s="6" t="s">
        <v>103</v>
      </c>
      <c r="B109" s="6" t="s">
        <v>38</v>
      </c>
      <c r="C109" s="43">
        <f>VLOOKUP('1.2'!A109,'Hoa Don'!$A$1:$D$517,2,FALSE)</f>
        <v>44380</v>
      </c>
      <c r="D109">
        <v>5610</v>
      </c>
      <c r="E109" t="str">
        <f>VLOOKUP('1.4'!A109,'Hoa Don'!$A:$D,4,FALSE)</f>
        <v>NV10</v>
      </c>
    </row>
    <row r="110" spans="1:5" x14ac:dyDescent="0.3">
      <c r="A110" s="6" t="s">
        <v>104</v>
      </c>
      <c r="B110" s="6" t="s">
        <v>5</v>
      </c>
      <c r="C110" s="43">
        <f>VLOOKUP('1.2'!A110,'Hoa Don'!$A$1:$D$517,2,FALSE)</f>
        <v>44382</v>
      </c>
      <c r="D110">
        <v>2436</v>
      </c>
      <c r="E110" t="str">
        <f>VLOOKUP('1.4'!A110,'Hoa Don'!$A:$D,4,FALSE)</f>
        <v>NV30</v>
      </c>
    </row>
    <row r="111" spans="1:5" x14ac:dyDescent="0.3">
      <c r="A111" s="6" t="s">
        <v>105</v>
      </c>
      <c r="B111" s="6" t="s">
        <v>26</v>
      </c>
      <c r="C111" s="43">
        <f>VLOOKUP('1.2'!A111,'Hoa Don'!$A$1:$D$517,2,FALSE)</f>
        <v>44384</v>
      </c>
      <c r="D111">
        <v>6572</v>
      </c>
      <c r="E111" t="str">
        <f>VLOOKUP('1.4'!A111,'Hoa Don'!$A:$D,4,FALSE)</f>
        <v>NV28</v>
      </c>
    </row>
    <row r="112" spans="1:5" x14ac:dyDescent="0.3">
      <c r="A112" s="6" t="s">
        <v>106</v>
      </c>
      <c r="B112" s="6" t="s">
        <v>7</v>
      </c>
      <c r="C112" s="43">
        <f>VLOOKUP('1.2'!A112,'Hoa Don'!$A$1:$D$517,2,FALSE)</f>
        <v>44386</v>
      </c>
      <c r="D112">
        <v>2640</v>
      </c>
      <c r="E112" t="str">
        <f>VLOOKUP('1.4'!A112,'Hoa Don'!$A:$D,4,FALSE)</f>
        <v>NV22</v>
      </c>
    </row>
    <row r="113" spans="1:5" x14ac:dyDescent="0.3">
      <c r="A113" s="6" t="s">
        <v>107</v>
      </c>
      <c r="B113" s="6" t="s">
        <v>28</v>
      </c>
      <c r="C113" s="43">
        <f>VLOOKUP('1.2'!A113,'Hoa Don'!$A$1:$D$517,2,FALSE)</f>
        <v>44388</v>
      </c>
      <c r="D113">
        <v>6104</v>
      </c>
      <c r="E113" t="str">
        <f>VLOOKUP('1.4'!A113,'Hoa Don'!$A:$D,4,FALSE)</f>
        <v>NV25</v>
      </c>
    </row>
    <row r="114" spans="1:5" x14ac:dyDescent="0.3">
      <c r="A114" s="6" t="s">
        <v>108</v>
      </c>
      <c r="B114" s="6" t="s">
        <v>7</v>
      </c>
      <c r="C114" s="43">
        <f>VLOOKUP('1.2'!A114,'Hoa Don'!$A$1:$D$517,2,FALSE)</f>
        <v>44390</v>
      </c>
      <c r="D114">
        <v>2640</v>
      </c>
      <c r="E114" t="str">
        <f>VLOOKUP('1.4'!A114,'Hoa Don'!$A:$D,4,FALSE)</f>
        <v>NV28</v>
      </c>
    </row>
    <row r="115" spans="1:5" x14ac:dyDescent="0.3">
      <c r="A115" s="6" t="s">
        <v>109</v>
      </c>
      <c r="B115" s="6" t="s">
        <v>10</v>
      </c>
      <c r="C115" s="43">
        <f>VLOOKUP('1.2'!A115,'Hoa Don'!$A$1:$D$517,2,FALSE)</f>
        <v>44392</v>
      </c>
      <c r="D115">
        <v>12712</v>
      </c>
      <c r="E115" t="str">
        <f>VLOOKUP('1.4'!A115,'Hoa Don'!$A:$D,4,FALSE)</f>
        <v>NV13</v>
      </c>
    </row>
    <row r="116" spans="1:5" x14ac:dyDescent="0.3">
      <c r="A116" s="6" t="s">
        <v>110</v>
      </c>
      <c r="B116" s="6" t="s">
        <v>51</v>
      </c>
      <c r="C116" s="43">
        <f>VLOOKUP('1.2'!A116,'Hoa Don'!$A$1:$D$517,2,FALSE)</f>
        <v>44394</v>
      </c>
      <c r="D116">
        <v>3255</v>
      </c>
      <c r="E116" t="str">
        <f>VLOOKUP('1.4'!A116,'Hoa Don'!$A:$D,4,FALSE)</f>
        <v>NV20</v>
      </c>
    </row>
    <row r="117" spans="1:5" x14ac:dyDescent="0.3">
      <c r="A117" s="6" t="s">
        <v>111</v>
      </c>
      <c r="B117" s="6" t="s">
        <v>38</v>
      </c>
      <c r="C117" s="43">
        <f>VLOOKUP('1.2'!A117,'Hoa Don'!$A$1:$D$517,2,FALSE)</f>
        <v>44396</v>
      </c>
      <c r="D117">
        <v>306</v>
      </c>
      <c r="E117" t="str">
        <f>VLOOKUP('1.4'!A117,'Hoa Don'!$A:$D,4,FALSE)</f>
        <v>NV11</v>
      </c>
    </row>
    <row r="118" spans="1:5" x14ac:dyDescent="0.3">
      <c r="A118" s="6" t="s">
        <v>112</v>
      </c>
      <c r="B118" s="6" t="s">
        <v>51</v>
      </c>
      <c r="C118" s="43">
        <f>VLOOKUP('1.2'!A118,'Hoa Don'!$A$1:$D$517,2,FALSE)</f>
        <v>44398</v>
      </c>
      <c r="D118">
        <v>1785</v>
      </c>
      <c r="E118" t="str">
        <f>VLOOKUP('1.4'!A118,'Hoa Don'!$A:$D,4,FALSE)</f>
        <v>NV26</v>
      </c>
    </row>
    <row r="119" spans="1:5" x14ac:dyDescent="0.3">
      <c r="A119" s="6" t="s">
        <v>113</v>
      </c>
      <c r="B119" s="6" t="s">
        <v>10</v>
      </c>
      <c r="C119" s="43">
        <f>VLOOKUP('1.2'!A119,'Hoa Don'!$A$1:$D$517,2,FALSE)</f>
        <v>44400</v>
      </c>
      <c r="D119">
        <v>16344</v>
      </c>
      <c r="E119" t="str">
        <f>VLOOKUP('1.4'!A119,'Hoa Don'!$A:$D,4,FALSE)</f>
        <v>NV16</v>
      </c>
    </row>
    <row r="120" spans="1:5" x14ac:dyDescent="0.3">
      <c r="A120" s="6" t="s">
        <v>114</v>
      </c>
      <c r="B120" s="6" t="s">
        <v>51</v>
      </c>
      <c r="C120" s="43">
        <f>VLOOKUP('1.2'!A120,'Hoa Don'!$A$1:$D$517,2,FALSE)</f>
        <v>44402</v>
      </c>
      <c r="D120">
        <v>4830</v>
      </c>
      <c r="E120" t="str">
        <f>VLOOKUP('1.4'!A120,'Hoa Don'!$A:$D,4,FALSE)</f>
        <v>NV11</v>
      </c>
    </row>
    <row r="121" spans="1:5" x14ac:dyDescent="0.3">
      <c r="A121" s="6" t="s">
        <v>115</v>
      </c>
      <c r="B121" s="6" t="s">
        <v>5</v>
      </c>
      <c r="C121" s="43">
        <f>VLOOKUP('1.2'!A121,'Hoa Don'!$A$1:$D$517,2,FALSE)</f>
        <v>44404</v>
      </c>
      <c r="D121">
        <v>1972</v>
      </c>
      <c r="E121" t="str">
        <f>VLOOKUP('1.4'!A121,'Hoa Don'!$A:$D,4,FALSE)</f>
        <v>NV11</v>
      </c>
    </row>
    <row r="122" spans="1:5" x14ac:dyDescent="0.3">
      <c r="A122" s="6" t="s">
        <v>116</v>
      </c>
      <c r="B122" s="6" t="s">
        <v>24</v>
      </c>
      <c r="C122" s="43">
        <f>VLOOKUP('1.2'!A122,'Hoa Don'!$A$1:$D$517,2,FALSE)</f>
        <v>44405</v>
      </c>
      <c r="D122">
        <v>2100</v>
      </c>
      <c r="E122" t="str">
        <f>VLOOKUP('1.4'!A122,'Hoa Don'!$A:$D,4,FALSE)</f>
        <v>NV8</v>
      </c>
    </row>
    <row r="123" spans="1:5" x14ac:dyDescent="0.3">
      <c r="A123" s="6" t="s">
        <v>117</v>
      </c>
      <c r="B123" s="6" t="s">
        <v>38</v>
      </c>
      <c r="C123" s="43">
        <f>VLOOKUP('1.2'!A123,'Hoa Don'!$A$1:$D$517,2,FALSE)</f>
        <v>44408</v>
      </c>
      <c r="D123">
        <v>2142</v>
      </c>
      <c r="E123" t="str">
        <f>VLOOKUP('1.4'!A123,'Hoa Don'!$A:$D,4,FALSE)</f>
        <v>NV26</v>
      </c>
    </row>
    <row r="124" spans="1:5" x14ac:dyDescent="0.3">
      <c r="A124" s="6" t="s">
        <v>118</v>
      </c>
      <c r="B124" s="6" t="s">
        <v>51</v>
      </c>
      <c r="C124" s="43">
        <f>VLOOKUP('1.2'!A124,'Hoa Don'!$A$1:$D$517,2,FALSE)</f>
        <v>44418</v>
      </c>
      <c r="D124">
        <v>5670</v>
      </c>
      <c r="E124" t="str">
        <f>VLOOKUP('1.4'!A124,'Hoa Don'!$A:$D,4,FALSE)</f>
        <v>NV24</v>
      </c>
    </row>
    <row r="125" spans="1:5" x14ac:dyDescent="0.3">
      <c r="A125" s="6" t="s">
        <v>119</v>
      </c>
      <c r="B125" s="6" t="s">
        <v>10</v>
      </c>
      <c r="C125" s="43">
        <f>VLOOKUP('1.2'!A125,'Hoa Don'!$A$1:$D$517,2,FALSE)</f>
        <v>44420</v>
      </c>
      <c r="D125">
        <v>6129</v>
      </c>
      <c r="E125" t="str">
        <f>VLOOKUP('1.4'!A125,'Hoa Don'!$A:$D,4,FALSE)</f>
        <v>NV11</v>
      </c>
    </row>
    <row r="126" spans="1:5" x14ac:dyDescent="0.3">
      <c r="A126" s="6" t="s">
        <v>120</v>
      </c>
      <c r="B126" s="6" t="s">
        <v>51</v>
      </c>
      <c r="C126" s="43">
        <f>VLOOKUP('1.2'!A126,'Hoa Don'!$A$1:$D$517,2,FALSE)</f>
        <v>44421</v>
      </c>
      <c r="D126">
        <v>3150</v>
      </c>
      <c r="E126" t="str">
        <f>VLOOKUP('1.4'!A126,'Hoa Don'!$A:$D,4,FALSE)</f>
        <v>NV24</v>
      </c>
    </row>
    <row r="127" spans="1:5" x14ac:dyDescent="0.3">
      <c r="A127" s="6" t="s">
        <v>121</v>
      </c>
      <c r="B127" s="6" t="s">
        <v>7</v>
      </c>
      <c r="C127" s="43">
        <f>VLOOKUP('1.2'!A127,'Hoa Don'!$A$1:$D$517,2,FALSE)</f>
        <v>44422</v>
      </c>
      <c r="D127">
        <v>1144</v>
      </c>
      <c r="E127" t="str">
        <f>VLOOKUP('1.4'!A127,'Hoa Don'!$A:$D,4,FALSE)</f>
        <v>NV6</v>
      </c>
    </row>
    <row r="128" spans="1:5" x14ac:dyDescent="0.3">
      <c r="A128" s="6" t="s">
        <v>121</v>
      </c>
      <c r="B128" s="6" t="s">
        <v>5</v>
      </c>
      <c r="C128" s="43">
        <f>VLOOKUP('1.2'!A128,'Hoa Don'!$A$1:$D$517,2,FALSE)</f>
        <v>44422</v>
      </c>
      <c r="D128">
        <v>812</v>
      </c>
      <c r="E128" t="str">
        <f>VLOOKUP('1.4'!A128,'Hoa Don'!$A:$D,4,FALSE)</f>
        <v>NV6</v>
      </c>
    </row>
    <row r="129" spans="1:5" x14ac:dyDescent="0.3">
      <c r="A129" s="6" t="s">
        <v>121</v>
      </c>
      <c r="B129" s="6" t="s">
        <v>38</v>
      </c>
      <c r="C129" s="43">
        <f>VLOOKUP('1.2'!A129,'Hoa Don'!$A$1:$D$517,2,FALSE)</f>
        <v>44422</v>
      </c>
      <c r="D129">
        <v>306</v>
      </c>
      <c r="E129" t="str">
        <f>VLOOKUP('1.4'!A129,'Hoa Don'!$A:$D,4,FALSE)</f>
        <v>NV6</v>
      </c>
    </row>
    <row r="130" spans="1:5" x14ac:dyDescent="0.3">
      <c r="A130" s="6" t="s">
        <v>122</v>
      </c>
      <c r="B130" s="6" t="s">
        <v>7</v>
      </c>
      <c r="C130" s="43">
        <f>VLOOKUP('1.2'!A130,'Hoa Don'!$A$1:$D$517,2,FALSE)</f>
        <v>44423</v>
      </c>
      <c r="D130">
        <v>3168</v>
      </c>
      <c r="E130" t="str">
        <f>VLOOKUP('1.4'!A130,'Hoa Don'!$A:$D,4,FALSE)</f>
        <v>NV14</v>
      </c>
    </row>
    <row r="131" spans="1:5" x14ac:dyDescent="0.3">
      <c r="A131" s="6" t="s">
        <v>123</v>
      </c>
      <c r="B131" s="6" t="s">
        <v>24</v>
      </c>
      <c r="C131" s="43">
        <f>VLOOKUP('1.2'!A131,'Hoa Don'!$A$1:$D$517,2,FALSE)</f>
        <v>44424</v>
      </c>
      <c r="D131">
        <v>9100</v>
      </c>
      <c r="E131" t="str">
        <f>VLOOKUP('1.4'!A131,'Hoa Don'!$A:$D,4,FALSE)</f>
        <v>NV1</v>
      </c>
    </row>
    <row r="132" spans="1:5" x14ac:dyDescent="0.3">
      <c r="A132" s="6" t="s">
        <v>124</v>
      </c>
      <c r="B132" s="6" t="s">
        <v>51</v>
      </c>
      <c r="C132" s="43">
        <f>VLOOKUP('1.2'!A132,'Hoa Don'!$A$1:$D$517,2,FALSE)</f>
        <v>44426</v>
      </c>
      <c r="D132">
        <v>2100</v>
      </c>
      <c r="E132" t="str">
        <f>VLOOKUP('1.4'!A132,'Hoa Don'!$A:$D,4,FALSE)</f>
        <v>NV8</v>
      </c>
    </row>
    <row r="133" spans="1:5" x14ac:dyDescent="0.3">
      <c r="A133" s="6" t="s">
        <v>125</v>
      </c>
      <c r="B133" s="6" t="s">
        <v>4</v>
      </c>
      <c r="C133" s="43">
        <f>VLOOKUP('1.2'!A133,'Hoa Don'!$A$1:$D$517,2,FALSE)</f>
        <v>44427</v>
      </c>
      <c r="D133">
        <v>4218</v>
      </c>
      <c r="E133" t="str">
        <f>VLOOKUP('1.4'!A133,'Hoa Don'!$A:$D,4,FALSE)</f>
        <v>NV26</v>
      </c>
    </row>
    <row r="134" spans="1:5" x14ac:dyDescent="0.3">
      <c r="A134" s="6" t="s">
        <v>126</v>
      </c>
      <c r="B134" s="6" t="s">
        <v>24</v>
      </c>
      <c r="C134" s="43">
        <f>VLOOKUP('1.2'!A134,'Hoa Don'!$A$1:$D$517,2,FALSE)</f>
        <v>44428</v>
      </c>
      <c r="D134">
        <v>1600</v>
      </c>
      <c r="E134" t="str">
        <f>VLOOKUP('1.4'!A134,'Hoa Don'!$A:$D,4,FALSE)</f>
        <v>NV21</v>
      </c>
    </row>
    <row r="135" spans="1:5" x14ac:dyDescent="0.3">
      <c r="A135" s="6" t="s">
        <v>127</v>
      </c>
      <c r="B135" s="6" t="s">
        <v>51</v>
      </c>
      <c r="C135" s="43">
        <f>VLOOKUP('1.2'!A135,'Hoa Don'!$A$1:$D$517,2,FALSE)</f>
        <v>44429</v>
      </c>
      <c r="D135">
        <v>7140</v>
      </c>
      <c r="E135" t="str">
        <f>VLOOKUP('1.4'!A135,'Hoa Don'!$A:$D,4,FALSE)</f>
        <v>NV17</v>
      </c>
    </row>
    <row r="136" spans="1:5" x14ac:dyDescent="0.3">
      <c r="A136" s="6" t="s">
        <v>128</v>
      </c>
      <c r="B136" s="6" t="s">
        <v>38</v>
      </c>
      <c r="C136" s="43">
        <f>VLOOKUP('1.2'!A136,'Hoa Don'!$A$1:$D$517,2,FALSE)</f>
        <v>44431</v>
      </c>
      <c r="D136">
        <v>1122</v>
      </c>
      <c r="E136" t="str">
        <f>VLOOKUP('1.4'!A136,'Hoa Don'!$A:$D,4,FALSE)</f>
        <v>NV17</v>
      </c>
    </row>
    <row r="137" spans="1:5" x14ac:dyDescent="0.3">
      <c r="A137" s="6" t="s">
        <v>129</v>
      </c>
      <c r="B137" s="6" t="s">
        <v>26</v>
      </c>
      <c r="C137" s="43">
        <f>VLOOKUP('1.2'!A137,'Hoa Don'!$A$1:$D$517,2,FALSE)</f>
        <v>44432</v>
      </c>
      <c r="D137">
        <v>636</v>
      </c>
      <c r="E137" t="str">
        <f>VLOOKUP('1.4'!A137,'Hoa Don'!$A:$D,4,FALSE)</f>
        <v>NV17</v>
      </c>
    </row>
    <row r="138" spans="1:5" x14ac:dyDescent="0.3">
      <c r="A138" s="6" t="s">
        <v>130</v>
      </c>
      <c r="B138" s="6" t="s">
        <v>10</v>
      </c>
      <c r="C138" s="43">
        <f>VLOOKUP('1.2'!A138,'Hoa Don'!$A$1:$D$517,2,FALSE)</f>
        <v>44433</v>
      </c>
      <c r="D138">
        <v>2270</v>
      </c>
      <c r="E138" t="str">
        <f>VLOOKUP('1.4'!A138,'Hoa Don'!$A:$D,4,FALSE)</f>
        <v>NV11</v>
      </c>
    </row>
    <row r="139" spans="1:5" x14ac:dyDescent="0.3">
      <c r="A139" s="6" t="s">
        <v>131</v>
      </c>
      <c r="B139" s="6" t="s">
        <v>4</v>
      </c>
      <c r="C139" s="43">
        <f>VLOOKUP('1.2'!A139,'Hoa Don'!$A$1:$D$517,2,FALSE)</f>
        <v>44434</v>
      </c>
      <c r="D139">
        <v>13320</v>
      </c>
      <c r="E139" t="str">
        <f>VLOOKUP('1.4'!A139,'Hoa Don'!$A:$D,4,FALSE)</f>
        <v>NV17</v>
      </c>
    </row>
    <row r="140" spans="1:5" x14ac:dyDescent="0.3">
      <c r="A140" s="6" t="s">
        <v>132</v>
      </c>
      <c r="B140" s="6" t="s">
        <v>7</v>
      </c>
      <c r="C140" s="43">
        <f>VLOOKUP('1.2'!A140,'Hoa Don'!$A$1:$D$517,2,FALSE)</f>
        <v>44436</v>
      </c>
      <c r="D140">
        <v>2728</v>
      </c>
      <c r="E140" t="str">
        <f>VLOOKUP('1.4'!A140,'Hoa Don'!$A:$D,4,FALSE)</f>
        <v>NV24</v>
      </c>
    </row>
    <row r="141" spans="1:5" x14ac:dyDescent="0.3">
      <c r="A141" s="6" t="s">
        <v>133</v>
      </c>
      <c r="B141" s="6" t="s">
        <v>21</v>
      </c>
      <c r="C141" s="43">
        <f>VLOOKUP('1.2'!A141,'Hoa Don'!$A$1:$D$517,2,FALSE)</f>
        <v>44438</v>
      </c>
      <c r="D141">
        <v>480</v>
      </c>
      <c r="E141" t="str">
        <f>VLOOKUP('1.4'!A141,'Hoa Don'!$A:$D,4,FALSE)</f>
        <v>NV2</v>
      </c>
    </row>
    <row r="142" spans="1:5" x14ac:dyDescent="0.3">
      <c r="A142" s="6" t="s">
        <v>134</v>
      </c>
      <c r="B142" s="6" t="s">
        <v>7</v>
      </c>
      <c r="C142" s="43">
        <f>VLOOKUP('1.2'!A142,'Hoa Don'!$A$1:$D$517,2,FALSE)</f>
        <v>44440</v>
      </c>
      <c r="D142">
        <v>8272</v>
      </c>
      <c r="E142" t="str">
        <f>VLOOKUP('1.4'!A142,'Hoa Don'!$A:$D,4,FALSE)</f>
        <v>NV12</v>
      </c>
    </row>
    <row r="143" spans="1:5" x14ac:dyDescent="0.3">
      <c r="A143" s="6" t="s">
        <v>135</v>
      </c>
      <c r="B143" s="6" t="s">
        <v>28</v>
      </c>
      <c r="C143" s="43">
        <f>VLOOKUP('1.2'!A143,'Hoa Don'!$A$1:$D$517,2,FALSE)</f>
        <v>44442</v>
      </c>
      <c r="D143">
        <v>3488</v>
      </c>
      <c r="E143" t="str">
        <f>VLOOKUP('1.4'!A143,'Hoa Don'!$A:$D,4,FALSE)</f>
        <v>NV28</v>
      </c>
    </row>
    <row r="144" spans="1:5" x14ac:dyDescent="0.3">
      <c r="A144" s="6" t="s">
        <v>136</v>
      </c>
      <c r="B144" s="6" t="s">
        <v>24</v>
      </c>
      <c r="C144" s="43">
        <f>VLOOKUP('1.2'!A144,'Hoa Don'!$A$1:$D$517,2,FALSE)</f>
        <v>44444</v>
      </c>
      <c r="D144">
        <v>1000</v>
      </c>
      <c r="E144" t="str">
        <f>VLOOKUP('1.4'!A144,'Hoa Don'!$A:$D,4,FALSE)</f>
        <v>NV26</v>
      </c>
    </row>
    <row r="145" spans="1:5" x14ac:dyDescent="0.3">
      <c r="A145" s="6" t="s">
        <v>137</v>
      </c>
      <c r="B145" s="6" t="s">
        <v>4</v>
      </c>
      <c r="C145" s="43">
        <f>VLOOKUP('1.2'!A145,'Hoa Don'!$A$1:$D$517,2,FALSE)</f>
        <v>44446</v>
      </c>
      <c r="D145">
        <v>11322</v>
      </c>
      <c r="E145" t="str">
        <f>VLOOKUP('1.4'!A145,'Hoa Don'!$A:$D,4,FALSE)</f>
        <v>NV12</v>
      </c>
    </row>
    <row r="146" spans="1:5" x14ac:dyDescent="0.3">
      <c r="A146" s="6" t="s">
        <v>138</v>
      </c>
      <c r="B146" s="6" t="s">
        <v>51</v>
      </c>
      <c r="C146" s="43">
        <f>VLOOKUP('1.2'!A146,'Hoa Don'!$A$1:$D$517,2,FALSE)</f>
        <v>44448</v>
      </c>
      <c r="D146">
        <v>1575</v>
      </c>
      <c r="E146" t="str">
        <f>VLOOKUP('1.4'!A146,'Hoa Don'!$A:$D,4,FALSE)</f>
        <v>NV6</v>
      </c>
    </row>
    <row r="147" spans="1:5" x14ac:dyDescent="0.3">
      <c r="A147" s="6" t="s">
        <v>139</v>
      </c>
      <c r="B147" s="6" t="s">
        <v>38</v>
      </c>
      <c r="C147" s="43">
        <f>VLOOKUP('1.2'!A147,'Hoa Don'!$A$1:$D$517,2,FALSE)</f>
        <v>44450</v>
      </c>
      <c r="D147">
        <v>1632</v>
      </c>
      <c r="E147" t="str">
        <f>VLOOKUP('1.4'!A147,'Hoa Don'!$A:$D,4,FALSE)</f>
        <v>NV21</v>
      </c>
    </row>
    <row r="148" spans="1:5" x14ac:dyDescent="0.3">
      <c r="A148" s="6" t="s">
        <v>140</v>
      </c>
      <c r="B148" s="6" t="s">
        <v>51</v>
      </c>
      <c r="C148" s="43">
        <f>VLOOKUP('1.2'!A148,'Hoa Don'!$A$1:$D$517,2,FALSE)</f>
        <v>44452</v>
      </c>
      <c r="D148">
        <v>3255</v>
      </c>
      <c r="E148" t="str">
        <f>VLOOKUP('1.4'!A148,'Hoa Don'!$A:$D,4,FALSE)</f>
        <v>NV30</v>
      </c>
    </row>
    <row r="149" spans="1:5" x14ac:dyDescent="0.3">
      <c r="A149" s="6" t="s">
        <v>141</v>
      </c>
      <c r="B149" s="6" t="s">
        <v>21</v>
      </c>
      <c r="C149" s="43">
        <f>VLOOKUP('1.2'!A149,'Hoa Don'!$A$1:$D$517,2,FALSE)</f>
        <v>44454</v>
      </c>
      <c r="D149">
        <v>4560</v>
      </c>
      <c r="E149" t="str">
        <f>VLOOKUP('1.4'!A149,'Hoa Don'!$A:$D,4,FALSE)</f>
        <v>NV30</v>
      </c>
    </row>
    <row r="150" spans="1:5" x14ac:dyDescent="0.3">
      <c r="A150" s="6" t="s">
        <v>142</v>
      </c>
      <c r="B150" s="6" t="s">
        <v>28</v>
      </c>
      <c r="C150" s="43">
        <f>VLOOKUP('1.2'!A150,'Hoa Don'!$A$1:$D$517,2,FALSE)</f>
        <v>44456</v>
      </c>
      <c r="D150">
        <v>4578</v>
      </c>
      <c r="E150" t="str">
        <f>VLOOKUP('1.4'!A150,'Hoa Don'!$A:$D,4,FALSE)</f>
        <v>NV24</v>
      </c>
    </row>
    <row r="151" spans="1:5" x14ac:dyDescent="0.3">
      <c r="A151" s="6" t="s">
        <v>143</v>
      </c>
      <c r="B151" s="6" t="s">
        <v>38</v>
      </c>
      <c r="C151" s="43">
        <f>VLOOKUP('1.2'!A151,'Hoa Don'!$A$1:$D$517,2,FALSE)</f>
        <v>44458</v>
      </c>
      <c r="D151">
        <v>3366</v>
      </c>
      <c r="E151" t="str">
        <f>VLOOKUP('1.4'!A151,'Hoa Don'!$A:$D,4,FALSE)</f>
        <v>NV4</v>
      </c>
    </row>
    <row r="152" spans="1:5" x14ac:dyDescent="0.3">
      <c r="A152" s="6" t="s">
        <v>144</v>
      </c>
      <c r="B152" s="6" t="s">
        <v>4</v>
      </c>
      <c r="C152" s="43">
        <f>VLOOKUP('1.2'!A152,'Hoa Don'!$A$1:$D$517,2,FALSE)</f>
        <v>44460</v>
      </c>
      <c r="D152">
        <v>13986</v>
      </c>
      <c r="E152" t="str">
        <f>VLOOKUP('1.4'!A152,'Hoa Don'!$A:$D,4,FALSE)</f>
        <v>NV23</v>
      </c>
    </row>
    <row r="153" spans="1:5" x14ac:dyDescent="0.3">
      <c r="A153" s="6" t="s">
        <v>145</v>
      </c>
      <c r="B153" s="6" t="s">
        <v>4</v>
      </c>
      <c r="C153" s="43">
        <f>VLOOKUP('1.2'!A153,'Hoa Don'!$A$1:$D$517,2,FALSE)</f>
        <v>44462</v>
      </c>
      <c r="D153">
        <v>13320</v>
      </c>
      <c r="E153" t="str">
        <f>VLOOKUP('1.4'!A153,'Hoa Don'!$A:$D,4,FALSE)</f>
        <v>NV8</v>
      </c>
    </row>
    <row r="154" spans="1:5" x14ac:dyDescent="0.3">
      <c r="A154" s="6" t="s">
        <v>146</v>
      </c>
      <c r="B154" s="6" t="s">
        <v>51</v>
      </c>
      <c r="C154" s="43">
        <f>VLOOKUP('1.2'!A154,'Hoa Don'!$A$1:$D$517,2,FALSE)</f>
        <v>44464</v>
      </c>
      <c r="D154">
        <v>1470</v>
      </c>
      <c r="E154" t="str">
        <f>VLOOKUP('1.4'!A154,'Hoa Don'!$A:$D,4,FALSE)</f>
        <v>NV5</v>
      </c>
    </row>
    <row r="155" spans="1:5" x14ac:dyDescent="0.3">
      <c r="A155" s="6" t="s">
        <v>147</v>
      </c>
      <c r="B155" s="6" t="s">
        <v>10</v>
      </c>
      <c r="C155" s="43">
        <f>VLOOKUP('1.2'!A155,'Hoa Don'!$A$1:$D$517,2,FALSE)</f>
        <v>44466</v>
      </c>
      <c r="D155">
        <v>9534</v>
      </c>
      <c r="E155" t="str">
        <f>VLOOKUP('1.4'!A155,'Hoa Don'!$A:$D,4,FALSE)</f>
        <v>NV9</v>
      </c>
    </row>
    <row r="156" spans="1:5" x14ac:dyDescent="0.3">
      <c r="A156" s="6" t="s">
        <v>148</v>
      </c>
      <c r="B156" s="6" t="s">
        <v>38</v>
      </c>
      <c r="C156" s="43">
        <f>VLOOKUP('1.2'!A156,'Hoa Don'!$A$1:$D$517,2,FALSE)</f>
        <v>44470</v>
      </c>
      <c r="D156">
        <v>3774</v>
      </c>
      <c r="E156" t="str">
        <f>VLOOKUP('1.4'!A156,'Hoa Don'!$A:$D,4,FALSE)</f>
        <v>NV10</v>
      </c>
    </row>
    <row r="157" spans="1:5" x14ac:dyDescent="0.3">
      <c r="A157" s="6" t="s">
        <v>149</v>
      </c>
      <c r="B157" s="6" t="s">
        <v>7</v>
      </c>
      <c r="C157" s="43">
        <f>VLOOKUP('1.2'!A157,'Hoa Don'!$A$1:$D$517,2,FALSE)</f>
        <v>44471</v>
      </c>
      <c r="D157">
        <v>2200</v>
      </c>
      <c r="E157" t="str">
        <f>VLOOKUP('1.4'!A157,'Hoa Don'!$A:$D,4,FALSE)</f>
        <v>NV30</v>
      </c>
    </row>
    <row r="158" spans="1:5" x14ac:dyDescent="0.3">
      <c r="A158" s="6" t="s">
        <v>150</v>
      </c>
      <c r="B158" s="6" t="s">
        <v>38</v>
      </c>
      <c r="C158" s="43">
        <f>VLOOKUP('1.2'!A158,'Hoa Don'!$A$1:$D$517,2,FALSE)</f>
        <v>44474</v>
      </c>
      <c r="D158">
        <v>5202</v>
      </c>
      <c r="E158" t="str">
        <f>VLOOKUP('1.4'!A158,'Hoa Don'!$A:$D,4,FALSE)</f>
        <v>NV25</v>
      </c>
    </row>
    <row r="159" spans="1:5" x14ac:dyDescent="0.3">
      <c r="A159" s="6" t="s">
        <v>151</v>
      </c>
      <c r="B159" s="6" t="s">
        <v>5</v>
      </c>
      <c r="C159" s="43">
        <f>VLOOKUP('1.2'!A159,'Hoa Don'!$A$1:$D$517,2,FALSE)</f>
        <v>44476</v>
      </c>
      <c r="D159">
        <v>1044</v>
      </c>
      <c r="E159" t="str">
        <f>VLOOKUP('1.4'!A159,'Hoa Don'!$A:$D,4,FALSE)</f>
        <v>NV22</v>
      </c>
    </row>
    <row r="160" spans="1:5" x14ac:dyDescent="0.3">
      <c r="A160" s="6" t="s">
        <v>152</v>
      </c>
      <c r="B160" s="6" t="s">
        <v>21</v>
      </c>
      <c r="C160" s="43">
        <f>VLOOKUP('1.2'!A160,'Hoa Don'!$A$1:$D$517,2,FALSE)</f>
        <v>44478</v>
      </c>
      <c r="D160">
        <v>3000</v>
      </c>
      <c r="E160" t="str">
        <f>VLOOKUP('1.4'!A160,'Hoa Don'!$A:$D,4,FALSE)</f>
        <v>NV28</v>
      </c>
    </row>
    <row r="161" spans="1:5" x14ac:dyDescent="0.3">
      <c r="A161" s="6" t="s">
        <v>153</v>
      </c>
      <c r="B161" s="6" t="s">
        <v>21</v>
      </c>
      <c r="C161" s="43">
        <f>VLOOKUP('1.2'!A161,'Hoa Don'!$A$1:$D$517,2,FALSE)</f>
        <v>44480</v>
      </c>
      <c r="D161">
        <v>10920</v>
      </c>
      <c r="E161" t="str">
        <f>VLOOKUP('1.4'!A161,'Hoa Don'!$A:$D,4,FALSE)</f>
        <v>NV10</v>
      </c>
    </row>
    <row r="162" spans="1:5" x14ac:dyDescent="0.3">
      <c r="A162" s="6" t="s">
        <v>154</v>
      </c>
      <c r="B162" s="6" t="s">
        <v>7</v>
      </c>
      <c r="C162" s="43">
        <f>VLOOKUP('1.2'!A162,'Hoa Don'!$A$1:$D$517,2,FALSE)</f>
        <v>44482</v>
      </c>
      <c r="D162">
        <v>1144</v>
      </c>
      <c r="E162" t="str">
        <f>VLOOKUP('1.4'!A162,'Hoa Don'!$A:$D,4,FALSE)</f>
        <v>NV14</v>
      </c>
    </row>
    <row r="163" spans="1:5" x14ac:dyDescent="0.3">
      <c r="A163" s="6" t="s">
        <v>155</v>
      </c>
      <c r="B163" s="6" t="s">
        <v>21</v>
      </c>
      <c r="C163" s="43">
        <f>VLOOKUP('1.2'!A163,'Hoa Don'!$A$1:$D$517,2,FALSE)</f>
        <v>44484</v>
      </c>
      <c r="D163">
        <v>2880</v>
      </c>
      <c r="E163" t="str">
        <f>VLOOKUP('1.4'!A163,'Hoa Don'!$A:$D,4,FALSE)</f>
        <v>NV3</v>
      </c>
    </row>
    <row r="164" spans="1:5" x14ac:dyDescent="0.3">
      <c r="A164" s="6" t="s">
        <v>156</v>
      </c>
      <c r="B164" s="6" t="s">
        <v>28</v>
      </c>
      <c r="C164" s="43">
        <f>VLOOKUP('1.2'!A164,'Hoa Don'!$A$1:$D$517,2,FALSE)</f>
        <v>44486</v>
      </c>
      <c r="D164">
        <v>9156</v>
      </c>
      <c r="E164" t="str">
        <f>VLOOKUP('1.4'!A164,'Hoa Don'!$A:$D,4,FALSE)</f>
        <v>NV28</v>
      </c>
    </row>
    <row r="165" spans="1:5" x14ac:dyDescent="0.3">
      <c r="A165" s="6" t="s">
        <v>157</v>
      </c>
      <c r="B165" s="6" t="s">
        <v>4</v>
      </c>
      <c r="C165" s="43">
        <f>VLOOKUP('1.2'!A165,'Hoa Don'!$A$1:$D$517,2,FALSE)</f>
        <v>44488</v>
      </c>
      <c r="D165">
        <v>5550</v>
      </c>
      <c r="E165" t="str">
        <f>VLOOKUP('1.4'!A165,'Hoa Don'!$A:$D,4,FALSE)</f>
        <v>NV25</v>
      </c>
    </row>
    <row r="166" spans="1:5" x14ac:dyDescent="0.3">
      <c r="A166" s="6" t="s">
        <v>158</v>
      </c>
      <c r="B166" s="6" t="s">
        <v>7</v>
      </c>
      <c r="C166" s="43">
        <f>VLOOKUP('1.2'!A166,'Hoa Don'!$A$1:$D$517,2,FALSE)</f>
        <v>44490</v>
      </c>
      <c r="D166">
        <v>616</v>
      </c>
      <c r="E166" t="str">
        <f>VLOOKUP('1.4'!A166,'Hoa Don'!$A:$D,4,FALSE)</f>
        <v>NV4</v>
      </c>
    </row>
    <row r="167" spans="1:5" x14ac:dyDescent="0.3">
      <c r="A167" s="6" t="s">
        <v>159</v>
      </c>
      <c r="B167" s="6" t="s">
        <v>21</v>
      </c>
      <c r="C167" s="43">
        <f>VLOOKUP('1.2'!A167,'Hoa Don'!$A$1:$D$517,2,FALSE)</f>
        <v>44492</v>
      </c>
      <c r="D167">
        <v>1080</v>
      </c>
      <c r="E167" t="str">
        <f>VLOOKUP('1.4'!A167,'Hoa Don'!$A:$D,4,FALSE)</f>
        <v>NV1</v>
      </c>
    </row>
    <row r="168" spans="1:5" x14ac:dyDescent="0.3">
      <c r="A168" s="6" t="s">
        <v>160</v>
      </c>
      <c r="B168" s="6" t="s">
        <v>7</v>
      </c>
      <c r="C168" s="43">
        <f>VLOOKUP('1.2'!A168,'Hoa Don'!$A$1:$D$517,2,FALSE)</f>
        <v>44494</v>
      </c>
      <c r="D168">
        <v>5280</v>
      </c>
      <c r="E168" t="str">
        <f>VLOOKUP('1.4'!A168,'Hoa Don'!$A:$D,4,FALSE)</f>
        <v>NV17</v>
      </c>
    </row>
    <row r="169" spans="1:5" x14ac:dyDescent="0.3">
      <c r="A169" s="6" t="s">
        <v>161</v>
      </c>
      <c r="B169" s="6" t="s">
        <v>38</v>
      </c>
      <c r="C169" s="43">
        <f>VLOOKUP('1.2'!A169,'Hoa Don'!$A$1:$D$517,2,FALSE)</f>
        <v>44496</v>
      </c>
      <c r="D169">
        <v>1224</v>
      </c>
      <c r="E169" t="str">
        <f>VLOOKUP('1.4'!A169,'Hoa Don'!$A:$D,4,FALSE)</f>
        <v>NV6</v>
      </c>
    </row>
    <row r="170" spans="1:5" x14ac:dyDescent="0.3">
      <c r="A170" s="6" t="s">
        <v>162</v>
      </c>
      <c r="B170" s="6" t="s">
        <v>26</v>
      </c>
      <c r="C170" s="43">
        <f>VLOOKUP('1.2'!A170,'Hoa Don'!$A$1:$D$517,2,FALSE)</f>
        <v>44498</v>
      </c>
      <c r="D170">
        <v>1696</v>
      </c>
      <c r="E170" t="str">
        <f>VLOOKUP('1.4'!A170,'Hoa Don'!$A:$D,4,FALSE)</f>
        <v>NV19</v>
      </c>
    </row>
    <row r="171" spans="1:5" x14ac:dyDescent="0.3">
      <c r="A171" s="6" t="s">
        <v>163</v>
      </c>
      <c r="B171" s="6" t="s">
        <v>21</v>
      </c>
      <c r="C171" s="43">
        <f>VLOOKUP('1.2'!A171,'Hoa Don'!$A$1:$D$517,2,FALSE)</f>
        <v>44500</v>
      </c>
      <c r="D171">
        <v>1560</v>
      </c>
      <c r="E171" t="str">
        <f>VLOOKUP('1.4'!A171,'Hoa Don'!$A:$D,4,FALSE)</f>
        <v>NV8</v>
      </c>
    </row>
    <row r="172" spans="1:5" x14ac:dyDescent="0.3">
      <c r="A172" s="6" t="s">
        <v>164</v>
      </c>
      <c r="B172" s="6" t="s">
        <v>24</v>
      </c>
      <c r="C172" s="43">
        <f>VLOOKUP('1.2'!A172,'Hoa Don'!$A$1:$D$517,2,FALSE)</f>
        <v>44501</v>
      </c>
      <c r="D172">
        <v>6100</v>
      </c>
      <c r="E172" t="str">
        <f>VLOOKUP('1.4'!A172,'Hoa Don'!$A:$D,4,FALSE)</f>
        <v>NV17</v>
      </c>
    </row>
    <row r="173" spans="1:5" x14ac:dyDescent="0.3">
      <c r="A173" s="6" t="s">
        <v>165</v>
      </c>
      <c r="B173" s="6" t="s">
        <v>10</v>
      </c>
      <c r="C173" s="43">
        <f>VLOOKUP('1.2'!A173,'Hoa Don'!$A$1:$D$517,2,FALSE)</f>
        <v>44505</v>
      </c>
      <c r="D173">
        <v>1362</v>
      </c>
      <c r="E173" t="str">
        <f>VLOOKUP('1.4'!A173,'Hoa Don'!$A:$D,4,FALSE)</f>
        <v>NV26</v>
      </c>
    </row>
    <row r="174" spans="1:5" x14ac:dyDescent="0.3">
      <c r="A174" s="6" t="s">
        <v>166</v>
      </c>
      <c r="B174" s="6" t="s">
        <v>26</v>
      </c>
      <c r="C174" s="43">
        <f>VLOOKUP('1.2'!A174,'Hoa Don'!$A$1:$D$517,2,FALSE)</f>
        <v>44506</v>
      </c>
      <c r="D174">
        <v>636</v>
      </c>
      <c r="E174" t="str">
        <f>VLOOKUP('1.4'!A174,'Hoa Don'!$A:$D,4,FALSE)</f>
        <v>NV4</v>
      </c>
    </row>
    <row r="175" spans="1:5" x14ac:dyDescent="0.3">
      <c r="A175" s="6" t="s">
        <v>167</v>
      </c>
      <c r="B175" s="6" t="s">
        <v>38</v>
      </c>
      <c r="C175" s="43">
        <f>VLOOKUP('1.2'!A175,'Hoa Don'!$A$1:$D$517,2,FALSE)</f>
        <v>44508</v>
      </c>
      <c r="D175">
        <v>1632</v>
      </c>
      <c r="E175" t="str">
        <f>VLOOKUP('1.4'!A175,'Hoa Don'!$A:$D,4,FALSE)</f>
        <v>NV19</v>
      </c>
    </row>
    <row r="176" spans="1:5" x14ac:dyDescent="0.3">
      <c r="A176" s="6" t="s">
        <v>168</v>
      </c>
      <c r="B176" s="6" t="s">
        <v>26</v>
      </c>
      <c r="C176" s="43">
        <f>VLOOKUP('1.2'!A176,'Hoa Don'!$A$1:$D$517,2,FALSE)</f>
        <v>44510</v>
      </c>
      <c r="D176">
        <v>1272</v>
      </c>
      <c r="E176" t="str">
        <f>VLOOKUP('1.4'!A176,'Hoa Don'!$A:$D,4,FALSE)</f>
        <v>NV11</v>
      </c>
    </row>
    <row r="177" spans="1:5" x14ac:dyDescent="0.3">
      <c r="A177" s="6" t="s">
        <v>169</v>
      </c>
      <c r="B177" s="6" t="s">
        <v>51</v>
      </c>
      <c r="C177" s="43">
        <f>VLOOKUP('1.2'!A177,'Hoa Don'!$A$1:$D$517,2,FALSE)</f>
        <v>44512</v>
      </c>
      <c r="D177">
        <v>2730</v>
      </c>
      <c r="E177" t="str">
        <f>VLOOKUP('1.4'!A177,'Hoa Don'!$A:$D,4,FALSE)</f>
        <v>NV12</v>
      </c>
    </row>
    <row r="178" spans="1:5" x14ac:dyDescent="0.3">
      <c r="A178" s="6" t="s">
        <v>170</v>
      </c>
      <c r="B178" s="6" t="s">
        <v>24</v>
      </c>
      <c r="C178" s="43">
        <f>VLOOKUP('1.2'!A178,'Hoa Don'!$A$1:$D$517,2,FALSE)</f>
        <v>44514</v>
      </c>
      <c r="D178">
        <v>1000</v>
      </c>
      <c r="E178" t="str">
        <f>VLOOKUP('1.4'!A178,'Hoa Don'!$A:$D,4,FALSE)</f>
        <v>NV1</v>
      </c>
    </row>
    <row r="179" spans="1:5" x14ac:dyDescent="0.3">
      <c r="A179" s="6" t="s">
        <v>171</v>
      </c>
      <c r="B179" s="6" t="s">
        <v>51</v>
      </c>
      <c r="C179" s="43">
        <f>VLOOKUP('1.2'!A179,'Hoa Don'!$A$1:$D$517,2,FALSE)</f>
        <v>44516</v>
      </c>
      <c r="D179">
        <v>4305</v>
      </c>
      <c r="E179" t="str">
        <f>VLOOKUP('1.4'!A179,'Hoa Don'!$A:$D,4,FALSE)</f>
        <v>NV27</v>
      </c>
    </row>
    <row r="180" spans="1:5" x14ac:dyDescent="0.3">
      <c r="A180" s="6" t="s">
        <v>172</v>
      </c>
      <c r="B180" s="6" t="s">
        <v>26</v>
      </c>
      <c r="C180" s="43">
        <f>VLOOKUP('1.2'!A180,'Hoa Don'!$A$1:$D$517,2,FALSE)</f>
        <v>44518</v>
      </c>
      <c r="D180">
        <v>10812</v>
      </c>
      <c r="E180" t="str">
        <f>VLOOKUP('1.4'!A180,'Hoa Don'!$A:$D,4,FALSE)</f>
        <v>NV23</v>
      </c>
    </row>
    <row r="181" spans="1:5" x14ac:dyDescent="0.3">
      <c r="A181" s="6" t="s">
        <v>173</v>
      </c>
      <c r="B181" s="6" t="s">
        <v>28</v>
      </c>
      <c r="C181" s="43">
        <f>VLOOKUP('1.2'!A181,'Hoa Don'!$A$1:$D$517,2,FALSE)</f>
        <v>44520</v>
      </c>
      <c r="D181">
        <v>1308</v>
      </c>
      <c r="E181" t="str">
        <f>VLOOKUP('1.4'!A181,'Hoa Don'!$A:$D,4,FALSE)</f>
        <v>NV27</v>
      </c>
    </row>
    <row r="182" spans="1:5" x14ac:dyDescent="0.3">
      <c r="A182" s="6" t="s">
        <v>174</v>
      </c>
      <c r="B182" s="6" t="s">
        <v>4</v>
      </c>
      <c r="C182" s="43">
        <f>VLOOKUP('1.2'!A182,'Hoa Don'!$A$1:$D$517,2,FALSE)</f>
        <v>44522</v>
      </c>
      <c r="D182">
        <v>3774</v>
      </c>
      <c r="E182" t="str">
        <f>VLOOKUP('1.4'!A182,'Hoa Don'!$A:$D,4,FALSE)</f>
        <v>NV13</v>
      </c>
    </row>
    <row r="183" spans="1:5" x14ac:dyDescent="0.3">
      <c r="A183" s="6" t="s">
        <v>175</v>
      </c>
      <c r="B183" s="6" t="s">
        <v>21</v>
      </c>
      <c r="C183" s="43">
        <f>VLOOKUP('1.2'!A183,'Hoa Don'!$A$1:$D$517,2,FALSE)</f>
        <v>44524</v>
      </c>
      <c r="D183">
        <v>2280</v>
      </c>
      <c r="E183" t="str">
        <f>VLOOKUP('1.4'!A183,'Hoa Don'!$A:$D,4,FALSE)</f>
        <v>NV26</v>
      </c>
    </row>
    <row r="184" spans="1:5" x14ac:dyDescent="0.3">
      <c r="A184" s="6" t="s">
        <v>176</v>
      </c>
      <c r="B184" s="6" t="s">
        <v>4</v>
      </c>
      <c r="C184" s="43">
        <f>VLOOKUP('1.2'!A184,'Hoa Don'!$A$1:$D$517,2,FALSE)</f>
        <v>44526</v>
      </c>
      <c r="D184">
        <v>3552</v>
      </c>
      <c r="E184" t="str">
        <f>VLOOKUP('1.4'!A184,'Hoa Don'!$A:$D,4,FALSE)</f>
        <v>NV26</v>
      </c>
    </row>
    <row r="185" spans="1:5" x14ac:dyDescent="0.3">
      <c r="A185" s="6" t="s">
        <v>177</v>
      </c>
      <c r="B185" s="6" t="s">
        <v>38</v>
      </c>
      <c r="C185" s="43">
        <f>VLOOKUP('1.2'!A185,'Hoa Don'!$A$1:$D$517,2,FALSE)</f>
        <v>44528</v>
      </c>
      <c r="D185">
        <v>816</v>
      </c>
      <c r="E185" t="str">
        <f>VLOOKUP('1.4'!A185,'Hoa Don'!$A:$D,4,FALSE)</f>
        <v>NV14</v>
      </c>
    </row>
    <row r="186" spans="1:5" x14ac:dyDescent="0.3">
      <c r="A186" s="6" t="s">
        <v>178</v>
      </c>
      <c r="B186" s="6" t="s">
        <v>10</v>
      </c>
      <c r="C186" s="43">
        <f>VLOOKUP('1.2'!A186,'Hoa Don'!$A$1:$D$517,2,FALSE)</f>
        <v>44530</v>
      </c>
      <c r="D186">
        <v>1135</v>
      </c>
      <c r="E186" t="str">
        <f>VLOOKUP('1.4'!A186,'Hoa Don'!$A:$D,4,FALSE)</f>
        <v>NV8</v>
      </c>
    </row>
    <row r="187" spans="1:5" x14ac:dyDescent="0.3">
      <c r="A187" s="6" t="s">
        <v>179</v>
      </c>
      <c r="B187" s="6" t="s">
        <v>7</v>
      </c>
      <c r="C187" s="43">
        <f>VLOOKUP('1.2'!A187,'Hoa Don'!$A$1:$D$517,2,FALSE)</f>
        <v>44531</v>
      </c>
      <c r="D187">
        <v>7832</v>
      </c>
      <c r="E187" t="str">
        <f>VLOOKUP('1.4'!A187,'Hoa Don'!$A:$D,4,FALSE)</f>
        <v>NV26</v>
      </c>
    </row>
    <row r="188" spans="1:5" x14ac:dyDescent="0.3">
      <c r="A188" s="6" t="s">
        <v>180</v>
      </c>
      <c r="B188" s="6" t="s">
        <v>38</v>
      </c>
      <c r="C188" s="43">
        <f>VLOOKUP('1.2'!A188,'Hoa Don'!$A$1:$D$517,2,FALSE)</f>
        <v>44533</v>
      </c>
      <c r="D188">
        <v>5508</v>
      </c>
      <c r="E188" t="str">
        <f>VLOOKUP('1.4'!A188,'Hoa Don'!$A:$D,4,FALSE)</f>
        <v>NV9</v>
      </c>
    </row>
    <row r="189" spans="1:5" x14ac:dyDescent="0.3">
      <c r="A189" s="6" t="s">
        <v>181</v>
      </c>
      <c r="B189" s="6" t="s">
        <v>21</v>
      </c>
      <c r="C189" s="43">
        <f>VLOOKUP('1.2'!A189,'Hoa Don'!$A$1:$D$517,2,FALSE)</f>
        <v>44535</v>
      </c>
      <c r="D189">
        <v>2400</v>
      </c>
      <c r="E189" t="str">
        <f>VLOOKUP('1.4'!A189,'Hoa Don'!$A:$D,4,FALSE)</f>
        <v>NV17</v>
      </c>
    </row>
    <row r="190" spans="1:5" x14ac:dyDescent="0.3">
      <c r="A190" s="6" t="s">
        <v>181</v>
      </c>
      <c r="B190" s="6" t="s">
        <v>51</v>
      </c>
      <c r="C190" s="43">
        <f>VLOOKUP('1.2'!A190,'Hoa Don'!$A$1:$D$517,2,FALSE)</f>
        <v>44535</v>
      </c>
      <c r="D190">
        <v>3255</v>
      </c>
      <c r="E190" t="str">
        <f>VLOOKUP('1.4'!A190,'Hoa Don'!$A:$D,4,FALSE)</f>
        <v>NV17</v>
      </c>
    </row>
    <row r="191" spans="1:5" x14ac:dyDescent="0.3">
      <c r="A191" s="6" t="s">
        <v>182</v>
      </c>
      <c r="B191" s="6" t="s">
        <v>24</v>
      </c>
      <c r="C191" s="43">
        <f>VLOOKUP('1.2'!A191,'Hoa Don'!$A$1:$D$517,2,FALSE)</f>
        <v>44539</v>
      </c>
      <c r="D191">
        <v>5200</v>
      </c>
      <c r="E191" t="str">
        <f>VLOOKUP('1.4'!A191,'Hoa Don'!$A:$D,4,FALSE)</f>
        <v>NV8</v>
      </c>
    </row>
    <row r="192" spans="1:5" x14ac:dyDescent="0.3">
      <c r="A192" s="6" t="s">
        <v>183</v>
      </c>
      <c r="B192" s="6" t="s">
        <v>10</v>
      </c>
      <c r="C192" s="43">
        <f>VLOOKUP('1.2'!A192,'Hoa Don'!$A$1:$D$517,2,FALSE)</f>
        <v>44539</v>
      </c>
      <c r="D192">
        <v>6810</v>
      </c>
      <c r="E192" t="str">
        <f>VLOOKUP('1.4'!A192,'Hoa Don'!$A:$D,4,FALSE)</f>
        <v>NV5</v>
      </c>
    </row>
    <row r="193" spans="1:5" x14ac:dyDescent="0.3">
      <c r="A193" s="6" t="s">
        <v>184</v>
      </c>
      <c r="B193" s="6" t="s">
        <v>5</v>
      </c>
      <c r="C193" s="43">
        <f>VLOOKUP('1.2'!A193,'Hoa Don'!$A$1:$D$517,2,FALSE)</f>
        <v>44541</v>
      </c>
      <c r="D193">
        <v>1392</v>
      </c>
      <c r="E193" t="str">
        <f>VLOOKUP('1.4'!A193,'Hoa Don'!$A:$D,4,FALSE)</f>
        <v>NV3</v>
      </c>
    </row>
    <row r="194" spans="1:5" x14ac:dyDescent="0.3">
      <c r="A194" s="6" t="s">
        <v>185</v>
      </c>
      <c r="B194" s="6" t="s">
        <v>51</v>
      </c>
      <c r="C194" s="43">
        <f>VLOOKUP('1.2'!A194,'Hoa Don'!$A$1:$D$517,2,FALSE)</f>
        <v>44543</v>
      </c>
      <c r="D194">
        <v>3570</v>
      </c>
      <c r="E194" t="str">
        <f>VLOOKUP('1.4'!A194,'Hoa Don'!$A:$D,4,FALSE)</f>
        <v>NV20</v>
      </c>
    </row>
    <row r="195" spans="1:5" x14ac:dyDescent="0.3">
      <c r="A195" s="6" t="s">
        <v>186</v>
      </c>
      <c r="B195" s="6" t="s">
        <v>38</v>
      </c>
      <c r="C195" s="43">
        <f>VLOOKUP('1.2'!A195,'Hoa Don'!$A$1:$D$517,2,FALSE)</f>
        <v>44545</v>
      </c>
      <c r="D195">
        <v>5814</v>
      </c>
      <c r="E195" t="str">
        <f>VLOOKUP('1.4'!A195,'Hoa Don'!$A:$D,4,FALSE)</f>
        <v>NV25</v>
      </c>
    </row>
    <row r="196" spans="1:5" x14ac:dyDescent="0.3">
      <c r="A196" s="6" t="s">
        <v>187</v>
      </c>
      <c r="B196" s="6" t="s">
        <v>10</v>
      </c>
      <c r="C196" s="43">
        <f>VLOOKUP('1.2'!A196,'Hoa Don'!$A$1:$D$517,2,FALSE)</f>
        <v>44547</v>
      </c>
      <c r="D196">
        <v>5675</v>
      </c>
      <c r="E196" t="str">
        <f>VLOOKUP('1.4'!A196,'Hoa Don'!$A:$D,4,FALSE)</f>
        <v>NV9</v>
      </c>
    </row>
    <row r="197" spans="1:5" x14ac:dyDescent="0.3">
      <c r="A197" s="6" t="s">
        <v>188</v>
      </c>
      <c r="B197" s="6" t="s">
        <v>26</v>
      </c>
      <c r="C197" s="43">
        <f>VLOOKUP('1.2'!A197,'Hoa Don'!$A$1:$D$517,2,FALSE)</f>
        <v>44549</v>
      </c>
      <c r="D197">
        <v>16960</v>
      </c>
      <c r="E197" t="str">
        <f>VLOOKUP('1.4'!A197,'Hoa Don'!$A:$D,4,FALSE)</f>
        <v>NV3</v>
      </c>
    </row>
    <row r="198" spans="1:5" x14ac:dyDescent="0.3">
      <c r="A198" s="6" t="s">
        <v>189</v>
      </c>
      <c r="B198" s="6" t="s">
        <v>7</v>
      </c>
      <c r="C198" s="43">
        <f>VLOOKUP('1.2'!A198,'Hoa Don'!$A$1:$D$517,2,FALSE)</f>
        <v>44551</v>
      </c>
      <c r="D198">
        <v>6512</v>
      </c>
      <c r="E198" t="str">
        <f>VLOOKUP('1.4'!A198,'Hoa Don'!$A:$D,4,FALSE)</f>
        <v>NV8</v>
      </c>
    </row>
    <row r="199" spans="1:5" x14ac:dyDescent="0.3">
      <c r="A199" s="6" t="s">
        <v>190</v>
      </c>
      <c r="B199" s="6" t="s">
        <v>51</v>
      </c>
      <c r="C199" s="43">
        <f>VLOOKUP('1.2'!A199,'Hoa Don'!$A$1:$D$517,2,FALSE)</f>
        <v>44553</v>
      </c>
      <c r="D199">
        <v>4095</v>
      </c>
      <c r="E199" t="str">
        <f>VLOOKUP('1.4'!A199,'Hoa Don'!$A:$D,4,FALSE)</f>
        <v>NV26</v>
      </c>
    </row>
    <row r="200" spans="1:5" x14ac:dyDescent="0.3">
      <c r="A200" s="6" t="s">
        <v>191</v>
      </c>
      <c r="B200" s="6" t="s">
        <v>10</v>
      </c>
      <c r="C200" s="43">
        <f>VLOOKUP('1.2'!A200,'Hoa Don'!$A$1:$D$517,2,FALSE)</f>
        <v>44555</v>
      </c>
      <c r="D200">
        <v>7037</v>
      </c>
      <c r="E200" t="str">
        <f>VLOOKUP('1.4'!A200,'Hoa Don'!$A:$D,4,FALSE)</f>
        <v>NV14</v>
      </c>
    </row>
    <row r="201" spans="1:5" x14ac:dyDescent="0.3">
      <c r="A201" s="6" t="s">
        <v>192</v>
      </c>
      <c r="B201" s="6" t="s">
        <v>51</v>
      </c>
      <c r="C201" s="43">
        <f>VLOOKUP('1.2'!A201,'Hoa Don'!$A$1:$D$517,2,FALSE)</f>
        <v>44557</v>
      </c>
      <c r="D201">
        <v>735</v>
      </c>
      <c r="E201" t="str">
        <f>VLOOKUP('1.4'!A201,'Hoa Don'!$A:$D,4,FALSE)</f>
        <v>NV6</v>
      </c>
    </row>
    <row r="202" spans="1:5" x14ac:dyDescent="0.3">
      <c r="A202" s="6" t="s">
        <v>193</v>
      </c>
      <c r="B202" s="19" t="s">
        <v>28</v>
      </c>
      <c r="C202" s="43">
        <f>VLOOKUP('1.2'!A202,'Hoa Don'!$A$1:$D$517,2,FALSE)</f>
        <v>44558</v>
      </c>
      <c r="D202">
        <v>6104</v>
      </c>
      <c r="E202" t="str">
        <f>VLOOKUP('1.4'!A202,'Hoa Don'!$A:$D,4,FALSE)</f>
        <v>NV8</v>
      </c>
    </row>
    <row r="203" spans="1:5" x14ac:dyDescent="0.3">
      <c r="A203" s="6" t="s">
        <v>194</v>
      </c>
      <c r="B203" s="6" t="s">
        <v>24</v>
      </c>
      <c r="C203" s="43">
        <f>VLOOKUP('1.2'!A203,'Hoa Don'!$A$1:$D$517,2,FALSE)</f>
        <v>44561</v>
      </c>
      <c r="D203">
        <v>4600</v>
      </c>
      <c r="E203" t="str">
        <f>VLOOKUP('1.4'!A203,'Hoa Don'!$A:$D,4,FALSE)</f>
        <v>NV13</v>
      </c>
    </row>
    <row r="204" spans="1:5" x14ac:dyDescent="0.3">
      <c r="A204" s="6" t="s">
        <v>195</v>
      </c>
      <c r="B204" s="6" t="s">
        <v>21</v>
      </c>
      <c r="C204" s="43">
        <f>VLOOKUP('1.2'!A204,'Hoa Don'!$A$1:$D$517,2,FALSE)</f>
        <v>44562</v>
      </c>
      <c r="D204">
        <v>480</v>
      </c>
      <c r="E204" t="str">
        <f>VLOOKUP('1.4'!A204,'Hoa Don'!$A:$D,4,FALSE)</f>
        <v>NV4</v>
      </c>
    </row>
    <row r="205" spans="1:5" x14ac:dyDescent="0.3">
      <c r="A205" s="6" t="s">
        <v>196</v>
      </c>
      <c r="B205" s="6" t="s">
        <v>7</v>
      </c>
      <c r="C205" s="43">
        <f>VLOOKUP('1.2'!A205,'Hoa Don'!$A$1:$D$517,2,FALSE)</f>
        <v>44565</v>
      </c>
      <c r="D205">
        <v>352</v>
      </c>
      <c r="E205" t="str">
        <f>VLOOKUP('1.4'!A205,'Hoa Don'!$A:$D,4,FALSE)</f>
        <v>NV27</v>
      </c>
    </row>
    <row r="206" spans="1:5" x14ac:dyDescent="0.3">
      <c r="A206" s="6" t="s">
        <v>197</v>
      </c>
      <c r="B206" s="6" t="s">
        <v>21</v>
      </c>
      <c r="C206" s="43">
        <f>VLOOKUP('1.2'!A206,'Hoa Don'!$A$1:$D$517,2,FALSE)</f>
        <v>44566</v>
      </c>
      <c r="D206">
        <v>10680</v>
      </c>
      <c r="E206" t="str">
        <f>VLOOKUP('1.4'!A206,'Hoa Don'!$A:$D,4,FALSE)</f>
        <v>NV22</v>
      </c>
    </row>
    <row r="207" spans="1:5" x14ac:dyDescent="0.3">
      <c r="A207" s="6" t="s">
        <v>198</v>
      </c>
      <c r="B207" s="6" t="s">
        <v>26</v>
      </c>
      <c r="C207" s="43">
        <f>VLOOKUP('1.2'!A207,'Hoa Don'!$A$1:$D$517,2,FALSE)</f>
        <v>44566</v>
      </c>
      <c r="D207">
        <v>20564</v>
      </c>
      <c r="E207" t="str">
        <f>VLOOKUP('1.4'!A207,'Hoa Don'!$A:$D,4,FALSE)</f>
        <v>NV26</v>
      </c>
    </row>
    <row r="208" spans="1:5" x14ac:dyDescent="0.3">
      <c r="A208" s="6" t="s">
        <v>199</v>
      </c>
      <c r="B208" s="6" t="s">
        <v>21</v>
      </c>
      <c r="C208" s="43">
        <f>VLOOKUP('1.2'!A208,'Hoa Don'!$A$1:$D$517,2,FALSE)</f>
        <v>44567</v>
      </c>
      <c r="D208">
        <v>1320</v>
      </c>
      <c r="E208" t="str">
        <f>VLOOKUP('1.4'!A208,'Hoa Don'!$A:$D,4,FALSE)</f>
        <v>NV8</v>
      </c>
    </row>
    <row r="209" spans="1:5" x14ac:dyDescent="0.3">
      <c r="A209" s="6" t="s">
        <v>200</v>
      </c>
      <c r="B209" s="6" t="s">
        <v>38</v>
      </c>
      <c r="C209" s="43">
        <f>VLOOKUP('1.2'!A209,'Hoa Don'!$A$1:$D$517,2,FALSE)</f>
        <v>44568</v>
      </c>
      <c r="D209">
        <v>2244</v>
      </c>
      <c r="E209" t="str">
        <f>VLOOKUP('1.4'!A209,'Hoa Don'!$A:$D,4,FALSE)</f>
        <v>NV7</v>
      </c>
    </row>
    <row r="210" spans="1:5" x14ac:dyDescent="0.3">
      <c r="A210" s="6" t="s">
        <v>201</v>
      </c>
      <c r="B210" s="6" t="s">
        <v>21</v>
      </c>
      <c r="C210" s="43">
        <f>VLOOKUP('1.2'!A210,'Hoa Don'!$A$1:$D$517,2,FALSE)</f>
        <v>44573</v>
      </c>
      <c r="D210">
        <v>1200</v>
      </c>
      <c r="E210" t="str">
        <f>VLOOKUP('1.4'!A210,'Hoa Don'!$A:$D,4,FALSE)</f>
        <v>NV17</v>
      </c>
    </row>
    <row r="211" spans="1:5" x14ac:dyDescent="0.3">
      <c r="A211" s="6" t="s">
        <v>202</v>
      </c>
      <c r="B211" s="6" t="s">
        <v>28</v>
      </c>
      <c r="C211" s="43">
        <f>VLOOKUP('1.2'!A211,'Hoa Don'!$A$1:$D$517,2,FALSE)</f>
        <v>44575</v>
      </c>
      <c r="D211">
        <v>1744</v>
      </c>
      <c r="E211" t="str">
        <f>VLOOKUP('1.4'!A211,'Hoa Don'!$A:$D,4,FALSE)</f>
        <v>NV11</v>
      </c>
    </row>
    <row r="212" spans="1:5" x14ac:dyDescent="0.3">
      <c r="A212" s="6" t="s">
        <v>203</v>
      </c>
      <c r="B212" s="6" t="s">
        <v>51</v>
      </c>
      <c r="C212" s="43">
        <f>VLOOKUP('1.2'!A212,'Hoa Don'!$A$1:$D$517,2,FALSE)</f>
        <v>44575</v>
      </c>
      <c r="D212">
        <v>1365</v>
      </c>
      <c r="E212" t="str">
        <f>VLOOKUP('1.4'!A212,'Hoa Don'!$A:$D,4,FALSE)</f>
        <v>NV14</v>
      </c>
    </row>
    <row r="213" spans="1:5" x14ac:dyDescent="0.3">
      <c r="A213" s="6" t="s">
        <v>204</v>
      </c>
      <c r="B213" s="6" t="s">
        <v>5</v>
      </c>
      <c r="C213" s="43">
        <f>VLOOKUP('1.2'!A213,'Hoa Don'!$A$1:$D$517,2,FALSE)</f>
        <v>44589</v>
      </c>
      <c r="D213">
        <v>3016</v>
      </c>
      <c r="E213" t="str">
        <f>VLOOKUP('1.4'!A213,'Hoa Don'!$A:$D,4,FALSE)</f>
        <v>NV24</v>
      </c>
    </row>
    <row r="214" spans="1:5" x14ac:dyDescent="0.3">
      <c r="A214" s="6" t="s">
        <v>205</v>
      </c>
      <c r="B214" s="6" t="s">
        <v>51</v>
      </c>
      <c r="C214" s="43">
        <f>VLOOKUP('1.2'!A214,'Hoa Don'!$A$1:$D$517,2,FALSE)</f>
        <v>44602</v>
      </c>
      <c r="D214">
        <v>4305</v>
      </c>
      <c r="E214" t="str">
        <f>VLOOKUP('1.4'!A214,'Hoa Don'!$A:$D,4,FALSE)</f>
        <v>NV11</v>
      </c>
    </row>
    <row r="215" spans="1:5" x14ac:dyDescent="0.3">
      <c r="A215" s="6" t="s">
        <v>206</v>
      </c>
      <c r="B215" s="6" t="s">
        <v>4</v>
      </c>
      <c r="C215" s="43">
        <f>VLOOKUP('1.2'!A215,'Hoa Don'!$A$1:$D$517,2,FALSE)</f>
        <v>44602</v>
      </c>
      <c r="D215">
        <v>6216</v>
      </c>
      <c r="E215" t="str">
        <f>VLOOKUP('1.4'!A215,'Hoa Don'!$A:$D,4,FALSE)</f>
        <v>NV18</v>
      </c>
    </row>
    <row r="216" spans="1:5" x14ac:dyDescent="0.3">
      <c r="A216" s="6" t="s">
        <v>207</v>
      </c>
      <c r="B216" s="6" t="s">
        <v>7</v>
      </c>
      <c r="C216" s="43">
        <f>VLOOKUP('1.2'!A216,'Hoa Don'!$A$1:$D$517,2,FALSE)</f>
        <v>44605</v>
      </c>
      <c r="D216">
        <v>3872</v>
      </c>
      <c r="E216" t="str">
        <f>VLOOKUP('1.4'!A216,'Hoa Don'!$A:$D,4,FALSE)</f>
        <v>NV24</v>
      </c>
    </row>
    <row r="217" spans="1:5" x14ac:dyDescent="0.3">
      <c r="A217" s="6" t="s">
        <v>208</v>
      </c>
      <c r="B217" s="6" t="s">
        <v>28</v>
      </c>
      <c r="C217" s="43">
        <f>VLOOKUP('1.2'!A217,'Hoa Don'!$A$1:$D$517,2,FALSE)</f>
        <v>44605</v>
      </c>
      <c r="D217">
        <v>4251</v>
      </c>
      <c r="E217" t="str">
        <f>VLOOKUP('1.4'!A217,'Hoa Don'!$A:$D,4,FALSE)</f>
        <v>NV4</v>
      </c>
    </row>
    <row r="218" spans="1:5" x14ac:dyDescent="0.3">
      <c r="A218" s="6" t="s">
        <v>209</v>
      </c>
      <c r="B218" s="6" t="s">
        <v>26</v>
      </c>
      <c r="C218" s="43">
        <f>VLOOKUP('1.2'!A218,'Hoa Don'!$A$1:$D$517,2,FALSE)</f>
        <v>44615</v>
      </c>
      <c r="D218">
        <v>4452</v>
      </c>
      <c r="E218" t="str">
        <f>VLOOKUP('1.4'!A218,'Hoa Don'!$A:$D,4,FALSE)</f>
        <v>NV7</v>
      </c>
    </row>
    <row r="219" spans="1:5" x14ac:dyDescent="0.3">
      <c r="A219" s="6" t="s">
        <v>210</v>
      </c>
      <c r="B219" s="6" t="s">
        <v>4</v>
      </c>
      <c r="C219" s="43">
        <f>VLOOKUP('1.2'!A219,'Hoa Don'!$A$1:$D$517,2,FALSE)</f>
        <v>44615</v>
      </c>
      <c r="D219">
        <v>6882</v>
      </c>
      <c r="E219" t="str">
        <f>VLOOKUP('1.4'!A219,'Hoa Don'!$A:$D,4,FALSE)</f>
        <v>NV10</v>
      </c>
    </row>
    <row r="220" spans="1:5" x14ac:dyDescent="0.3">
      <c r="A220" s="6" t="s">
        <v>211</v>
      </c>
      <c r="B220" s="6" t="s">
        <v>21</v>
      </c>
      <c r="C220" s="43">
        <f>VLOOKUP('1.2'!A220,'Hoa Don'!$A$1:$D$517,2,FALSE)</f>
        <v>44615</v>
      </c>
      <c r="D220">
        <v>4920</v>
      </c>
      <c r="E220" t="str">
        <f>VLOOKUP('1.4'!A220,'Hoa Don'!$A:$D,4,FALSE)</f>
        <v>NV2</v>
      </c>
    </row>
    <row r="221" spans="1:5" x14ac:dyDescent="0.3">
      <c r="A221" s="6" t="s">
        <v>212</v>
      </c>
      <c r="B221" s="6" t="s">
        <v>4</v>
      </c>
      <c r="C221" s="43">
        <f>VLOOKUP('1.2'!A221,'Hoa Don'!$A$1:$D$517,2,FALSE)</f>
        <v>44619</v>
      </c>
      <c r="D221">
        <v>12432</v>
      </c>
      <c r="E221" t="str">
        <f>VLOOKUP('1.4'!A221,'Hoa Don'!$A:$D,4,FALSE)</f>
        <v>NV7</v>
      </c>
    </row>
    <row r="222" spans="1:5" x14ac:dyDescent="0.3">
      <c r="A222" s="6" t="s">
        <v>213</v>
      </c>
      <c r="B222" s="6" t="s">
        <v>10</v>
      </c>
      <c r="C222" s="43">
        <f>VLOOKUP('1.2'!A222,'Hoa Don'!$A$1:$D$517,2,FALSE)</f>
        <v>44620</v>
      </c>
      <c r="D222">
        <v>5902</v>
      </c>
      <c r="E222" t="str">
        <f>VLOOKUP('1.4'!A222,'Hoa Don'!$A:$D,4,FALSE)</f>
        <v>NV20</v>
      </c>
    </row>
    <row r="223" spans="1:5" x14ac:dyDescent="0.3">
      <c r="A223" s="6" t="s">
        <v>214</v>
      </c>
      <c r="B223" s="6" t="s">
        <v>5</v>
      </c>
      <c r="C223" s="43">
        <f>VLOOKUP('1.2'!A223,'Hoa Don'!$A$1:$D$517,2,FALSE)</f>
        <v>44621</v>
      </c>
      <c r="D223">
        <v>1450</v>
      </c>
      <c r="E223" t="str">
        <f>VLOOKUP('1.4'!A223,'Hoa Don'!$A:$D,4,FALSE)</f>
        <v>NV29</v>
      </c>
    </row>
    <row r="224" spans="1:5" x14ac:dyDescent="0.3">
      <c r="A224" s="6" t="s">
        <v>215</v>
      </c>
      <c r="B224" s="6" t="s">
        <v>24</v>
      </c>
      <c r="C224" s="43">
        <f>VLOOKUP('1.2'!A224,'Hoa Don'!$A$1:$D$517,2,FALSE)</f>
        <v>44625</v>
      </c>
      <c r="D224">
        <v>800</v>
      </c>
      <c r="E224" t="str">
        <f>VLOOKUP('1.4'!A224,'Hoa Don'!$A:$D,4,FALSE)</f>
        <v>NV27</v>
      </c>
    </row>
    <row r="225" spans="1:5" x14ac:dyDescent="0.3">
      <c r="A225" s="6" t="s">
        <v>216</v>
      </c>
      <c r="B225" s="6" t="s">
        <v>4</v>
      </c>
      <c r="C225" s="43">
        <f>VLOOKUP('1.2'!A225,'Hoa Don'!$A$1:$D$517,2,FALSE)</f>
        <v>44626</v>
      </c>
      <c r="D225">
        <v>1554</v>
      </c>
      <c r="E225" t="str">
        <f>VLOOKUP('1.4'!A225,'Hoa Don'!$A:$D,4,FALSE)</f>
        <v>NV21</v>
      </c>
    </row>
    <row r="226" spans="1:5" x14ac:dyDescent="0.3">
      <c r="A226" s="6" t="s">
        <v>217</v>
      </c>
      <c r="B226" s="6" t="s">
        <v>28</v>
      </c>
      <c r="C226" s="43">
        <f>VLOOKUP('1.2'!A226,'Hoa Don'!$A$1:$D$517,2,FALSE)</f>
        <v>44627</v>
      </c>
      <c r="D226">
        <v>3270</v>
      </c>
      <c r="E226" t="str">
        <f>VLOOKUP('1.4'!A226,'Hoa Don'!$A:$D,4,FALSE)</f>
        <v>NV10</v>
      </c>
    </row>
    <row r="227" spans="1:5" x14ac:dyDescent="0.3">
      <c r="A227" s="6" t="s">
        <v>218</v>
      </c>
      <c r="B227" s="6" t="s">
        <v>51</v>
      </c>
      <c r="C227" s="43">
        <f>VLOOKUP('1.2'!A227,'Hoa Don'!$A$1:$D$517,2,FALSE)</f>
        <v>44630</v>
      </c>
      <c r="D227">
        <v>9765</v>
      </c>
      <c r="E227" t="str">
        <f>VLOOKUP('1.4'!A227,'Hoa Don'!$A:$D,4,FALSE)</f>
        <v>NV12</v>
      </c>
    </row>
    <row r="228" spans="1:5" x14ac:dyDescent="0.3">
      <c r="A228" s="6" t="s">
        <v>219</v>
      </c>
      <c r="B228" s="6" t="s">
        <v>4</v>
      </c>
      <c r="C228" s="43">
        <f>VLOOKUP('1.2'!A228,'Hoa Don'!$A$1:$D$517,2,FALSE)</f>
        <v>44633</v>
      </c>
      <c r="D228">
        <v>20868</v>
      </c>
      <c r="E228" t="str">
        <f>VLOOKUP('1.4'!A228,'Hoa Don'!$A:$D,4,FALSE)</f>
        <v>NV17</v>
      </c>
    </row>
    <row r="229" spans="1:5" x14ac:dyDescent="0.3">
      <c r="A229" s="6" t="s">
        <v>220</v>
      </c>
      <c r="B229" s="6" t="s">
        <v>4</v>
      </c>
      <c r="C229" s="43">
        <f>VLOOKUP('1.2'!A229,'Hoa Don'!$A$1:$D$517,2,FALSE)</f>
        <v>44637</v>
      </c>
      <c r="D229">
        <v>2442</v>
      </c>
      <c r="E229" t="str">
        <f>VLOOKUP('1.4'!A229,'Hoa Don'!$A:$D,4,FALSE)</f>
        <v>NV28</v>
      </c>
    </row>
    <row r="230" spans="1:5" x14ac:dyDescent="0.3">
      <c r="A230" s="6" t="s">
        <v>221</v>
      </c>
      <c r="B230" s="6" t="s">
        <v>28</v>
      </c>
      <c r="C230" s="43">
        <f>VLOOKUP('1.2'!A230,'Hoa Don'!$A$1:$D$517,2,FALSE)</f>
        <v>44641</v>
      </c>
      <c r="D230">
        <v>3161</v>
      </c>
      <c r="E230" t="str">
        <f>VLOOKUP('1.4'!A230,'Hoa Don'!$A:$D,4,FALSE)</f>
        <v>NV12</v>
      </c>
    </row>
    <row r="231" spans="1:5" x14ac:dyDescent="0.3">
      <c r="A231" s="6" t="s">
        <v>222</v>
      </c>
      <c r="B231" s="6" t="s">
        <v>10</v>
      </c>
      <c r="C231" s="43">
        <f>VLOOKUP('1.2'!A231,'Hoa Don'!$A$1:$D$517,2,FALSE)</f>
        <v>44655</v>
      </c>
      <c r="D231">
        <v>6810</v>
      </c>
      <c r="E231" t="str">
        <f>VLOOKUP('1.4'!A231,'Hoa Don'!$A:$D,4,FALSE)</f>
        <v>NV19</v>
      </c>
    </row>
    <row r="232" spans="1:5" x14ac:dyDescent="0.3">
      <c r="A232" s="6" t="s">
        <v>223</v>
      </c>
      <c r="B232" s="6" t="s">
        <v>38</v>
      </c>
      <c r="C232" s="43">
        <f>VLOOKUP('1.2'!A232,'Hoa Don'!$A$1:$D$517,2,FALSE)</f>
        <v>44655</v>
      </c>
      <c r="D232">
        <v>5610</v>
      </c>
      <c r="E232" t="str">
        <f>VLOOKUP('1.4'!A232,'Hoa Don'!$A:$D,4,FALSE)</f>
        <v>NV5</v>
      </c>
    </row>
    <row r="233" spans="1:5" x14ac:dyDescent="0.3">
      <c r="A233" s="6" t="s">
        <v>224</v>
      </c>
      <c r="B233" s="6" t="s">
        <v>5</v>
      </c>
      <c r="C233" s="43">
        <f>VLOOKUP('1.2'!A233,'Hoa Don'!$A$1:$D$517,2,FALSE)</f>
        <v>44660</v>
      </c>
      <c r="D233">
        <v>2668</v>
      </c>
      <c r="E233" t="str">
        <f>VLOOKUP('1.4'!A233,'Hoa Don'!$A:$D,4,FALSE)</f>
        <v>NV7</v>
      </c>
    </row>
    <row r="234" spans="1:5" x14ac:dyDescent="0.3">
      <c r="A234" s="6" t="s">
        <v>225</v>
      </c>
      <c r="B234" s="6" t="s">
        <v>26</v>
      </c>
      <c r="C234" s="43">
        <f>VLOOKUP('1.2'!A234,'Hoa Don'!$A$1:$D$517,2,FALSE)</f>
        <v>44667</v>
      </c>
      <c r="D234">
        <v>636</v>
      </c>
      <c r="E234" t="str">
        <f>VLOOKUP('1.4'!A234,'Hoa Don'!$A:$D,4,FALSE)</f>
        <v>NV25</v>
      </c>
    </row>
    <row r="235" spans="1:5" x14ac:dyDescent="0.3">
      <c r="A235" s="6" t="s">
        <v>226</v>
      </c>
      <c r="B235" s="6" t="s">
        <v>7</v>
      </c>
      <c r="C235" s="43">
        <f>VLOOKUP('1.2'!A235,'Hoa Don'!$A$1:$D$517,2,FALSE)</f>
        <v>44670</v>
      </c>
      <c r="D235">
        <v>352</v>
      </c>
      <c r="E235" t="str">
        <f>VLOOKUP('1.4'!A235,'Hoa Don'!$A:$D,4,FALSE)</f>
        <v>NV23</v>
      </c>
    </row>
    <row r="236" spans="1:5" x14ac:dyDescent="0.3">
      <c r="A236" s="6" t="s">
        <v>227</v>
      </c>
      <c r="B236" s="6" t="s">
        <v>28</v>
      </c>
      <c r="C236" s="43">
        <f>VLOOKUP('1.2'!A236,'Hoa Don'!$A$1:$D$517,2,FALSE)</f>
        <v>44674</v>
      </c>
      <c r="D236">
        <v>6104</v>
      </c>
      <c r="E236" t="str">
        <f>VLOOKUP('1.4'!A236,'Hoa Don'!$A:$D,4,FALSE)</f>
        <v>NV13</v>
      </c>
    </row>
    <row r="237" spans="1:5" x14ac:dyDescent="0.3">
      <c r="A237" s="6" t="s">
        <v>314</v>
      </c>
      <c r="B237" s="6" t="s">
        <v>10</v>
      </c>
      <c r="C237" s="43">
        <f>VLOOKUP('1.2'!A237,'Hoa Don'!$A$1:$D$517,2,FALSE)</f>
        <v>44675</v>
      </c>
      <c r="D237">
        <v>11804</v>
      </c>
      <c r="E237" t="str">
        <f>VLOOKUP('1.4'!A237,'Hoa Don'!$A:$D,4,FALSE)</f>
        <v>NV19</v>
      </c>
    </row>
    <row r="238" spans="1:5" x14ac:dyDescent="0.3">
      <c r="A238" s="6" t="s">
        <v>315</v>
      </c>
      <c r="B238" s="6" t="s">
        <v>7</v>
      </c>
      <c r="C238" s="43">
        <f>VLOOKUP('1.2'!A238,'Hoa Don'!$A$1:$D$517,2,FALSE)</f>
        <v>44675</v>
      </c>
      <c r="D238">
        <v>2112</v>
      </c>
      <c r="E238" t="str">
        <f>VLOOKUP('1.4'!A238,'Hoa Don'!$A:$D,4,FALSE)</f>
        <v>NV3</v>
      </c>
    </row>
    <row r="239" spans="1:5" x14ac:dyDescent="0.3">
      <c r="A239" s="6" t="s">
        <v>316</v>
      </c>
      <c r="B239" s="6" t="s">
        <v>7</v>
      </c>
      <c r="C239" s="43">
        <f>VLOOKUP('1.2'!A239,'Hoa Don'!$A$1:$D$517,2,FALSE)</f>
        <v>44675</v>
      </c>
      <c r="D239">
        <v>3960</v>
      </c>
      <c r="E239" t="str">
        <f>VLOOKUP('1.4'!A239,'Hoa Don'!$A:$D,4,FALSE)</f>
        <v>NV12</v>
      </c>
    </row>
    <row r="240" spans="1:5" x14ac:dyDescent="0.3">
      <c r="A240" s="6" t="s">
        <v>317</v>
      </c>
      <c r="B240" s="6" t="s">
        <v>4</v>
      </c>
      <c r="C240" s="43">
        <f>VLOOKUP('1.2'!A240,'Hoa Don'!$A$1:$D$517,2,FALSE)</f>
        <v>44676</v>
      </c>
      <c r="D240">
        <v>14430</v>
      </c>
      <c r="E240" t="str">
        <f>VLOOKUP('1.4'!A240,'Hoa Don'!$A:$D,4,FALSE)</f>
        <v>NV22</v>
      </c>
    </row>
    <row r="241" spans="1:5" x14ac:dyDescent="0.3">
      <c r="A241" s="6" t="s">
        <v>318</v>
      </c>
      <c r="B241" s="6" t="s">
        <v>28</v>
      </c>
      <c r="C241" s="43">
        <f>VLOOKUP('1.2'!A241,'Hoa Don'!$A$1:$D$517,2,FALSE)</f>
        <v>44676</v>
      </c>
      <c r="D241">
        <v>2398</v>
      </c>
      <c r="E241" t="str">
        <f>VLOOKUP('1.4'!A241,'Hoa Don'!$A:$D,4,FALSE)</f>
        <v>NV19</v>
      </c>
    </row>
    <row r="242" spans="1:5" x14ac:dyDescent="0.3">
      <c r="A242" s="6" t="s">
        <v>319</v>
      </c>
      <c r="B242" s="6" t="s">
        <v>10</v>
      </c>
      <c r="C242" s="43">
        <f>VLOOKUP('1.2'!A242,'Hoa Don'!$A$1:$D$517,2,FALSE)</f>
        <v>44677</v>
      </c>
      <c r="D242">
        <v>10669</v>
      </c>
      <c r="E242" t="str">
        <f>VLOOKUP('1.4'!A242,'Hoa Don'!$A:$D,4,FALSE)</f>
        <v>NV17</v>
      </c>
    </row>
    <row r="243" spans="1:5" x14ac:dyDescent="0.3">
      <c r="A243" s="6" t="s">
        <v>320</v>
      </c>
      <c r="B243" s="6" t="s">
        <v>38</v>
      </c>
      <c r="C243" s="43">
        <f>VLOOKUP('1.2'!A243,'Hoa Don'!$A$1:$D$517,2,FALSE)</f>
        <v>44677</v>
      </c>
      <c r="D243">
        <v>1632</v>
      </c>
      <c r="E243" t="str">
        <f>VLOOKUP('1.4'!A243,'Hoa Don'!$A:$D,4,FALSE)</f>
        <v>NV11</v>
      </c>
    </row>
    <row r="244" spans="1:5" x14ac:dyDescent="0.3">
      <c r="A244" s="6" t="s">
        <v>321</v>
      </c>
      <c r="B244" s="6" t="s">
        <v>10</v>
      </c>
      <c r="C244" s="43">
        <f>VLOOKUP('1.2'!A244,'Hoa Don'!$A$1:$D$517,2,FALSE)</f>
        <v>44679</v>
      </c>
      <c r="D244">
        <v>2497</v>
      </c>
      <c r="E244" t="str">
        <f>VLOOKUP('1.4'!A244,'Hoa Don'!$A:$D,4,FALSE)</f>
        <v>NV1</v>
      </c>
    </row>
    <row r="245" spans="1:5" x14ac:dyDescent="0.3">
      <c r="A245" s="6" t="s">
        <v>322</v>
      </c>
      <c r="B245" s="6" t="s">
        <v>5</v>
      </c>
      <c r="C245" s="43">
        <f>VLOOKUP('1.2'!A245,'Hoa Don'!$A$1:$D$517,2,FALSE)</f>
        <v>44681</v>
      </c>
      <c r="D245">
        <v>1392</v>
      </c>
      <c r="E245" t="str">
        <f>VLOOKUP('1.4'!A245,'Hoa Don'!$A:$D,4,FALSE)</f>
        <v>NV16</v>
      </c>
    </row>
    <row r="246" spans="1:5" x14ac:dyDescent="0.3">
      <c r="A246" s="6" t="s">
        <v>323</v>
      </c>
      <c r="B246" s="6" t="s">
        <v>7</v>
      </c>
      <c r="C246" s="43">
        <f>VLOOKUP('1.2'!A246,'Hoa Don'!$A$1:$D$517,2,FALSE)</f>
        <v>44683</v>
      </c>
      <c r="D246">
        <v>1408</v>
      </c>
      <c r="E246" t="str">
        <f>VLOOKUP('1.4'!A246,'Hoa Don'!$A:$D,4,FALSE)</f>
        <v>NV11</v>
      </c>
    </row>
    <row r="247" spans="1:5" x14ac:dyDescent="0.3">
      <c r="A247" s="6" t="s">
        <v>324</v>
      </c>
      <c r="B247" s="6" t="s">
        <v>7</v>
      </c>
      <c r="C247" s="43">
        <f>VLOOKUP('1.2'!A247,'Hoa Don'!$A$1:$D$517,2,FALSE)</f>
        <v>44685</v>
      </c>
      <c r="D247">
        <v>352</v>
      </c>
      <c r="E247" t="str">
        <f>VLOOKUP('1.4'!A247,'Hoa Don'!$A:$D,4,FALSE)</f>
        <v>NV14</v>
      </c>
    </row>
    <row r="248" spans="1:5" x14ac:dyDescent="0.3">
      <c r="A248" s="6" t="s">
        <v>325</v>
      </c>
      <c r="B248" s="6" t="s">
        <v>10</v>
      </c>
      <c r="C248" s="43">
        <f>VLOOKUP('1.2'!A248,'Hoa Don'!$A$1:$D$517,2,FALSE)</f>
        <v>44687</v>
      </c>
      <c r="D248">
        <v>681</v>
      </c>
      <c r="E248" t="str">
        <f>VLOOKUP('1.4'!A248,'Hoa Don'!$A:$D,4,FALSE)</f>
        <v>NV29</v>
      </c>
    </row>
    <row r="249" spans="1:5" x14ac:dyDescent="0.3">
      <c r="A249" s="6" t="s">
        <v>326</v>
      </c>
      <c r="B249" s="6" t="s">
        <v>10</v>
      </c>
      <c r="C249" s="43">
        <f>VLOOKUP('1.2'!A249,'Hoa Don'!$A$1:$D$517,2,FALSE)</f>
        <v>44687</v>
      </c>
      <c r="D249">
        <v>9307</v>
      </c>
      <c r="E249" t="str">
        <f>VLOOKUP('1.4'!A249,'Hoa Don'!$A:$D,4,FALSE)</f>
        <v>NV22</v>
      </c>
    </row>
    <row r="250" spans="1:5" x14ac:dyDescent="0.3">
      <c r="A250" s="6" t="s">
        <v>327</v>
      </c>
      <c r="B250" s="6" t="s">
        <v>4</v>
      </c>
      <c r="C250" s="43">
        <f>VLOOKUP('1.2'!A250,'Hoa Don'!$A$1:$D$517,2,FALSE)</f>
        <v>44689</v>
      </c>
      <c r="D250">
        <v>1998</v>
      </c>
      <c r="E250" t="str">
        <f>VLOOKUP('1.4'!A250,'Hoa Don'!$A:$D,4,FALSE)</f>
        <v>NV11</v>
      </c>
    </row>
    <row r="251" spans="1:5" x14ac:dyDescent="0.3">
      <c r="A251" s="6" t="s">
        <v>328</v>
      </c>
      <c r="B251" s="6" t="s">
        <v>4</v>
      </c>
      <c r="C251" s="43">
        <f>VLOOKUP('1.2'!A251,'Hoa Don'!$A$1:$D$517,2,FALSE)</f>
        <v>44691</v>
      </c>
      <c r="D251">
        <v>4218</v>
      </c>
      <c r="E251" t="str">
        <f>VLOOKUP('1.4'!A251,'Hoa Don'!$A:$D,4,FALSE)</f>
        <v>NV6</v>
      </c>
    </row>
    <row r="252" spans="1:5" x14ac:dyDescent="0.3">
      <c r="A252" s="6" t="s">
        <v>329</v>
      </c>
      <c r="B252" s="6" t="s">
        <v>5</v>
      </c>
      <c r="C252" s="43">
        <f>VLOOKUP('1.2'!A252,'Hoa Don'!$A$1:$D$517,2,FALSE)</f>
        <v>44693</v>
      </c>
      <c r="D252">
        <v>464</v>
      </c>
      <c r="E252" t="str">
        <f>VLOOKUP('1.4'!A252,'Hoa Don'!$A:$D,4,FALSE)</f>
        <v>NV30</v>
      </c>
    </row>
    <row r="253" spans="1:5" x14ac:dyDescent="0.3">
      <c r="A253" s="6" t="s">
        <v>330</v>
      </c>
      <c r="B253" s="6" t="s">
        <v>5</v>
      </c>
      <c r="C253" s="43">
        <f>VLOOKUP('1.2'!A253,'Hoa Don'!$A$1:$D$517,2,FALSE)</f>
        <v>44695</v>
      </c>
      <c r="D253">
        <v>3364</v>
      </c>
      <c r="E253" t="str">
        <f>VLOOKUP('1.4'!A253,'Hoa Don'!$A:$D,4,FALSE)</f>
        <v>NV12</v>
      </c>
    </row>
    <row r="254" spans="1:5" x14ac:dyDescent="0.3">
      <c r="A254" s="6" t="s">
        <v>331</v>
      </c>
      <c r="B254" s="6" t="s">
        <v>10</v>
      </c>
      <c r="C254" s="43">
        <f>VLOOKUP('1.2'!A254,'Hoa Don'!$A$1:$D$517,2,FALSE)</f>
        <v>44697</v>
      </c>
      <c r="D254">
        <v>1589</v>
      </c>
      <c r="E254" t="str">
        <f>VLOOKUP('1.4'!A254,'Hoa Don'!$A:$D,4,FALSE)</f>
        <v>NV4</v>
      </c>
    </row>
    <row r="255" spans="1:5" x14ac:dyDescent="0.3">
      <c r="A255" s="6" t="s">
        <v>332</v>
      </c>
      <c r="B255" s="6" t="s">
        <v>21</v>
      </c>
      <c r="C255" s="43">
        <f>VLOOKUP('1.2'!A255,'Hoa Don'!$A$1:$D$517,2,FALSE)</f>
        <v>44699</v>
      </c>
      <c r="D255">
        <v>9240</v>
      </c>
      <c r="E255" t="str">
        <f>VLOOKUP('1.4'!A255,'Hoa Don'!$A:$D,4,FALSE)</f>
        <v>NV16</v>
      </c>
    </row>
    <row r="256" spans="1:5" x14ac:dyDescent="0.3">
      <c r="A256" s="6" t="s">
        <v>333</v>
      </c>
      <c r="B256" s="6" t="s">
        <v>5</v>
      </c>
      <c r="C256" s="43">
        <f>VLOOKUP('1.2'!A256,'Hoa Don'!$A$1:$D$517,2,FALSE)</f>
        <v>44699</v>
      </c>
      <c r="D256">
        <v>290</v>
      </c>
      <c r="E256" t="str">
        <f>VLOOKUP('1.4'!A256,'Hoa Don'!$A:$D,4,FALSE)</f>
        <v>NV16</v>
      </c>
    </row>
    <row r="257" spans="1:5" x14ac:dyDescent="0.3">
      <c r="A257" s="6" t="s">
        <v>334</v>
      </c>
      <c r="B257" s="6" t="s">
        <v>24</v>
      </c>
      <c r="C257" s="43">
        <f>VLOOKUP('1.2'!A257,'Hoa Don'!$A$1:$D$517,2,FALSE)</f>
        <v>44701</v>
      </c>
      <c r="D257">
        <v>1300</v>
      </c>
      <c r="E257" t="str">
        <f>VLOOKUP('1.4'!A257,'Hoa Don'!$A:$D,4,FALSE)</f>
        <v>NV8</v>
      </c>
    </row>
    <row r="258" spans="1:5" x14ac:dyDescent="0.3">
      <c r="A258" s="6" t="s">
        <v>335</v>
      </c>
      <c r="B258" s="6" t="s">
        <v>26</v>
      </c>
      <c r="C258" s="43">
        <f>VLOOKUP('1.2'!A258,'Hoa Don'!$A$1:$D$517,2,FALSE)</f>
        <v>44703</v>
      </c>
      <c r="D258">
        <v>848</v>
      </c>
      <c r="E258" t="str">
        <f>VLOOKUP('1.4'!A258,'Hoa Don'!$A:$D,4,FALSE)</f>
        <v>NV26</v>
      </c>
    </row>
    <row r="259" spans="1:5" x14ac:dyDescent="0.3">
      <c r="A259" s="6" t="s">
        <v>336</v>
      </c>
      <c r="B259" s="6" t="s">
        <v>28</v>
      </c>
      <c r="C259" s="43">
        <f>VLOOKUP('1.2'!A259,'Hoa Don'!$A$1:$D$517,2,FALSE)</f>
        <v>44705</v>
      </c>
      <c r="D259">
        <v>1526</v>
      </c>
      <c r="E259" t="str">
        <f>VLOOKUP('1.4'!A259,'Hoa Don'!$A:$D,4,FALSE)</f>
        <v>NV7</v>
      </c>
    </row>
    <row r="260" spans="1:5" x14ac:dyDescent="0.3">
      <c r="A260" s="6" t="s">
        <v>337</v>
      </c>
      <c r="B260" s="6" t="s">
        <v>10</v>
      </c>
      <c r="C260" s="43">
        <f>VLOOKUP('1.2'!A260,'Hoa Don'!$A$1:$D$517,2,FALSE)</f>
        <v>44707</v>
      </c>
      <c r="D260">
        <v>2270</v>
      </c>
      <c r="E260" t="str">
        <f>VLOOKUP('1.4'!A260,'Hoa Don'!$A:$D,4,FALSE)</f>
        <v>NV25</v>
      </c>
    </row>
    <row r="261" spans="1:5" x14ac:dyDescent="0.3">
      <c r="A261" s="6" t="s">
        <v>338</v>
      </c>
      <c r="B261" s="6" t="s">
        <v>7</v>
      </c>
      <c r="C261" s="43">
        <f>VLOOKUP('1.2'!A261,'Hoa Don'!$A$1:$D$517,2,FALSE)</f>
        <v>44709</v>
      </c>
      <c r="D261">
        <v>3344</v>
      </c>
      <c r="E261" t="str">
        <f>VLOOKUP('1.4'!A261,'Hoa Don'!$A:$D,4,FALSE)</f>
        <v>NV21</v>
      </c>
    </row>
    <row r="262" spans="1:5" x14ac:dyDescent="0.3">
      <c r="A262" s="6" t="s">
        <v>339</v>
      </c>
      <c r="B262" s="6" t="s">
        <v>5</v>
      </c>
      <c r="C262" s="43">
        <f>VLOOKUP('1.2'!A262,'Hoa Don'!$A$1:$D$517,2,FALSE)</f>
        <v>44711</v>
      </c>
      <c r="D262">
        <v>1044</v>
      </c>
      <c r="E262" t="str">
        <f>VLOOKUP('1.4'!A262,'Hoa Don'!$A:$D,4,FALSE)</f>
        <v>NV25</v>
      </c>
    </row>
    <row r="263" spans="1:5" x14ac:dyDescent="0.3">
      <c r="A263" s="6" t="s">
        <v>340</v>
      </c>
      <c r="B263" s="6" t="s">
        <v>28</v>
      </c>
      <c r="C263" s="43">
        <f>VLOOKUP('1.2'!A263,'Hoa Don'!$A$1:$D$517,2,FALSE)</f>
        <v>44713</v>
      </c>
      <c r="D263">
        <v>1635</v>
      </c>
      <c r="E263" t="str">
        <f>VLOOKUP('1.4'!A263,'Hoa Don'!$A:$D,4,FALSE)</f>
        <v>NV12</v>
      </c>
    </row>
    <row r="264" spans="1:5" x14ac:dyDescent="0.3">
      <c r="A264" s="6" t="s">
        <v>340</v>
      </c>
      <c r="B264" s="6" t="s">
        <v>4</v>
      </c>
      <c r="C264" s="43">
        <f>VLOOKUP('1.2'!A264,'Hoa Don'!$A$1:$D$517,2,FALSE)</f>
        <v>44713</v>
      </c>
      <c r="D264">
        <v>7104</v>
      </c>
      <c r="E264" t="str">
        <f>VLOOKUP('1.4'!A264,'Hoa Don'!$A:$D,4,FALSE)</f>
        <v>NV12</v>
      </c>
    </row>
    <row r="265" spans="1:5" x14ac:dyDescent="0.3">
      <c r="A265" s="6" t="s">
        <v>341</v>
      </c>
      <c r="B265" s="6" t="s">
        <v>26</v>
      </c>
      <c r="C265" s="43">
        <f>VLOOKUP('1.2'!A265,'Hoa Don'!$A$1:$D$517,2,FALSE)</f>
        <v>44715</v>
      </c>
      <c r="D265">
        <v>3180</v>
      </c>
      <c r="E265" t="str">
        <f>VLOOKUP('1.4'!A265,'Hoa Don'!$A:$D,4,FALSE)</f>
        <v>NV26</v>
      </c>
    </row>
    <row r="266" spans="1:5" x14ac:dyDescent="0.3">
      <c r="A266" s="6" t="s">
        <v>342</v>
      </c>
      <c r="B266" s="6" t="s">
        <v>24</v>
      </c>
      <c r="C266" s="43">
        <f>VLOOKUP('1.2'!A266,'Hoa Don'!$A$1:$D$517,2,FALSE)</f>
        <v>44717</v>
      </c>
      <c r="D266">
        <v>2200</v>
      </c>
      <c r="E266" t="str">
        <f>VLOOKUP('1.4'!A266,'Hoa Don'!$A:$D,4,FALSE)</f>
        <v>NV3</v>
      </c>
    </row>
    <row r="267" spans="1:5" x14ac:dyDescent="0.3">
      <c r="A267" s="6" t="s">
        <v>343</v>
      </c>
      <c r="B267" s="6" t="s">
        <v>28</v>
      </c>
      <c r="C267" s="43">
        <f>VLOOKUP('1.2'!A267,'Hoa Don'!$A$1:$D$517,2,FALSE)</f>
        <v>44719</v>
      </c>
      <c r="D267">
        <v>2071</v>
      </c>
      <c r="E267" t="str">
        <f>VLOOKUP('1.4'!A267,'Hoa Don'!$A:$D,4,FALSE)</f>
        <v>NV14</v>
      </c>
    </row>
    <row r="268" spans="1:5" x14ac:dyDescent="0.3">
      <c r="A268" s="6" t="s">
        <v>344</v>
      </c>
      <c r="B268" s="6" t="s">
        <v>24</v>
      </c>
      <c r="C268" s="43">
        <f>VLOOKUP('1.2'!A268,'Hoa Don'!$A$1:$D$517,2,FALSE)</f>
        <v>44721</v>
      </c>
      <c r="D268">
        <v>5100</v>
      </c>
      <c r="E268" t="str">
        <f>VLOOKUP('1.4'!A268,'Hoa Don'!$A:$D,4,FALSE)</f>
        <v>NV14</v>
      </c>
    </row>
    <row r="269" spans="1:5" x14ac:dyDescent="0.3">
      <c r="A269" s="6" t="s">
        <v>345</v>
      </c>
      <c r="B269" s="6" t="s">
        <v>51</v>
      </c>
      <c r="C269" s="43">
        <f>VLOOKUP('1.2'!A269,'Hoa Don'!$A$1:$D$517,2,FALSE)</f>
        <v>44723</v>
      </c>
      <c r="D269">
        <v>2310</v>
      </c>
      <c r="E269" t="str">
        <f>VLOOKUP('1.4'!A269,'Hoa Don'!$A:$D,4,FALSE)</f>
        <v>NV22</v>
      </c>
    </row>
    <row r="270" spans="1:5" x14ac:dyDescent="0.3">
      <c r="A270" s="6" t="s">
        <v>346</v>
      </c>
      <c r="B270" s="6" t="s">
        <v>28</v>
      </c>
      <c r="C270" s="43">
        <f>VLOOKUP('1.2'!A270,'Hoa Don'!$A$1:$D$517,2,FALSE)</f>
        <v>44725</v>
      </c>
      <c r="D270">
        <v>436</v>
      </c>
      <c r="E270" t="str">
        <f>VLOOKUP('1.4'!A270,'Hoa Don'!$A:$D,4,FALSE)</f>
        <v>NV6</v>
      </c>
    </row>
    <row r="271" spans="1:5" x14ac:dyDescent="0.3">
      <c r="A271" s="6" t="s">
        <v>347</v>
      </c>
      <c r="B271" s="6" t="s">
        <v>7</v>
      </c>
      <c r="C271" s="43">
        <f>VLOOKUP('1.2'!A271,'Hoa Don'!$A$1:$D$517,2,FALSE)</f>
        <v>44727</v>
      </c>
      <c r="D271">
        <v>704</v>
      </c>
      <c r="E271" t="str">
        <f>VLOOKUP('1.4'!A271,'Hoa Don'!$A:$D,4,FALSE)</f>
        <v>NV3</v>
      </c>
    </row>
    <row r="272" spans="1:5" x14ac:dyDescent="0.3">
      <c r="A272" s="6" t="s">
        <v>348</v>
      </c>
      <c r="B272" s="6" t="s">
        <v>28</v>
      </c>
      <c r="C272" s="43">
        <f>VLOOKUP('1.2'!A272,'Hoa Don'!$A$1:$D$517,2,FALSE)</f>
        <v>44729</v>
      </c>
      <c r="D272">
        <v>436</v>
      </c>
      <c r="E272" t="str">
        <f>VLOOKUP('1.4'!A272,'Hoa Don'!$A:$D,4,FALSE)</f>
        <v>NV25</v>
      </c>
    </row>
    <row r="273" spans="1:5" x14ac:dyDescent="0.3">
      <c r="A273" s="6" t="s">
        <v>349</v>
      </c>
      <c r="B273" s="6" t="s">
        <v>28</v>
      </c>
      <c r="C273" s="43">
        <f>VLOOKUP('1.2'!A273,'Hoa Don'!$A$1:$D$517,2,FALSE)</f>
        <v>44731</v>
      </c>
      <c r="D273">
        <v>981</v>
      </c>
      <c r="E273" t="str">
        <f>VLOOKUP('1.4'!A273,'Hoa Don'!$A:$D,4,FALSE)</f>
        <v>NV28</v>
      </c>
    </row>
    <row r="274" spans="1:5" x14ac:dyDescent="0.3">
      <c r="A274" s="6" t="s">
        <v>350</v>
      </c>
      <c r="B274" s="6" t="s">
        <v>10</v>
      </c>
      <c r="C274" s="43">
        <f>VLOOKUP('1.2'!A274,'Hoa Don'!$A$1:$D$517,2,FALSE)</f>
        <v>44733</v>
      </c>
      <c r="D274">
        <v>454</v>
      </c>
      <c r="E274" t="str">
        <f>VLOOKUP('1.4'!A274,'Hoa Don'!$A:$D,4,FALSE)</f>
        <v>NV23</v>
      </c>
    </row>
    <row r="275" spans="1:5" x14ac:dyDescent="0.3">
      <c r="A275" s="6" t="s">
        <v>351</v>
      </c>
      <c r="B275" s="6" t="s">
        <v>26</v>
      </c>
      <c r="C275" s="43">
        <f>VLOOKUP('1.2'!A275,'Hoa Don'!$A$1:$D$517,2,FALSE)</f>
        <v>44735</v>
      </c>
      <c r="D275">
        <v>12296</v>
      </c>
      <c r="E275" t="str">
        <f>VLOOKUP('1.4'!A275,'Hoa Don'!$A:$D,4,FALSE)</f>
        <v>NV25</v>
      </c>
    </row>
    <row r="276" spans="1:5" x14ac:dyDescent="0.3">
      <c r="A276" s="6" t="s">
        <v>352</v>
      </c>
      <c r="B276" s="6" t="s">
        <v>5</v>
      </c>
      <c r="C276" s="43">
        <f>VLOOKUP('1.2'!A276,'Hoa Don'!$A$1:$D$517,2,FALSE)</f>
        <v>44737</v>
      </c>
      <c r="D276">
        <v>174</v>
      </c>
      <c r="E276" t="str">
        <f>VLOOKUP('1.4'!A276,'Hoa Don'!$A:$D,4,FALSE)</f>
        <v>NV21</v>
      </c>
    </row>
    <row r="277" spans="1:5" x14ac:dyDescent="0.3">
      <c r="A277" s="6" t="s">
        <v>353</v>
      </c>
      <c r="B277" s="6" t="s">
        <v>7</v>
      </c>
      <c r="C277" s="43">
        <f>VLOOKUP('1.2'!A277,'Hoa Don'!$A$1:$D$517,2,FALSE)</f>
        <v>44739</v>
      </c>
      <c r="D277">
        <v>3872</v>
      </c>
      <c r="E277" t="str">
        <f>VLOOKUP('1.4'!A277,'Hoa Don'!$A:$D,4,FALSE)</f>
        <v>NV14</v>
      </c>
    </row>
    <row r="278" spans="1:5" x14ac:dyDescent="0.3">
      <c r="A278" s="6" t="s">
        <v>354</v>
      </c>
      <c r="B278" s="6" t="s">
        <v>24</v>
      </c>
      <c r="C278" s="43">
        <f>VLOOKUP('1.2'!A278,'Hoa Don'!$A$1:$D$517,2,FALSE)</f>
        <v>44741</v>
      </c>
      <c r="D278">
        <v>2200</v>
      </c>
      <c r="E278" t="str">
        <f>VLOOKUP('1.4'!A278,'Hoa Don'!$A:$D,4,FALSE)</f>
        <v>NV10</v>
      </c>
    </row>
    <row r="279" spans="1:5" x14ac:dyDescent="0.3">
      <c r="A279" s="6" t="s">
        <v>355</v>
      </c>
      <c r="B279" s="6" t="s">
        <v>10</v>
      </c>
      <c r="C279" s="43">
        <f>VLOOKUP('1.2'!A279,'Hoa Don'!$A$1:$D$517,2,FALSE)</f>
        <v>44743</v>
      </c>
      <c r="D279">
        <v>13620</v>
      </c>
      <c r="E279" t="str">
        <f>VLOOKUP('1.4'!A279,'Hoa Don'!$A:$D,4,FALSE)</f>
        <v>NV27</v>
      </c>
    </row>
    <row r="280" spans="1:5" x14ac:dyDescent="0.3">
      <c r="A280" s="6" t="s">
        <v>356</v>
      </c>
      <c r="B280" s="6" t="s">
        <v>28</v>
      </c>
      <c r="C280" s="43">
        <f>VLOOKUP('1.2'!A280,'Hoa Don'!$A$1:$D$517,2,FALSE)</f>
        <v>44745</v>
      </c>
      <c r="D280">
        <v>2616</v>
      </c>
      <c r="E280" t="str">
        <f>VLOOKUP('1.4'!A280,'Hoa Don'!$A:$D,4,FALSE)</f>
        <v>NV20</v>
      </c>
    </row>
    <row r="281" spans="1:5" x14ac:dyDescent="0.3">
      <c r="A281" s="6" t="s">
        <v>357</v>
      </c>
      <c r="B281" s="6" t="s">
        <v>24</v>
      </c>
      <c r="C281" s="43">
        <f>VLOOKUP('1.2'!A281,'Hoa Don'!$A$1:$D$517,2,FALSE)</f>
        <v>44747</v>
      </c>
      <c r="D281">
        <v>8900</v>
      </c>
      <c r="E281" t="str">
        <f>VLOOKUP('1.4'!A281,'Hoa Don'!$A:$D,4,FALSE)</f>
        <v>NV10</v>
      </c>
    </row>
    <row r="282" spans="1:5" x14ac:dyDescent="0.3">
      <c r="A282" s="6" t="s">
        <v>358</v>
      </c>
      <c r="B282" s="6" t="s">
        <v>51</v>
      </c>
      <c r="C282" s="43">
        <f>VLOOKUP('1.2'!A282,'Hoa Don'!$A$1:$D$517,2,FALSE)</f>
        <v>44749</v>
      </c>
      <c r="D282">
        <v>10185</v>
      </c>
      <c r="E282" t="str">
        <f>VLOOKUP('1.4'!A282,'Hoa Don'!$A:$D,4,FALSE)</f>
        <v>NV5</v>
      </c>
    </row>
    <row r="283" spans="1:5" x14ac:dyDescent="0.3">
      <c r="A283" s="6" t="s">
        <v>359</v>
      </c>
      <c r="B283" s="6" t="s">
        <v>28</v>
      </c>
      <c r="C283" s="43">
        <f>VLOOKUP('1.2'!A283,'Hoa Don'!$A$1:$D$517,2,FALSE)</f>
        <v>44751</v>
      </c>
      <c r="D283">
        <v>872</v>
      </c>
      <c r="E283" t="str">
        <f>VLOOKUP('1.4'!A283,'Hoa Don'!$A:$D,4,FALSE)</f>
        <v>NV1</v>
      </c>
    </row>
    <row r="284" spans="1:5" x14ac:dyDescent="0.3">
      <c r="A284" s="6" t="s">
        <v>360</v>
      </c>
      <c r="B284" s="6" t="s">
        <v>7</v>
      </c>
      <c r="C284" s="43">
        <f>VLOOKUP('1.2'!A284,'Hoa Don'!$A$1:$D$517,2,FALSE)</f>
        <v>44753</v>
      </c>
      <c r="D284">
        <v>1760</v>
      </c>
      <c r="E284" t="str">
        <f>VLOOKUP('1.4'!A284,'Hoa Don'!$A:$D,4,FALSE)</f>
        <v>NV4</v>
      </c>
    </row>
    <row r="285" spans="1:5" x14ac:dyDescent="0.3">
      <c r="A285" s="6" t="s">
        <v>361</v>
      </c>
      <c r="B285" s="6" t="s">
        <v>28</v>
      </c>
      <c r="C285" s="43">
        <f>VLOOKUP('1.2'!A285,'Hoa Don'!$A$1:$D$517,2,FALSE)</f>
        <v>44755</v>
      </c>
      <c r="D285">
        <v>3270</v>
      </c>
      <c r="E285" t="str">
        <f>VLOOKUP('1.4'!A285,'Hoa Don'!$A:$D,4,FALSE)</f>
        <v>NV17</v>
      </c>
    </row>
    <row r="286" spans="1:5" x14ac:dyDescent="0.3">
      <c r="A286" s="6" t="s">
        <v>362</v>
      </c>
      <c r="B286" s="6" t="s">
        <v>21</v>
      </c>
      <c r="C286" s="43">
        <f>VLOOKUP('1.2'!A286,'Hoa Don'!$A$1:$D$517,2,FALSE)</f>
        <v>44757</v>
      </c>
      <c r="D286">
        <v>1920</v>
      </c>
      <c r="E286" t="str">
        <f>VLOOKUP('1.4'!A286,'Hoa Don'!$A:$D,4,FALSE)</f>
        <v>NV28</v>
      </c>
    </row>
    <row r="287" spans="1:5" x14ac:dyDescent="0.3">
      <c r="A287" s="6" t="s">
        <v>363</v>
      </c>
      <c r="B287" s="6" t="s">
        <v>7</v>
      </c>
      <c r="C287" s="43">
        <f>VLOOKUP('1.2'!A287,'Hoa Don'!$A$1:$D$517,2,FALSE)</f>
        <v>44759</v>
      </c>
      <c r="D287">
        <v>616</v>
      </c>
      <c r="E287" t="str">
        <f>VLOOKUP('1.4'!A287,'Hoa Don'!$A:$D,4,FALSE)</f>
        <v>NV24</v>
      </c>
    </row>
    <row r="288" spans="1:5" x14ac:dyDescent="0.3">
      <c r="A288" s="6" t="s">
        <v>364</v>
      </c>
      <c r="B288" s="6" t="s">
        <v>21</v>
      </c>
      <c r="C288" s="43">
        <f>VLOOKUP('1.2'!A288,'Hoa Don'!$A$1:$D$517,2,FALSE)</f>
        <v>44761</v>
      </c>
      <c r="D288">
        <v>3000</v>
      </c>
      <c r="E288" t="str">
        <f>VLOOKUP('1.4'!A288,'Hoa Don'!$A:$D,4,FALSE)</f>
        <v>NV28</v>
      </c>
    </row>
    <row r="289" spans="1:5" x14ac:dyDescent="0.3">
      <c r="A289" s="6" t="s">
        <v>365</v>
      </c>
      <c r="B289" s="6" t="s">
        <v>26</v>
      </c>
      <c r="C289" s="43">
        <f>VLOOKUP('1.2'!A289,'Hoa Don'!$A$1:$D$517,2,FALSE)</f>
        <v>44763</v>
      </c>
      <c r="D289">
        <v>16960</v>
      </c>
      <c r="E289" t="str">
        <f>VLOOKUP('1.4'!A289,'Hoa Don'!$A:$D,4,FALSE)</f>
        <v>NV8</v>
      </c>
    </row>
    <row r="290" spans="1:5" x14ac:dyDescent="0.3">
      <c r="A290" s="6" t="s">
        <v>366</v>
      </c>
      <c r="B290" s="6" t="s">
        <v>21</v>
      </c>
      <c r="C290" s="43">
        <f>VLOOKUP('1.2'!A290,'Hoa Don'!$A$1:$D$517,2,FALSE)</f>
        <v>44765</v>
      </c>
      <c r="D290">
        <v>1320</v>
      </c>
      <c r="E290" t="str">
        <f>VLOOKUP('1.4'!A290,'Hoa Don'!$A:$D,4,FALSE)</f>
        <v>NV4</v>
      </c>
    </row>
    <row r="291" spans="1:5" x14ac:dyDescent="0.3">
      <c r="A291" s="6" t="s">
        <v>367</v>
      </c>
      <c r="B291" s="6" t="s">
        <v>38</v>
      </c>
      <c r="C291" s="43">
        <f>VLOOKUP('1.2'!A291,'Hoa Don'!$A$1:$D$517,2,FALSE)</f>
        <v>44767</v>
      </c>
      <c r="D291">
        <v>1734</v>
      </c>
      <c r="E291" t="str">
        <f>VLOOKUP('1.4'!A291,'Hoa Don'!$A:$D,4,FALSE)</f>
        <v>NV20</v>
      </c>
    </row>
    <row r="292" spans="1:5" x14ac:dyDescent="0.3">
      <c r="A292" s="6" t="s">
        <v>368</v>
      </c>
      <c r="B292" s="6" t="s">
        <v>21</v>
      </c>
      <c r="C292" s="43">
        <f>VLOOKUP('1.2'!A292,'Hoa Don'!$A$1:$D$517,2,FALSE)</f>
        <v>44769</v>
      </c>
      <c r="D292">
        <v>9240</v>
      </c>
      <c r="E292" t="str">
        <f>VLOOKUP('1.4'!A292,'Hoa Don'!$A:$D,4,FALSE)</f>
        <v>NV25</v>
      </c>
    </row>
    <row r="293" spans="1:5" x14ac:dyDescent="0.3">
      <c r="A293" s="6" t="s">
        <v>369</v>
      </c>
      <c r="B293" s="6" t="s">
        <v>28</v>
      </c>
      <c r="C293" s="43">
        <f>VLOOKUP('1.2'!A293,'Hoa Don'!$A$1:$D$517,2,FALSE)</f>
        <v>44770</v>
      </c>
      <c r="D293">
        <v>3379</v>
      </c>
      <c r="E293" t="str">
        <f>VLOOKUP('1.4'!A293,'Hoa Don'!$A:$D,4,FALSE)</f>
        <v>NV28</v>
      </c>
    </row>
    <row r="294" spans="1:5" x14ac:dyDescent="0.3">
      <c r="A294" s="6" t="s">
        <v>370</v>
      </c>
      <c r="B294" s="6" t="s">
        <v>51</v>
      </c>
      <c r="C294" s="43">
        <f>VLOOKUP('1.2'!A294,'Hoa Don'!$A$1:$D$517,2,FALSE)</f>
        <v>44773</v>
      </c>
      <c r="D294">
        <v>105</v>
      </c>
      <c r="E294" t="str">
        <f>VLOOKUP('1.4'!A294,'Hoa Don'!$A:$D,4,FALSE)</f>
        <v>NV21</v>
      </c>
    </row>
    <row r="295" spans="1:5" x14ac:dyDescent="0.3">
      <c r="A295" s="6" t="s">
        <v>370</v>
      </c>
      <c r="B295" s="6" t="s">
        <v>5</v>
      </c>
      <c r="C295" s="43">
        <f>VLOOKUP('1.2'!A295,'Hoa Don'!$A$1:$D$517,2,FALSE)</f>
        <v>44773</v>
      </c>
      <c r="D295">
        <v>406</v>
      </c>
      <c r="E295" t="str">
        <f>VLOOKUP('1.4'!A295,'Hoa Don'!$A:$D,4,FALSE)</f>
        <v>NV21</v>
      </c>
    </row>
    <row r="296" spans="1:5" x14ac:dyDescent="0.3">
      <c r="A296" s="6" t="s">
        <v>371</v>
      </c>
      <c r="B296" s="6" t="s">
        <v>5</v>
      </c>
      <c r="C296" s="43">
        <f>VLOOKUP('1.2'!A296,'Hoa Don'!$A$1:$D$517,2,FALSE)</f>
        <v>44783</v>
      </c>
      <c r="D296">
        <v>1682</v>
      </c>
      <c r="E296" t="str">
        <f>VLOOKUP('1.4'!A296,'Hoa Don'!$A:$D,4,FALSE)</f>
        <v>NV5</v>
      </c>
    </row>
    <row r="297" spans="1:5" x14ac:dyDescent="0.3">
      <c r="A297" s="6" t="s">
        <v>372</v>
      </c>
      <c r="B297" s="6" t="s">
        <v>51</v>
      </c>
      <c r="C297" s="43">
        <f>VLOOKUP('1.2'!A297,'Hoa Don'!$A$1:$D$517,2,FALSE)</f>
        <v>44785</v>
      </c>
      <c r="D297">
        <v>4830</v>
      </c>
      <c r="E297" t="str">
        <f>VLOOKUP('1.4'!A297,'Hoa Don'!$A:$D,4,FALSE)</f>
        <v>NV19</v>
      </c>
    </row>
    <row r="298" spans="1:5" x14ac:dyDescent="0.3">
      <c r="A298" s="6" t="s">
        <v>373</v>
      </c>
      <c r="B298" s="6" t="s">
        <v>4</v>
      </c>
      <c r="C298" s="43">
        <f>VLOOKUP('1.2'!A298,'Hoa Don'!$A$1:$D$517,2,FALSE)</f>
        <v>44786</v>
      </c>
      <c r="D298">
        <v>1776</v>
      </c>
      <c r="E298" t="str">
        <f>VLOOKUP('1.4'!A298,'Hoa Don'!$A:$D,4,FALSE)</f>
        <v>NV13</v>
      </c>
    </row>
    <row r="299" spans="1:5" x14ac:dyDescent="0.3">
      <c r="A299" s="6" t="s">
        <v>374</v>
      </c>
      <c r="B299" s="6" t="s">
        <v>24</v>
      </c>
      <c r="C299" s="43">
        <f>VLOOKUP('1.2'!A299,'Hoa Don'!$A$1:$D$517,2,FALSE)</f>
        <v>44787</v>
      </c>
      <c r="D299">
        <v>1900</v>
      </c>
      <c r="E299" t="str">
        <f>VLOOKUP('1.4'!A299,'Hoa Don'!$A:$D,4,FALSE)</f>
        <v>NV4</v>
      </c>
    </row>
    <row r="300" spans="1:5" x14ac:dyDescent="0.3">
      <c r="A300" s="6" t="s">
        <v>375</v>
      </c>
      <c r="B300" s="6" t="s">
        <v>4</v>
      </c>
      <c r="C300" s="43">
        <f>VLOOKUP('1.2'!A300,'Hoa Don'!$A$1:$D$517,2,FALSE)</f>
        <v>44788</v>
      </c>
      <c r="D300">
        <v>5328</v>
      </c>
      <c r="E300" t="str">
        <f>VLOOKUP('1.4'!A300,'Hoa Don'!$A:$D,4,FALSE)</f>
        <v>NV28</v>
      </c>
    </row>
    <row r="301" spans="1:5" x14ac:dyDescent="0.3">
      <c r="A301" s="6" t="s">
        <v>376</v>
      </c>
      <c r="B301" s="6" t="s">
        <v>28</v>
      </c>
      <c r="C301" s="43">
        <f>VLOOKUP('1.2'!A301,'Hoa Don'!$A$1:$D$517,2,FALSE)</f>
        <v>44789</v>
      </c>
      <c r="D301">
        <v>3379</v>
      </c>
      <c r="E301" t="str">
        <f>VLOOKUP('1.4'!A301,'Hoa Don'!$A:$D,4,FALSE)</f>
        <v>NV18</v>
      </c>
    </row>
    <row r="302" spans="1:5" x14ac:dyDescent="0.3">
      <c r="A302" s="6" t="s">
        <v>377</v>
      </c>
      <c r="B302" s="6" t="s">
        <v>4</v>
      </c>
      <c r="C302" s="43">
        <f>VLOOKUP('1.2'!A302,'Hoa Don'!$A$1:$D$517,2,FALSE)</f>
        <v>44791</v>
      </c>
      <c r="D302">
        <v>13764</v>
      </c>
      <c r="E302" t="str">
        <f>VLOOKUP('1.4'!A302,'Hoa Don'!$A:$D,4,FALSE)</f>
        <v>NV8</v>
      </c>
    </row>
    <row r="303" spans="1:5" x14ac:dyDescent="0.3">
      <c r="A303" s="6" t="s">
        <v>378</v>
      </c>
      <c r="B303" s="6" t="s">
        <v>5</v>
      </c>
      <c r="C303" s="43">
        <f>VLOOKUP('1.2'!A303,'Hoa Don'!$A$1:$D$517,2,FALSE)</f>
        <v>44792</v>
      </c>
      <c r="D303">
        <v>232</v>
      </c>
      <c r="E303" t="str">
        <f>VLOOKUP('1.4'!A303,'Hoa Don'!$A:$D,4,FALSE)</f>
        <v>NV16</v>
      </c>
    </row>
    <row r="304" spans="1:5" x14ac:dyDescent="0.3">
      <c r="A304" s="6" t="s">
        <v>379</v>
      </c>
      <c r="B304" s="6" t="s">
        <v>5</v>
      </c>
      <c r="C304" s="43">
        <f>VLOOKUP('1.2'!A304,'Hoa Don'!$A$1:$D$517,2,FALSE)</f>
        <v>44793</v>
      </c>
      <c r="D304">
        <v>3538</v>
      </c>
      <c r="E304" t="str">
        <f>VLOOKUP('1.4'!A304,'Hoa Don'!$A:$D,4,FALSE)</f>
        <v>NV23</v>
      </c>
    </row>
    <row r="305" spans="1:5" x14ac:dyDescent="0.3">
      <c r="A305" s="6" t="s">
        <v>380</v>
      </c>
      <c r="B305" s="6" t="s">
        <v>38</v>
      </c>
      <c r="C305" s="43">
        <f>VLOOKUP('1.2'!A305,'Hoa Don'!$A$1:$D$517,2,FALSE)</f>
        <v>44794</v>
      </c>
      <c r="D305">
        <v>2550</v>
      </c>
      <c r="E305" t="str">
        <f>VLOOKUP('1.4'!A305,'Hoa Don'!$A:$D,4,FALSE)</f>
        <v>NV1</v>
      </c>
    </row>
    <row r="306" spans="1:5" x14ac:dyDescent="0.3">
      <c r="A306" s="6" t="s">
        <v>381</v>
      </c>
      <c r="B306" s="6" t="s">
        <v>38</v>
      </c>
      <c r="C306" s="43">
        <f>VLOOKUP('1.2'!A306,'Hoa Don'!$A$1:$D$517,2,FALSE)</f>
        <v>44796</v>
      </c>
      <c r="D306">
        <v>2856</v>
      </c>
      <c r="E306" t="str">
        <f>VLOOKUP('1.4'!A306,'Hoa Don'!$A:$D,4,FALSE)</f>
        <v>NV26</v>
      </c>
    </row>
    <row r="307" spans="1:5" x14ac:dyDescent="0.3">
      <c r="A307" s="6" t="s">
        <v>382</v>
      </c>
      <c r="B307" s="6" t="s">
        <v>7</v>
      </c>
      <c r="C307" s="43">
        <f>VLOOKUP('1.2'!A307,'Hoa Don'!$A$1:$D$517,2,FALSE)</f>
        <v>44797</v>
      </c>
      <c r="D307">
        <v>1144</v>
      </c>
      <c r="E307" t="str">
        <f>VLOOKUP('1.4'!A307,'Hoa Don'!$A:$D,4,FALSE)</f>
        <v>NV13</v>
      </c>
    </row>
    <row r="308" spans="1:5" x14ac:dyDescent="0.3">
      <c r="A308" s="6" t="s">
        <v>383</v>
      </c>
      <c r="B308" s="6" t="s">
        <v>10</v>
      </c>
      <c r="C308" s="43">
        <f>VLOOKUP('1.2'!A308,'Hoa Don'!$A$1:$D$517,2,FALSE)</f>
        <v>44798</v>
      </c>
      <c r="D308">
        <v>4086</v>
      </c>
      <c r="E308" t="str">
        <f>VLOOKUP('1.4'!A308,'Hoa Don'!$A:$D,4,FALSE)</f>
        <v>NV29</v>
      </c>
    </row>
    <row r="309" spans="1:5" x14ac:dyDescent="0.3">
      <c r="A309" s="6" t="s">
        <v>384</v>
      </c>
      <c r="B309" s="6" t="s">
        <v>51</v>
      </c>
      <c r="C309" s="43">
        <f>VLOOKUP('1.2'!A309,'Hoa Don'!$A$1:$D$517,2,FALSE)</f>
        <v>44799</v>
      </c>
      <c r="D309">
        <v>2835</v>
      </c>
      <c r="E309" t="str">
        <f>VLOOKUP('1.4'!A309,'Hoa Don'!$A:$D,4,FALSE)</f>
        <v>NV30</v>
      </c>
    </row>
    <row r="310" spans="1:5" x14ac:dyDescent="0.3">
      <c r="A310" s="6" t="s">
        <v>385</v>
      </c>
      <c r="B310" s="6" t="s">
        <v>24</v>
      </c>
      <c r="C310" s="43">
        <f>VLOOKUP('1.2'!A310,'Hoa Don'!$A$1:$D$517,2,FALSE)</f>
        <v>44801</v>
      </c>
      <c r="D310">
        <v>1200</v>
      </c>
      <c r="E310" t="str">
        <f>VLOOKUP('1.4'!A310,'Hoa Don'!$A:$D,4,FALSE)</f>
        <v>NV2</v>
      </c>
    </row>
    <row r="311" spans="1:5" x14ac:dyDescent="0.3">
      <c r="A311" s="6" t="s">
        <v>386</v>
      </c>
      <c r="B311" s="6" t="s">
        <v>26</v>
      </c>
      <c r="C311" s="43">
        <f>VLOOKUP('1.2'!A311,'Hoa Don'!$A$1:$D$517,2,FALSE)</f>
        <v>44803</v>
      </c>
      <c r="D311">
        <v>2756</v>
      </c>
      <c r="E311" t="str">
        <f>VLOOKUP('1.4'!A311,'Hoa Don'!$A:$D,4,FALSE)</f>
        <v>NV4</v>
      </c>
    </row>
    <row r="312" spans="1:5" x14ac:dyDescent="0.3">
      <c r="A312" s="6" t="s">
        <v>387</v>
      </c>
      <c r="B312" s="6" t="s">
        <v>5</v>
      </c>
      <c r="C312" s="43">
        <f>VLOOKUP('1.2'!A312,'Hoa Don'!$A$1:$D$517,2,FALSE)</f>
        <v>44805</v>
      </c>
      <c r="D312">
        <v>928</v>
      </c>
      <c r="E312" t="str">
        <f>VLOOKUP('1.4'!A312,'Hoa Don'!$A:$D,4,FALSE)</f>
        <v>NV29</v>
      </c>
    </row>
    <row r="313" spans="1:5" x14ac:dyDescent="0.3">
      <c r="A313" s="6" t="s">
        <v>388</v>
      </c>
      <c r="B313" s="6" t="s">
        <v>24</v>
      </c>
      <c r="C313" s="43">
        <f>VLOOKUP('1.2'!A313,'Hoa Don'!$A$1:$D$517,2,FALSE)</f>
        <v>44807</v>
      </c>
      <c r="D313">
        <v>3500</v>
      </c>
      <c r="E313" t="str">
        <f>VLOOKUP('1.4'!A313,'Hoa Don'!$A:$D,4,FALSE)</f>
        <v>NV18</v>
      </c>
    </row>
    <row r="314" spans="1:5" x14ac:dyDescent="0.3">
      <c r="A314" s="6" t="s">
        <v>389</v>
      </c>
      <c r="B314" s="6" t="s">
        <v>26</v>
      </c>
      <c r="C314" s="43">
        <f>VLOOKUP('1.2'!A314,'Hoa Don'!$A$1:$D$517,2,FALSE)</f>
        <v>44809</v>
      </c>
      <c r="D314">
        <v>2544</v>
      </c>
      <c r="E314" t="str">
        <f>VLOOKUP('1.4'!A314,'Hoa Don'!$A:$D,4,FALSE)</f>
        <v>NV9</v>
      </c>
    </row>
    <row r="315" spans="1:5" x14ac:dyDescent="0.3">
      <c r="A315" s="6" t="s">
        <v>390</v>
      </c>
      <c r="B315" s="6" t="s">
        <v>28</v>
      </c>
      <c r="C315" s="43">
        <f>VLOOKUP('1.2'!A315,'Hoa Don'!$A$1:$D$517,2,FALSE)</f>
        <v>44811</v>
      </c>
      <c r="D315">
        <v>545</v>
      </c>
      <c r="E315" t="str">
        <f>VLOOKUP('1.4'!A315,'Hoa Don'!$A:$D,4,FALSE)</f>
        <v>NV27</v>
      </c>
    </row>
    <row r="316" spans="1:5" x14ac:dyDescent="0.3">
      <c r="A316" s="6" t="s">
        <v>391</v>
      </c>
      <c r="B316" s="6" t="s">
        <v>21</v>
      </c>
      <c r="C316" s="43">
        <f>VLOOKUP('1.2'!A316,'Hoa Don'!$A$1:$D$517,2,FALSE)</f>
        <v>44813</v>
      </c>
      <c r="D316">
        <v>2520</v>
      </c>
      <c r="E316" t="str">
        <f>VLOOKUP('1.4'!A316,'Hoa Don'!$A:$D,4,FALSE)</f>
        <v>NV28</v>
      </c>
    </row>
    <row r="317" spans="1:5" x14ac:dyDescent="0.3">
      <c r="A317" s="6" t="s">
        <v>392</v>
      </c>
      <c r="B317" s="6" t="s">
        <v>38</v>
      </c>
      <c r="C317" s="43">
        <f>VLOOKUP('1.2'!A317,'Hoa Don'!$A$1:$D$517,2,FALSE)</f>
        <v>44815</v>
      </c>
      <c r="D317">
        <v>3162</v>
      </c>
      <c r="E317" t="str">
        <f>VLOOKUP('1.4'!A317,'Hoa Don'!$A:$D,4,FALSE)</f>
        <v>NV21</v>
      </c>
    </row>
    <row r="318" spans="1:5" x14ac:dyDescent="0.3">
      <c r="A318" s="6" t="s">
        <v>393</v>
      </c>
      <c r="B318" s="6" t="s">
        <v>21</v>
      </c>
      <c r="C318" s="43">
        <f>VLOOKUP('1.2'!A318,'Hoa Don'!$A$1:$D$517,2,FALSE)</f>
        <v>44817</v>
      </c>
      <c r="D318">
        <v>1680</v>
      </c>
      <c r="E318" t="str">
        <f>VLOOKUP('1.4'!A318,'Hoa Don'!$A:$D,4,FALSE)</f>
        <v>NV16</v>
      </c>
    </row>
    <row r="319" spans="1:5" x14ac:dyDescent="0.3">
      <c r="A319" s="6" t="s">
        <v>394</v>
      </c>
      <c r="B319" s="6" t="s">
        <v>28</v>
      </c>
      <c r="C319" s="43">
        <f>VLOOKUP('1.2'!A319,'Hoa Don'!$A$1:$D$517,2,FALSE)</f>
        <v>44819</v>
      </c>
      <c r="D319">
        <v>1744</v>
      </c>
      <c r="E319" t="str">
        <f>VLOOKUP('1.4'!A319,'Hoa Don'!$A:$D,4,FALSE)</f>
        <v>NV30</v>
      </c>
    </row>
    <row r="320" spans="1:5" x14ac:dyDescent="0.3">
      <c r="A320" s="6" t="s">
        <v>395</v>
      </c>
      <c r="B320" s="6" t="s">
        <v>51</v>
      </c>
      <c r="C320" s="43">
        <f>VLOOKUP('1.2'!A320,'Hoa Don'!$A$1:$D$517,2,FALSE)</f>
        <v>44821</v>
      </c>
      <c r="D320">
        <v>210</v>
      </c>
      <c r="E320" t="str">
        <f>VLOOKUP('1.4'!A320,'Hoa Don'!$A:$D,4,FALSE)</f>
        <v>NV13</v>
      </c>
    </row>
    <row r="321" spans="1:5" x14ac:dyDescent="0.3">
      <c r="A321" s="6" t="s">
        <v>396</v>
      </c>
      <c r="B321" s="6" t="s">
        <v>7</v>
      </c>
      <c r="C321" s="43">
        <f>VLOOKUP('1.2'!A321,'Hoa Don'!$A$1:$D$517,2,FALSE)</f>
        <v>44823</v>
      </c>
      <c r="D321">
        <v>2640</v>
      </c>
      <c r="E321" t="str">
        <f>VLOOKUP('1.4'!A321,'Hoa Don'!$A:$D,4,FALSE)</f>
        <v>NV17</v>
      </c>
    </row>
    <row r="322" spans="1:5" x14ac:dyDescent="0.3">
      <c r="A322" s="6" t="s">
        <v>397</v>
      </c>
      <c r="B322" s="6" t="s">
        <v>28</v>
      </c>
      <c r="C322" s="43">
        <f>VLOOKUP('1.2'!A322,'Hoa Don'!$A$1:$D$517,2,FALSE)</f>
        <v>44825</v>
      </c>
      <c r="D322">
        <v>872</v>
      </c>
      <c r="E322" t="str">
        <f>VLOOKUP('1.4'!A322,'Hoa Don'!$A:$D,4,FALSE)</f>
        <v>NV29</v>
      </c>
    </row>
    <row r="323" spans="1:5" x14ac:dyDescent="0.3">
      <c r="A323" s="6" t="s">
        <v>398</v>
      </c>
      <c r="B323" s="6" t="s">
        <v>26</v>
      </c>
      <c r="C323" s="43">
        <f>VLOOKUP('1.2'!A323,'Hoa Don'!$A$1:$D$517,2,FALSE)</f>
        <v>44827</v>
      </c>
      <c r="D323">
        <v>2332</v>
      </c>
      <c r="E323" t="str">
        <f>VLOOKUP('1.4'!A323,'Hoa Don'!$A:$D,4,FALSE)</f>
        <v>NV12</v>
      </c>
    </row>
    <row r="324" spans="1:5" x14ac:dyDescent="0.3">
      <c r="A324" s="6" t="s">
        <v>399</v>
      </c>
      <c r="B324" s="6" t="s">
        <v>4</v>
      </c>
      <c r="C324" s="43">
        <f>VLOOKUP('1.2'!A324,'Hoa Don'!$A$1:$D$517,2,FALSE)</f>
        <v>44829</v>
      </c>
      <c r="D324">
        <v>6660</v>
      </c>
      <c r="E324" t="str">
        <f>VLOOKUP('1.4'!A324,'Hoa Don'!$A:$D,4,FALSE)</f>
        <v>NV4</v>
      </c>
    </row>
    <row r="325" spans="1:5" x14ac:dyDescent="0.3">
      <c r="A325" s="6" t="s">
        <v>400</v>
      </c>
      <c r="B325" s="6" t="s">
        <v>21</v>
      </c>
      <c r="C325" s="43">
        <f>VLOOKUP('1.2'!A325,'Hoa Don'!$A$1:$D$517,2,FALSE)</f>
        <v>44831</v>
      </c>
      <c r="D325">
        <v>11160</v>
      </c>
      <c r="E325" t="str">
        <f>VLOOKUP('1.4'!A325,'Hoa Don'!$A:$D,4,FALSE)</f>
        <v>NV26</v>
      </c>
    </row>
    <row r="326" spans="1:5" x14ac:dyDescent="0.3">
      <c r="A326" s="6" t="s">
        <v>401</v>
      </c>
      <c r="B326" s="6" t="s">
        <v>4</v>
      </c>
      <c r="C326" s="43">
        <f>VLOOKUP('1.2'!A326,'Hoa Don'!$A$1:$D$517,2,FALSE)</f>
        <v>44835</v>
      </c>
      <c r="D326">
        <v>20868</v>
      </c>
      <c r="E326" t="str">
        <f>VLOOKUP('1.4'!A326,'Hoa Don'!$A:$D,4,FALSE)</f>
        <v>NV3</v>
      </c>
    </row>
    <row r="327" spans="1:5" x14ac:dyDescent="0.3">
      <c r="A327" s="6" t="s">
        <v>402</v>
      </c>
      <c r="B327" s="6" t="s">
        <v>10</v>
      </c>
      <c r="C327" s="43">
        <f>VLOOKUP('1.2'!A327,'Hoa Don'!$A$1:$D$517,2,FALSE)</f>
        <v>44836</v>
      </c>
      <c r="D327">
        <v>4540</v>
      </c>
      <c r="E327" t="str">
        <f>VLOOKUP('1.4'!A327,'Hoa Don'!$A:$D,4,FALSE)</f>
        <v>NV17</v>
      </c>
    </row>
    <row r="328" spans="1:5" x14ac:dyDescent="0.3">
      <c r="A328" s="6" t="s">
        <v>403</v>
      </c>
      <c r="B328" s="6" t="s">
        <v>5</v>
      </c>
      <c r="C328" s="43">
        <f>VLOOKUP('1.2'!A328,'Hoa Don'!$A$1:$D$517,2,FALSE)</f>
        <v>44839</v>
      </c>
      <c r="D328">
        <v>754</v>
      </c>
      <c r="E328" t="str">
        <f>VLOOKUP('1.4'!A328,'Hoa Don'!$A:$D,4,FALSE)</f>
        <v>NV10</v>
      </c>
    </row>
    <row r="329" spans="1:5" x14ac:dyDescent="0.3">
      <c r="A329" s="6" t="s">
        <v>404</v>
      </c>
      <c r="B329" s="6" t="s">
        <v>24</v>
      </c>
      <c r="C329" s="43">
        <f>VLOOKUP('1.2'!A329,'Hoa Don'!$A$1:$D$517,2,FALSE)</f>
        <v>44841</v>
      </c>
      <c r="D329">
        <v>400</v>
      </c>
      <c r="E329" t="str">
        <f>VLOOKUP('1.4'!A329,'Hoa Don'!$A:$D,4,FALSE)</f>
        <v>NV21</v>
      </c>
    </row>
    <row r="330" spans="1:5" x14ac:dyDescent="0.3">
      <c r="A330" s="6" t="s">
        <v>404</v>
      </c>
      <c r="B330" s="6" t="s">
        <v>38</v>
      </c>
      <c r="C330" s="43">
        <f>VLOOKUP('1.2'!A330,'Hoa Don'!$A$1:$D$517,2,FALSE)</f>
        <v>44841</v>
      </c>
      <c r="D330">
        <v>3060</v>
      </c>
      <c r="E330" t="str">
        <f>VLOOKUP('1.4'!A330,'Hoa Don'!$A:$D,4,FALSE)</f>
        <v>NV21</v>
      </c>
    </row>
    <row r="331" spans="1:5" x14ac:dyDescent="0.3">
      <c r="A331" s="6" t="s">
        <v>405</v>
      </c>
      <c r="B331" s="6" t="s">
        <v>4</v>
      </c>
      <c r="C331" s="43">
        <f>VLOOKUP('1.2'!A331,'Hoa Don'!$A$1:$D$517,2,FALSE)</f>
        <v>44843</v>
      </c>
      <c r="D331">
        <v>3330</v>
      </c>
      <c r="E331" t="str">
        <f>VLOOKUP('1.4'!A331,'Hoa Don'!$A:$D,4,FALSE)</f>
        <v>NV5</v>
      </c>
    </row>
    <row r="332" spans="1:5" x14ac:dyDescent="0.3">
      <c r="A332" s="6" t="s">
        <v>406</v>
      </c>
      <c r="B332" s="6" t="s">
        <v>28</v>
      </c>
      <c r="C332" s="43">
        <f>VLOOKUP('1.2'!A332,'Hoa Don'!$A$1:$D$517,2,FALSE)</f>
        <v>44845</v>
      </c>
      <c r="D332">
        <v>1308</v>
      </c>
      <c r="E332" t="str">
        <f>VLOOKUP('1.4'!A332,'Hoa Don'!$A:$D,4,FALSE)</f>
        <v>NV28</v>
      </c>
    </row>
    <row r="333" spans="1:5" x14ac:dyDescent="0.3">
      <c r="A333" s="6" t="s">
        <v>407</v>
      </c>
      <c r="B333" s="6" t="s">
        <v>51</v>
      </c>
      <c r="C333" s="43">
        <f>VLOOKUP('1.2'!A333,'Hoa Don'!$A$1:$D$517,2,FALSE)</f>
        <v>44847</v>
      </c>
      <c r="D333">
        <v>2520</v>
      </c>
      <c r="E333" t="str">
        <f>VLOOKUP('1.4'!A333,'Hoa Don'!$A:$D,4,FALSE)</f>
        <v>NV5</v>
      </c>
    </row>
    <row r="334" spans="1:5" x14ac:dyDescent="0.3">
      <c r="A334" s="6" t="s">
        <v>408</v>
      </c>
      <c r="B334" s="6" t="s">
        <v>4</v>
      </c>
      <c r="C334" s="43">
        <f>VLOOKUP('1.2'!A334,'Hoa Don'!$A$1:$D$517,2,FALSE)</f>
        <v>44849</v>
      </c>
      <c r="D334">
        <v>6660</v>
      </c>
      <c r="E334" t="str">
        <f>VLOOKUP('1.4'!A334,'Hoa Don'!$A:$D,4,FALSE)</f>
        <v>NV15</v>
      </c>
    </row>
    <row r="335" spans="1:5" x14ac:dyDescent="0.3">
      <c r="A335" s="6" t="s">
        <v>409</v>
      </c>
      <c r="B335" s="6" t="s">
        <v>4</v>
      </c>
      <c r="C335" s="43">
        <f>VLOOKUP('1.2'!A335,'Hoa Don'!$A$1:$D$517,2,FALSE)</f>
        <v>44851</v>
      </c>
      <c r="D335">
        <v>12432</v>
      </c>
      <c r="E335" t="str">
        <f>VLOOKUP('1.4'!A335,'Hoa Don'!$A:$D,4,FALSE)</f>
        <v>NV27</v>
      </c>
    </row>
    <row r="336" spans="1:5" x14ac:dyDescent="0.3">
      <c r="A336" s="6" t="s">
        <v>410</v>
      </c>
      <c r="B336" s="6" t="s">
        <v>28</v>
      </c>
      <c r="C336" s="43">
        <f>VLOOKUP('1.2'!A336,'Hoa Don'!$A$1:$D$517,2,FALSE)</f>
        <v>44853</v>
      </c>
      <c r="D336">
        <v>3270</v>
      </c>
      <c r="E336" t="str">
        <f>VLOOKUP('1.4'!A336,'Hoa Don'!$A:$D,4,FALSE)</f>
        <v>NV27</v>
      </c>
    </row>
    <row r="337" spans="1:5" x14ac:dyDescent="0.3">
      <c r="A337" s="6" t="s">
        <v>411</v>
      </c>
      <c r="B337" s="6" t="s">
        <v>10</v>
      </c>
      <c r="C337" s="43">
        <f>VLOOKUP('1.2'!A337,'Hoa Don'!$A$1:$D$517,2,FALSE)</f>
        <v>44855</v>
      </c>
      <c r="D337">
        <v>12712</v>
      </c>
      <c r="E337" t="str">
        <f>VLOOKUP('1.4'!A337,'Hoa Don'!$A:$D,4,FALSE)</f>
        <v>NV18</v>
      </c>
    </row>
    <row r="338" spans="1:5" x14ac:dyDescent="0.3">
      <c r="A338" s="6" t="s">
        <v>412</v>
      </c>
      <c r="B338" s="6" t="s">
        <v>38</v>
      </c>
      <c r="C338" s="43">
        <f>VLOOKUP('1.2'!A338,'Hoa Don'!$A$1:$D$517,2,FALSE)</f>
        <v>44857</v>
      </c>
      <c r="D338">
        <v>3162</v>
      </c>
      <c r="E338" t="str">
        <f>VLOOKUP('1.4'!A338,'Hoa Don'!$A:$D,4,FALSE)</f>
        <v>NV13</v>
      </c>
    </row>
    <row r="339" spans="1:5" x14ac:dyDescent="0.3">
      <c r="A339" s="6" t="s">
        <v>413</v>
      </c>
      <c r="B339" s="6" t="s">
        <v>5</v>
      </c>
      <c r="C339" s="43">
        <f>VLOOKUP('1.2'!A339,'Hoa Don'!$A$1:$D$517,2,FALSE)</f>
        <v>44859</v>
      </c>
      <c r="D339">
        <v>174</v>
      </c>
      <c r="E339" t="str">
        <f>VLOOKUP('1.4'!A339,'Hoa Don'!$A:$D,4,FALSE)</f>
        <v>NV11</v>
      </c>
    </row>
    <row r="340" spans="1:5" x14ac:dyDescent="0.3">
      <c r="A340" s="6" t="s">
        <v>414</v>
      </c>
      <c r="B340" s="6" t="s">
        <v>26</v>
      </c>
      <c r="C340" s="43">
        <f>VLOOKUP('1.2'!A340,'Hoa Don'!$A$1:$D$517,2,FALSE)</f>
        <v>44861</v>
      </c>
      <c r="D340">
        <v>3604</v>
      </c>
      <c r="E340" t="str">
        <f>VLOOKUP('1.4'!A340,'Hoa Don'!$A:$D,4,FALSE)</f>
        <v>NV11</v>
      </c>
    </row>
    <row r="341" spans="1:5" x14ac:dyDescent="0.3">
      <c r="A341" s="6" t="s">
        <v>415</v>
      </c>
      <c r="B341" s="6" t="s">
        <v>7</v>
      </c>
      <c r="C341" s="43">
        <f>VLOOKUP('1.2'!A341,'Hoa Don'!$A$1:$D$517,2,FALSE)</f>
        <v>44863</v>
      </c>
      <c r="D341">
        <v>2464</v>
      </c>
      <c r="E341" t="str">
        <f>VLOOKUP('1.4'!A341,'Hoa Don'!$A:$D,4,FALSE)</f>
        <v>NV26</v>
      </c>
    </row>
    <row r="342" spans="1:5" x14ac:dyDescent="0.3">
      <c r="A342" s="6" t="s">
        <v>415</v>
      </c>
      <c r="B342" s="6" t="s">
        <v>24</v>
      </c>
      <c r="C342" s="43">
        <f>VLOOKUP('1.2'!A342,'Hoa Don'!$A$1:$D$517,2,FALSE)</f>
        <v>44863</v>
      </c>
      <c r="D342">
        <v>1700</v>
      </c>
      <c r="E342" t="str">
        <f>VLOOKUP('1.4'!A342,'Hoa Don'!$A:$D,4,FALSE)</f>
        <v>NV26</v>
      </c>
    </row>
    <row r="343" spans="1:5" x14ac:dyDescent="0.3">
      <c r="A343" s="6" t="s">
        <v>416</v>
      </c>
      <c r="B343" s="6" t="s">
        <v>28</v>
      </c>
      <c r="C343" s="43">
        <f>VLOOKUP('1.2'!A343,'Hoa Don'!$A$1:$D$517,2,FALSE)</f>
        <v>44865</v>
      </c>
      <c r="D343">
        <v>5014</v>
      </c>
      <c r="E343" t="str">
        <f>VLOOKUP('1.4'!A343,'Hoa Don'!$A:$D,4,FALSE)</f>
        <v>NV24</v>
      </c>
    </row>
    <row r="344" spans="1:5" x14ac:dyDescent="0.3">
      <c r="A344" s="6" t="s">
        <v>417</v>
      </c>
      <c r="B344" s="6" t="s">
        <v>7</v>
      </c>
      <c r="C344" s="43">
        <f>VLOOKUP('1.2'!A344,'Hoa Don'!$A$1:$D$517,2,FALSE)</f>
        <v>44866</v>
      </c>
      <c r="D344">
        <v>176</v>
      </c>
      <c r="E344" t="str">
        <f>VLOOKUP('1.4'!A344,'Hoa Don'!$A:$D,4,FALSE)</f>
        <v>NV1</v>
      </c>
    </row>
    <row r="345" spans="1:5" x14ac:dyDescent="0.3">
      <c r="A345" s="6" t="s">
        <v>418</v>
      </c>
      <c r="B345" s="6" t="s">
        <v>10</v>
      </c>
      <c r="C345" s="43">
        <f>VLOOKUP('1.2'!A345,'Hoa Don'!$A$1:$D$517,2,FALSE)</f>
        <v>44870</v>
      </c>
      <c r="D345">
        <v>13620</v>
      </c>
      <c r="E345" t="str">
        <f>VLOOKUP('1.4'!A345,'Hoa Don'!$A:$D,4,FALSE)</f>
        <v>NV26</v>
      </c>
    </row>
    <row r="346" spans="1:5" x14ac:dyDescent="0.3">
      <c r="A346" s="6" t="s">
        <v>419</v>
      </c>
      <c r="B346" s="6" t="s">
        <v>51</v>
      </c>
      <c r="C346" s="43">
        <f>VLOOKUP('1.2'!A346,'Hoa Don'!$A$1:$D$517,2,FALSE)</f>
        <v>44871</v>
      </c>
      <c r="D346">
        <v>1785</v>
      </c>
      <c r="E346" t="str">
        <f>VLOOKUP('1.4'!A346,'Hoa Don'!$A:$D,4,FALSE)</f>
        <v>NV14</v>
      </c>
    </row>
    <row r="347" spans="1:5" x14ac:dyDescent="0.3">
      <c r="A347" s="6" t="s">
        <v>420</v>
      </c>
      <c r="B347" s="6" t="s">
        <v>38</v>
      </c>
      <c r="C347" s="43">
        <f>VLOOKUP('1.2'!A347,'Hoa Don'!$A$1:$D$517,2,FALSE)</f>
        <v>44873</v>
      </c>
      <c r="D347">
        <v>5508</v>
      </c>
      <c r="E347" t="str">
        <f>VLOOKUP('1.4'!A347,'Hoa Don'!$A:$D,4,FALSE)</f>
        <v>NV15</v>
      </c>
    </row>
    <row r="348" spans="1:5" x14ac:dyDescent="0.3">
      <c r="A348" s="6" t="s">
        <v>421</v>
      </c>
      <c r="B348" s="6" t="s">
        <v>51</v>
      </c>
      <c r="C348" s="43">
        <f>VLOOKUP('1.2'!A348,'Hoa Don'!$A$1:$D$517,2,FALSE)</f>
        <v>44875</v>
      </c>
      <c r="D348">
        <v>735</v>
      </c>
      <c r="E348" t="str">
        <f>VLOOKUP('1.4'!A348,'Hoa Don'!$A:$D,4,FALSE)</f>
        <v>NV19</v>
      </c>
    </row>
    <row r="349" spans="1:5" x14ac:dyDescent="0.3">
      <c r="A349" s="6" t="s">
        <v>421</v>
      </c>
      <c r="B349" s="6" t="s">
        <v>24</v>
      </c>
      <c r="C349" s="43">
        <f>VLOOKUP('1.2'!A349,'Hoa Don'!$A$1:$D$517,2,FALSE)</f>
        <v>44875</v>
      </c>
      <c r="D349">
        <v>400</v>
      </c>
      <c r="E349" t="str">
        <f>VLOOKUP('1.4'!A349,'Hoa Don'!$A:$D,4,FALSE)</f>
        <v>NV19</v>
      </c>
    </row>
    <row r="350" spans="1:5" x14ac:dyDescent="0.3">
      <c r="A350" s="6" t="s">
        <v>422</v>
      </c>
      <c r="B350" s="6" t="s">
        <v>10</v>
      </c>
      <c r="C350" s="43">
        <f>VLOOKUP('1.2'!A350,'Hoa Don'!$A$1:$D$517,2,FALSE)</f>
        <v>44877</v>
      </c>
      <c r="D350">
        <v>2043</v>
      </c>
      <c r="E350" t="str">
        <f>VLOOKUP('1.4'!A350,'Hoa Don'!$A:$D,4,FALSE)</f>
        <v>NV12</v>
      </c>
    </row>
    <row r="351" spans="1:5" x14ac:dyDescent="0.3">
      <c r="A351" s="6" t="s">
        <v>423</v>
      </c>
      <c r="B351" s="6" t="s">
        <v>51</v>
      </c>
      <c r="C351" s="43">
        <f>VLOOKUP('1.2'!A351,'Hoa Don'!$A$1:$D$517,2,FALSE)</f>
        <v>44879</v>
      </c>
      <c r="D351">
        <v>1365</v>
      </c>
      <c r="E351" t="str">
        <f>VLOOKUP('1.4'!A351,'Hoa Don'!$A:$D,4,FALSE)</f>
        <v>NV21</v>
      </c>
    </row>
    <row r="352" spans="1:5" x14ac:dyDescent="0.3">
      <c r="A352" s="6" t="s">
        <v>424</v>
      </c>
      <c r="B352" s="6" t="s">
        <v>5</v>
      </c>
      <c r="C352" s="43">
        <f>VLOOKUP('1.2'!A352,'Hoa Don'!$A$1:$D$517,2,FALSE)</f>
        <v>44881</v>
      </c>
      <c r="D352">
        <v>2088</v>
      </c>
      <c r="E352" t="str">
        <f>VLOOKUP('1.4'!A352,'Hoa Don'!$A:$D,4,FALSE)</f>
        <v>NV19</v>
      </c>
    </row>
    <row r="353" spans="1:5" x14ac:dyDescent="0.3">
      <c r="A353" s="6" t="s">
        <v>425</v>
      </c>
      <c r="B353" s="6" t="s">
        <v>24</v>
      </c>
      <c r="C353" s="43">
        <f>VLOOKUP('1.2'!A353,'Hoa Don'!$A$1:$D$517,2,FALSE)</f>
        <v>44883</v>
      </c>
      <c r="D353">
        <v>9100</v>
      </c>
      <c r="E353" t="str">
        <f>VLOOKUP('1.4'!A353,'Hoa Don'!$A:$D,4,FALSE)</f>
        <v>NV15</v>
      </c>
    </row>
    <row r="354" spans="1:5" x14ac:dyDescent="0.3">
      <c r="A354" s="6" t="s">
        <v>426</v>
      </c>
      <c r="B354" s="6" t="s">
        <v>38</v>
      </c>
      <c r="C354" s="43">
        <f>VLOOKUP('1.2'!A354,'Hoa Don'!$A$1:$D$517,2,FALSE)</f>
        <v>44885</v>
      </c>
      <c r="D354">
        <v>2040</v>
      </c>
      <c r="E354" t="str">
        <f>VLOOKUP('1.4'!A354,'Hoa Don'!$A:$D,4,FALSE)</f>
        <v>NV1</v>
      </c>
    </row>
    <row r="355" spans="1:5" x14ac:dyDescent="0.3">
      <c r="A355" s="6" t="s">
        <v>427</v>
      </c>
      <c r="B355" s="6" t="s">
        <v>51</v>
      </c>
      <c r="C355" s="43">
        <f>VLOOKUP('1.2'!A355,'Hoa Don'!$A$1:$D$517,2,FALSE)</f>
        <v>44887</v>
      </c>
      <c r="D355">
        <v>3150</v>
      </c>
      <c r="E355" t="str">
        <f>VLOOKUP('1.4'!A355,'Hoa Don'!$A:$D,4,FALSE)</f>
        <v>NV11</v>
      </c>
    </row>
    <row r="356" spans="1:5" x14ac:dyDescent="0.3">
      <c r="A356" s="6" t="s">
        <v>428</v>
      </c>
      <c r="B356" s="6" t="s">
        <v>10</v>
      </c>
      <c r="C356" s="43">
        <f>VLOOKUP('1.2'!A356,'Hoa Don'!$A$1:$D$517,2,FALSE)</f>
        <v>44889</v>
      </c>
      <c r="D356">
        <v>13620</v>
      </c>
      <c r="E356" t="str">
        <f>VLOOKUP('1.4'!A356,'Hoa Don'!$A:$D,4,FALSE)</f>
        <v>NV26</v>
      </c>
    </row>
    <row r="357" spans="1:5" x14ac:dyDescent="0.3">
      <c r="A357" s="6" t="s">
        <v>429</v>
      </c>
      <c r="B357" s="6" t="s">
        <v>51</v>
      </c>
      <c r="C357" s="43">
        <f>VLOOKUP('1.2'!A357,'Hoa Don'!$A$1:$D$517,2,FALSE)</f>
        <v>44891</v>
      </c>
      <c r="D357">
        <v>7140</v>
      </c>
      <c r="E357" t="str">
        <f>VLOOKUP('1.4'!A357,'Hoa Don'!$A:$D,4,FALSE)</f>
        <v>NV6</v>
      </c>
    </row>
    <row r="358" spans="1:5" x14ac:dyDescent="0.3">
      <c r="A358" s="6" t="s">
        <v>430</v>
      </c>
      <c r="B358" s="6" t="s">
        <v>7</v>
      </c>
      <c r="C358" s="43">
        <f>VLOOKUP('1.2'!A358,'Hoa Don'!$A$1:$D$517,2,FALSE)</f>
        <v>44893</v>
      </c>
      <c r="D358">
        <v>968</v>
      </c>
      <c r="E358" t="str">
        <f>VLOOKUP('1.4'!A358,'Hoa Don'!$A:$D,4,FALSE)</f>
        <v>NV20</v>
      </c>
    </row>
    <row r="359" spans="1:5" x14ac:dyDescent="0.3">
      <c r="A359" s="6" t="s">
        <v>431</v>
      </c>
      <c r="B359" s="6" t="s">
        <v>7</v>
      </c>
      <c r="C359" s="43">
        <f>VLOOKUP('1.2'!A359,'Hoa Don'!$A$1:$D$517,2,FALSE)</f>
        <v>44895</v>
      </c>
      <c r="D359">
        <v>264</v>
      </c>
      <c r="E359" t="str">
        <f>VLOOKUP('1.4'!A359,'Hoa Don'!$A:$D,4,FALSE)</f>
        <v>NV28</v>
      </c>
    </row>
    <row r="360" spans="1:5" x14ac:dyDescent="0.3">
      <c r="A360" s="6" t="s">
        <v>432</v>
      </c>
      <c r="B360" s="6" t="s">
        <v>24</v>
      </c>
      <c r="C360" s="43">
        <f>VLOOKUP('1.2'!A360,'Hoa Don'!$A$1:$D$517,2,FALSE)</f>
        <v>44896</v>
      </c>
      <c r="D360">
        <v>1000</v>
      </c>
      <c r="E360" t="str">
        <f>VLOOKUP('1.4'!A360,'Hoa Don'!$A:$D,4,FALSE)</f>
        <v>NV9</v>
      </c>
    </row>
    <row r="361" spans="1:5" x14ac:dyDescent="0.3">
      <c r="A361" s="6" t="s">
        <v>433</v>
      </c>
      <c r="B361" s="6" t="s">
        <v>51</v>
      </c>
      <c r="C361" s="43">
        <f>VLOOKUP('1.2'!A361,'Hoa Don'!$A$1:$D$517,2,FALSE)</f>
        <v>44898</v>
      </c>
      <c r="D361">
        <v>6300</v>
      </c>
      <c r="E361" t="str">
        <f>VLOOKUP('1.4'!A361,'Hoa Don'!$A:$D,4,FALSE)</f>
        <v>NV11</v>
      </c>
    </row>
    <row r="362" spans="1:5" x14ac:dyDescent="0.3">
      <c r="A362" s="6" t="s">
        <v>434</v>
      </c>
      <c r="B362" s="6" t="s">
        <v>4</v>
      </c>
      <c r="C362" s="43">
        <f>VLOOKUP('1.2'!A362,'Hoa Don'!$A$1:$D$517,2,FALSE)</f>
        <v>44900</v>
      </c>
      <c r="D362">
        <v>9768</v>
      </c>
      <c r="E362" t="str">
        <f>VLOOKUP('1.4'!A362,'Hoa Don'!$A:$D,4,FALSE)</f>
        <v>NV23</v>
      </c>
    </row>
    <row r="363" spans="1:5" x14ac:dyDescent="0.3">
      <c r="A363" s="6" t="s">
        <v>435</v>
      </c>
      <c r="B363" s="6" t="s">
        <v>24</v>
      </c>
      <c r="C363" s="43">
        <f>VLOOKUP('1.2'!A363,'Hoa Don'!$A$1:$D$517,2,FALSE)</f>
        <v>44904</v>
      </c>
      <c r="D363">
        <v>400</v>
      </c>
      <c r="E363" t="str">
        <f>VLOOKUP('1.4'!A363,'Hoa Don'!$A:$D,4,FALSE)</f>
        <v>NV22</v>
      </c>
    </row>
    <row r="364" spans="1:5" x14ac:dyDescent="0.3">
      <c r="A364" s="6" t="s">
        <v>436</v>
      </c>
      <c r="B364" s="6" t="s">
        <v>51</v>
      </c>
      <c r="C364" s="43">
        <f>VLOOKUP('1.2'!A364,'Hoa Don'!$A$1:$D$517,2,FALSE)</f>
        <v>44904</v>
      </c>
      <c r="D364">
        <v>9870</v>
      </c>
      <c r="E364" t="str">
        <f>VLOOKUP('1.4'!A364,'Hoa Don'!$A:$D,4,FALSE)</f>
        <v>NV26</v>
      </c>
    </row>
    <row r="365" spans="1:5" x14ac:dyDescent="0.3">
      <c r="A365" s="6" t="s">
        <v>437</v>
      </c>
      <c r="B365" s="6" t="s">
        <v>38</v>
      </c>
      <c r="C365" s="43">
        <f>VLOOKUP('1.2'!A365,'Hoa Don'!$A$1:$D$517,2,FALSE)</f>
        <v>44906</v>
      </c>
      <c r="D365">
        <v>3264</v>
      </c>
      <c r="E365" t="str">
        <f>VLOOKUP('1.4'!A365,'Hoa Don'!$A:$D,4,FALSE)</f>
        <v>NV19</v>
      </c>
    </row>
    <row r="366" spans="1:5" x14ac:dyDescent="0.3">
      <c r="A366" s="6" t="s">
        <v>438</v>
      </c>
      <c r="B366" s="6" t="s">
        <v>26</v>
      </c>
      <c r="C366" s="43">
        <f>VLOOKUP('1.2'!A366,'Hoa Don'!$A$1:$D$517,2,FALSE)</f>
        <v>44908</v>
      </c>
      <c r="D366">
        <v>2120</v>
      </c>
      <c r="E366" t="str">
        <f>VLOOKUP('1.4'!A366,'Hoa Don'!$A:$D,4,FALSE)</f>
        <v>NV15</v>
      </c>
    </row>
    <row r="367" spans="1:5" x14ac:dyDescent="0.3">
      <c r="A367" s="6" t="s">
        <v>439</v>
      </c>
      <c r="B367" s="6" t="s">
        <v>10</v>
      </c>
      <c r="C367" s="43">
        <f>VLOOKUP('1.2'!A367,'Hoa Don'!$A$1:$D$517,2,FALSE)</f>
        <v>44910</v>
      </c>
      <c r="D367">
        <v>11577</v>
      </c>
      <c r="E367" t="str">
        <f>VLOOKUP('1.4'!A367,'Hoa Don'!$A:$D,4,FALSE)</f>
        <v>NV9</v>
      </c>
    </row>
    <row r="368" spans="1:5" x14ac:dyDescent="0.3">
      <c r="A368" s="6" t="s">
        <v>440</v>
      </c>
      <c r="B368" s="6" t="s">
        <v>4</v>
      </c>
      <c r="C368" s="43">
        <f>VLOOKUP('1.2'!A368,'Hoa Don'!$A$1:$D$517,2,FALSE)</f>
        <v>44912</v>
      </c>
      <c r="D368">
        <v>3996</v>
      </c>
      <c r="E368" t="str">
        <f>VLOOKUP('1.4'!A368,'Hoa Don'!$A:$D,4,FALSE)</f>
        <v>NV11</v>
      </c>
    </row>
    <row r="369" spans="1:5" x14ac:dyDescent="0.3">
      <c r="A369" s="6" t="s">
        <v>441</v>
      </c>
      <c r="B369" s="6" t="s">
        <v>7</v>
      </c>
      <c r="C369" s="43">
        <f>VLOOKUP('1.2'!A369,'Hoa Don'!$A$1:$D$517,2,FALSE)</f>
        <v>44914</v>
      </c>
      <c r="D369">
        <v>1408</v>
      </c>
      <c r="E369" t="str">
        <f>VLOOKUP('1.4'!A369,'Hoa Don'!$A:$D,4,FALSE)</f>
        <v>NV4</v>
      </c>
    </row>
    <row r="370" spans="1:5" x14ac:dyDescent="0.3">
      <c r="A370" s="6" t="s">
        <v>442</v>
      </c>
      <c r="B370" s="6" t="s">
        <v>21</v>
      </c>
      <c r="C370" s="43">
        <f>VLOOKUP('1.2'!A370,'Hoa Don'!$A$1:$D$517,2,FALSE)</f>
        <v>44916</v>
      </c>
      <c r="D370">
        <v>3720</v>
      </c>
      <c r="E370" t="str">
        <f>VLOOKUP('1.4'!A370,'Hoa Don'!$A:$D,4,FALSE)</f>
        <v>NV24</v>
      </c>
    </row>
    <row r="371" spans="1:5" x14ac:dyDescent="0.3">
      <c r="A371" s="6" t="s">
        <v>443</v>
      </c>
      <c r="B371" s="6" t="s">
        <v>7</v>
      </c>
      <c r="C371" s="43">
        <f>VLOOKUP('1.2'!A371,'Hoa Don'!$A$1:$D$517,2,FALSE)</f>
        <v>44918</v>
      </c>
      <c r="D371">
        <v>1496</v>
      </c>
      <c r="E371" t="str">
        <f>VLOOKUP('1.4'!A371,'Hoa Don'!$A:$D,4,FALSE)</f>
        <v>NV2</v>
      </c>
    </row>
    <row r="372" spans="1:5" x14ac:dyDescent="0.3">
      <c r="A372" s="6" t="s">
        <v>444</v>
      </c>
      <c r="B372" s="6" t="s">
        <v>28</v>
      </c>
      <c r="C372" s="43">
        <f>VLOOKUP('1.2'!A372,'Hoa Don'!$A$1:$D$517,2,FALSE)</f>
        <v>44920</v>
      </c>
      <c r="D372">
        <v>4796</v>
      </c>
      <c r="E372" t="str">
        <f>VLOOKUP('1.4'!A372,'Hoa Don'!$A:$D,4,FALSE)</f>
        <v>NV29</v>
      </c>
    </row>
    <row r="373" spans="1:5" x14ac:dyDescent="0.3">
      <c r="A373" s="6" t="s">
        <v>445</v>
      </c>
      <c r="B373" s="6" t="s">
        <v>24</v>
      </c>
      <c r="C373" s="43">
        <f>VLOOKUP('1.2'!A373,'Hoa Don'!$A$1:$D$517,2,FALSE)</f>
        <v>44922</v>
      </c>
      <c r="D373">
        <v>6000</v>
      </c>
      <c r="E373" t="str">
        <f>VLOOKUP('1.4'!A373,'Hoa Don'!$A:$D,4,FALSE)</f>
        <v>NV3</v>
      </c>
    </row>
    <row r="374" spans="1:5" x14ac:dyDescent="0.3">
      <c r="A374" s="6" t="s">
        <v>446</v>
      </c>
      <c r="B374" s="6" t="s">
        <v>4</v>
      </c>
      <c r="C374" s="43">
        <f>VLOOKUP('1.2'!A374,'Hoa Don'!$A$1:$D$517,2,FALSE)</f>
        <v>44923</v>
      </c>
      <c r="D374">
        <v>7992</v>
      </c>
      <c r="E374" t="str">
        <f>VLOOKUP('1.4'!A374,'Hoa Don'!$A:$D,4,FALSE)</f>
        <v>NV15</v>
      </c>
    </row>
    <row r="375" spans="1:5" x14ac:dyDescent="0.3">
      <c r="A375" s="6" t="s">
        <v>447</v>
      </c>
      <c r="B375" s="6" t="s">
        <v>51</v>
      </c>
      <c r="C375" s="43">
        <f>VLOOKUP('1.2'!A375,'Hoa Don'!$A$1:$D$517,2,FALSE)</f>
        <v>44926</v>
      </c>
      <c r="D375">
        <v>6300</v>
      </c>
      <c r="E375" t="str">
        <f>VLOOKUP('1.4'!A375,'Hoa Don'!$A:$D,4,FALSE)</f>
        <v>NV29</v>
      </c>
    </row>
    <row r="376" spans="1:5" x14ac:dyDescent="0.3">
      <c r="A376" s="6" t="s">
        <v>448</v>
      </c>
      <c r="B376" s="6" t="s">
        <v>38</v>
      </c>
      <c r="C376" s="43">
        <f>VLOOKUP('1.2'!A376,'Hoa Don'!$A$1:$D$517,2,FALSE)</f>
        <v>44927</v>
      </c>
      <c r="D376">
        <v>1428</v>
      </c>
      <c r="E376" t="str">
        <f>VLOOKUP('1.4'!A376,'Hoa Don'!$A:$D,4,FALSE)</f>
        <v>NV16</v>
      </c>
    </row>
    <row r="377" spans="1:5" x14ac:dyDescent="0.3">
      <c r="A377" s="6" t="s">
        <v>449</v>
      </c>
      <c r="B377" s="6" t="s">
        <v>51</v>
      </c>
      <c r="C377" s="43">
        <f>VLOOKUP('1.2'!A377,'Hoa Don'!$A$1:$D$517,2,FALSE)</f>
        <v>44930</v>
      </c>
      <c r="D377">
        <v>4410</v>
      </c>
      <c r="E377" t="str">
        <f>VLOOKUP('1.4'!A377,'Hoa Don'!$A:$D,4,FALSE)</f>
        <v>NV30</v>
      </c>
    </row>
    <row r="378" spans="1:5" x14ac:dyDescent="0.3">
      <c r="A378" s="6" t="s">
        <v>450</v>
      </c>
      <c r="B378" s="6" t="s">
        <v>21</v>
      </c>
      <c r="C378" s="43">
        <f>VLOOKUP('1.2'!A378,'Hoa Don'!$A$1:$D$517,2,FALSE)</f>
        <v>44931</v>
      </c>
      <c r="D378">
        <v>4440</v>
      </c>
      <c r="E378" t="str">
        <f>VLOOKUP('1.4'!A378,'Hoa Don'!$A:$D,4,FALSE)</f>
        <v>NV1</v>
      </c>
    </row>
    <row r="379" spans="1:5" x14ac:dyDescent="0.3">
      <c r="A379" s="6" t="s">
        <v>450</v>
      </c>
      <c r="B379" s="6" t="s">
        <v>28</v>
      </c>
      <c r="C379" s="43">
        <f>VLOOKUP('1.2'!A379,'Hoa Don'!$A$1:$D$517,2,FALSE)</f>
        <v>44931</v>
      </c>
      <c r="D379">
        <v>654</v>
      </c>
      <c r="E379" t="str">
        <f>VLOOKUP('1.4'!A379,'Hoa Don'!$A:$D,4,FALSE)</f>
        <v>NV1</v>
      </c>
    </row>
    <row r="380" spans="1:5" x14ac:dyDescent="0.3">
      <c r="A380" s="6" t="s">
        <v>450</v>
      </c>
      <c r="B380" s="6" t="s">
        <v>7</v>
      </c>
      <c r="C380" s="43">
        <f>VLOOKUP('1.2'!A380,'Hoa Don'!$A$1:$D$517,2,FALSE)</f>
        <v>44931</v>
      </c>
      <c r="D380">
        <v>704</v>
      </c>
      <c r="E380" t="str">
        <f>VLOOKUP('1.4'!A380,'Hoa Don'!$A:$D,4,FALSE)</f>
        <v>NV1</v>
      </c>
    </row>
    <row r="381" spans="1:5" x14ac:dyDescent="0.3">
      <c r="A381" s="6" t="s">
        <v>451</v>
      </c>
      <c r="B381" s="6" t="s">
        <v>28</v>
      </c>
      <c r="C381" s="43">
        <f>VLOOKUP('1.2'!A381,'Hoa Don'!$A$1:$D$517,2,FALSE)</f>
        <v>44931</v>
      </c>
      <c r="D381">
        <v>2725</v>
      </c>
      <c r="E381" t="str">
        <f>VLOOKUP('1.4'!A381,'Hoa Don'!$A:$D,4,FALSE)</f>
        <v>NV25</v>
      </c>
    </row>
    <row r="382" spans="1:5" x14ac:dyDescent="0.3">
      <c r="A382" s="6" t="s">
        <v>452</v>
      </c>
      <c r="B382" s="6" t="s">
        <v>38</v>
      </c>
      <c r="C382" s="43">
        <f>VLOOKUP('1.2'!A382,'Hoa Don'!$A$1:$D$517,2,FALSE)</f>
        <v>44932</v>
      </c>
      <c r="D382">
        <v>5100</v>
      </c>
      <c r="E382" t="str">
        <f>VLOOKUP('1.4'!A382,'Hoa Don'!$A:$D,4,FALSE)</f>
        <v>NV29</v>
      </c>
    </row>
    <row r="383" spans="1:5" x14ac:dyDescent="0.3">
      <c r="A383" s="6" t="s">
        <v>453</v>
      </c>
      <c r="B383" s="6" t="s">
        <v>4</v>
      </c>
      <c r="C383" s="43">
        <f>VLOOKUP('1.2'!A383,'Hoa Don'!$A$1:$D$517,2,FALSE)</f>
        <v>44933</v>
      </c>
      <c r="D383">
        <v>4218</v>
      </c>
      <c r="E383" t="str">
        <f>VLOOKUP('1.4'!A383,'Hoa Don'!$A:$D,4,FALSE)</f>
        <v>NV19</v>
      </c>
    </row>
    <row r="384" spans="1:5" x14ac:dyDescent="0.3">
      <c r="A384" s="6" t="s">
        <v>454</v>
      </c>
      <c r="B384" s="6" t="s">
        <v>4</v>
      </c>
      <c r="C384" s="43">
        <f>VLOOKUP('1.2'!A384,'Hoa Don'!$A$1:$D$517,2,FALSE)</f>
        <v>44938</v>
      </c>
      <c r="D384">
        <v>5550</v>
      </c>
      <c r="E384" t="str">
        <f>VLOOKUP('1.4'!A384,'Hoa Don'!$A:$D,4,FALSE)</f>
        <v>NV4</v>
      </c>
    </row>
    <row r="385" spans="1:5" x14ac:dyDescent="0.3">
      <c r="A385" s="6" t="s">
        <v>455</v>
      </c>
      <c r="B385" s="6" t="s">
        <v>51</v>
      </c>
      <c r="C385" s="43">
        <f>VLOOKUP('1.2'!A385,'Hoa Don'!$A$1:$D$517,2,FALSE)</f>
        <v>44940</v>
      </c>
      <c r="D385">
        <v>8400</v>
      </c>
      <c r="E385" t="str">
        <f>VLOOKUP('1.4'!A385,'Hoa Don'!$A:$D,4,FALSE)</f>
        <v>NV4</v>
      </c>
    </row>
    <row r="386" spans="1:5" x14ac:dyDescent="0.3">
      <c r="A386" s="6" t="s">
        <v>456</v>
      </c>
      <c r="B386" s="6" t="s">
        <v>10</v>
      </c>
      <c r="C386" s="43">
        <f>VLOOKUP('1.2'!A386,'Hoa Don'!$A$1:$D$517,2,FALSE)</f>
        <v>44940</v>
      </c>
      <c r="D386">
        <v>2951</v>
      </c>
      <c r="E386" t="str">
        <f>VLOOKUP('1.4'!A386,'Hoa Don'!$A:$D,4,FALSE)</f>
        <v>NV28</v>
      </c>
    </row>
    <row r="387" spans="1:5" x14ac:dyDescent="0.3">
      <c r="A387" s="6" t="s">
        <v>457</v>
      </c>
      <c r="B387" s="6" t="s">
        <v>38</v>
      </c>
      <c r="C387" s="43">
        <f>VLOOKUP('1.2'!A387,'Hoa Don'!$A$1:$D$517,2,FALSE)</f>
        <v>44954</v>
      </c>
      <c r="D387">
        <v>2142</v>
      </c>
      <c r="E387" t="str">
        <f>VLOOKUP('1.4'!A387,'Hoa Don'!$A:$D,4,FALSE)</f>
        <v>NV16</v>
      </c>
    </row>
    <row r="388" spans="1:5" x14ac:dyDescent="0.3">
      <c r="A388" s="6" t="s">
        <v>458</v>
      </c>
      <c r="B388" s="6" t="s">
        <v>7</v>
      </c>
      <c r="C388" s="43">
        <f>VLOOKUP('1.2'!A388,'Hoa Don'!$A$1:$D$517,2,FALSE)</f>
        <v>44967</v>
      </c>
      <c r="D388">
        <v>7392</v>
      </c>
      <c r="E388" t="str">
        <f>VLOOKUP('1.4'!A388,'Hoa Don'!$A:$D,4,FALSE)</f>
        <v>NV15</v>
      </c>
    </row>
    <row r="389" spans="1:5" x14ac:dyDescent="0.3">
      <c r="A389" s="6" t="s">
        <v>459</v>
      </c>
      <c r="B389" s="6" t="s">
        <v>38</v>
      </c>
      <c r="C389" s="43">
        <f>VLOOKUP('1.2'!A389,'Hoa Don'!$A$1:$D$517,2,FALSE)</f>
        <v>44967</v>
      </c>
      <c r="D389">
        <v>2550</v>
      </c>
      <c r="E389" t="str">
        <f>VLOOKUP('1.4'!A389,'Hoa Don'!$A:$D,4,FALSE)</f>
        <v>NV25</v>
      </c>
    </row>
    <row r="390" spans="1:5" x14ac:dyDescent="0.3">
      <c r="A390" s="6" t="s">
        <v>460</v>
      </c>
      <c r="B390" s="6" t="s">
        <v>5</v>
      </c>
      <c r="C390" s="43">
        <f>VLOOKUP('1.2'!A390,'Hoa Don'!$A$1:$D$517,2,FALSE)</f>
        <v>44970</v>
      </c>
      <c r="D390">
        <v>406</v>
      </c>
      <c r="E390" t="str">
        <f>VLOOKUP('1.4'!A390,'Hoa Don'!$A:$D,4,FALSE)</f>
        <v>NV6</v>
      </c>
    </row>
    <row r="391" spans="1:5" x14ac:dyDescent="0.3">
      <c r="A391" s="6" t="s">
        <v>461</v>
      </c>
      <c r="B391" s="6" t="s">
        <v>21</v>
      </c>
      <c r="C391" s="43">
        <f>VLOOKUP('1.2'!A391,'Hoa Don'!$A$1:$D$517,2,FALSE)</f>
        <v>44970</v>
      </c>
      <c r="D391">
        <v>11280</v>
      </c>
      <c r="E391" t="str">
        <f>VLOOKUP('1.4'!A391,'Hoa Don'!$A:$D,4,FALSE)</f>
        <v>NV22</v>
      </c>
    </row>
    <row r="392" spans="1:5" x14ac:dyDescent="0.3">
      <c r="A392" s="6" t="s">
        <v>462</v>
      </c>
      <c r="B392" s="6" t="s">
        <v>21</v>
      </c>
      <c r="C392" s="43">
        <f>VLOOKUP('1.2'!A392,'Hoa Don'!$A$1:$D$517,2,FALSE)</f>
        <v>44980</v>
      </c>
      <c r="D392">
        <v>7200</v>
      </c>
      <c r="E392" t="str">
        <f>VLOOKUP('1.4'!A392,'Hoa Don'!$A:$D,4,FALSE)</f>
        <v>NV21</v>
      </c>
    </row>
    <row r="393" spans="1:5" x14ac:dyDescent="0.3">
      <c r="A393" s="6" t="s">
        <v>463</v>
      </c>
      <c r="B393" s="6" t="s">
        <v>7</v>
      </c>
      <c r="C393" s="43">
        <f>VLOOKUP('1.2'!A393,'Hoa Don'!$A$1:$D$517,2,FALSE)</f>
        <v>44980</v>
      </c>
      <c r="D393">
        <v>1056</v>
      </c>
      <c r="E393" t="str">
        <f>VLOOKUP('1.4'!A393,'Hoa Don'!$A:$D,4,FALSE)</f>
        <v>NV19</v>
      </c>
    </row>
    <row r="394" spans="1:5" x14ac:dyDescent="0.3">
      <c r="A394" s="6" t="s">
        <v>464</v>
      </c>
      <c r="B394" s="6" t="s">
        <v>21</v>
      </c>
      <c r="C394" s="43">
        <f>VLOOKUP('1.2'!A394,'Hoa Don'!$A$1:$D$517,2,FALSE)</f>
        <v>44980</v>
      </c>
      <c r="D394">
        <v>2400</v>
      </c>
      <c r="E394" t="str">
        <f>VLOOKUP('1.4'!A394,'Hoa Don'!$A:$D,4,FALSE)</f>
        <v>NV22</v>
      </c>
    </row>
    <row r="395" spans="1:5" x14ac:dyDescent="0.3">
      <c r="A395" s="6" t="s">
        <v>465</v>
      </c>
      <c r="B395" s="6" t="s">
        <v>28</v>
      </c>
      <c r="C395" s="43">
        <f>VLOOKUP('1.2'!A395,'Hoa Don'!$A$1:$D$517,2,FALSE)</f>
        <v>44984</v>
      </c>
      <c r="D395">
        <v>1417</v>
      </c>
      <c r="E395" t="str">
        <f>VLOOKUP('1.4'!A395,'Hoa Don'!$A:$D,4,FALSE)</f>
        <v>NV24</v>
      </c>
    </row>
    <row r="396" spans="1:5" x14ac:dyDescent="0.3">
      <c r="A396" s="6" t="s">
        <v>466</v>
      </c>
      <c r="B396" s="6" t="s">
        <v>4</v>
      </c>
      <c r="C396" s="43">
        <f>VLOOKUP('1.2'!A396,'Hoa Don'!$A$1:$D$517,2,FALSE)</f>
        <v>44985</v>
      </c>
      <c r="D396">
        <v>13542</v>
      </c>
      <c r="E396" t="str">
        <f>VLOOKUP('1.4'!A396,'Hoa Don'!$A:$D,4,FALSE)</f>
        <v>NV2</v>
      </c>
    </row>
    <row r="397" spans="1:5" x14ac:dyDescent="0.3">
      <c r="A397" s="6" t="s">
        <v>467</v>
      </c>
      <c r="B397" s="6" t="s">
        <v>7</v>
      </c>
      <c r="C397" s="43">
        <f>VLOOKUP('1.2'!A397,'Hoa Don'!$A$1:$D$517,2,FALSE)</f>
        <v>44986</v>
      </c>
      <c r="D397">
        <v>8008</v>
      </c>
      <c r="E397" t="str">
        <f>VLOOKUP('1.4'!A397,'Hoa Don'!$A:$D,4,FALSE)</f>
        <v>NV1</v>
      </c>
    </row>
    <row r="398" spans="1:5" x14ac:dyDescent="0.3">
      <c r="A398" s="6" t="s">
        <v>468</v>
      </c>
      <c r="B398" s="6" t="s">
        <v>21</v>
      </c>
      <c r="C398" s="43">
        <f>VLOOKUP('1.2'!A398,'Hoa Don'!$A$1:$D$517,2,FALSE)</f>
        <v>44990</v>
      </c>
      <c r="D398">
        <v>360</v>
      </c>
      <c r="E398" t="str">
        <f>VLOOKUP('1.4'!A398,'Hoa Don'!$A:$D,4,FALSE)</f>
        <v>NV30</v>
      </c>
    </row>
    <row r="399" spans="1:5" x14ac:dyDescent="0.3">
      <c r="A399" s="6" t="s">
        <v>469</v>
      </c>
      <c r="B399" s="6" t="s">
        <v>7</v>
      </c>
      <c r="C399" s="43">
        <f>VLOOKUP('1.2'!A399,'Hoa Don'!$A$1:$D$517,2,FALSE)</f>
        <v>44991</v>
      </c>
      <c r="D399">
        <v>1408</v>
      </c>
      <c r="E399" t="str">
        <f>VLOOKUP('1.4'!A399,'Hoa Don'!$A:$D,4,FALSE)</f>
        <v>NV19</v>
      </c>
    </row>
    <row r="400" spans="1:5" x14ac:dyDescent="0.3">
      <c r="A400" s="6" t="s">
        <v>469</v>
      </c>
      <c r="B400" s="6" t="s">
        <v>24</v>
      </c>
      <c r="C400" s="43">
        <f>VLOOKUP('1.2'!A400,'Hoa Don'!$A$1:$D$517,2,FALSE)</f>
        <v>44991</v>
      </c>
      <c r="D400">
        <v>2400</v>
      </c>
      <c r="E400" t="str">
        <f>VLOOKUP('1.4'!A400,'Hoa Don'!$A:$D,4,FALSE)</f>
        <v>NV19</v>
      </c>
    </row>
    <row r="401" spans="1:5" x14ac:dyDescent="0.3">
      <c r="A401" s="6" t="s">
        <v>470</v>
      </c>
      <c r="B401" s="6" t="s">
        <v>38</v>
      </c>
      <c r="C401" s="43">
        <f>VLOOKUP('1.2'!A401,'Hoa Don'!$A$1:$D$517,2,FALSE)</f>
        <v>44992</v>
      </c>
      <c r="D401">
        <v>612</v>
      </c>
      <c r="E401" t="str">
        <f>VLOOKUP('1.4'!A401,'Hoa Don'!$A:$D,4,FALSE)</f>
        <v>NV15</v>
      </c>
    </row>
    <row r="402" spans="1:5" x14ac:dyDescent="0.3">
      <c r="A402" s="6" t="s">
        <v>471</v>
      </c>
      <c r="B402" s="6" t="s">
        <v>26</v>
      </c>
      <c r="C402" s="43">
        <f>VLOOKUP('1.2'!A402,'Hoa Don'!$A$1:$D$517,2,FALSE)</f>
        <v>44995</v>
      </c>
      <c r="D402">
        <v>5088</v>
      </c>
      <c r="E402" t="str">
        <f>VLOOKUP('1.4'!A402,'Hoa Don'!$A:$D,4,FALSE)</f>
        <v>NV2</v>
      </c>
    </row>
    <row r="403" spans="1:5" x14ac:dyDescent="0.3">
      <c r="A403" s="6" t="s">
        <v>472</v>
      </c>
      <c r="B403" s="6" t="s">
        <v>21</v>
      </c>
      <c r="C403" s="43">
        <f>VLOOKUP('1.2'!A403,'Hoa Don'!$A$1:$D$517,2,FALSE)</f>
        <v>44998</v>
      </c>
      <c r="D403">
        <v>1200</v>
      </c>
      <c r="E403" t="str">
        <f>VLOOKUP('1.4'!A403,'Hoa Don'!$A:$D,4,FALSE)</f>
        <v>NV8</v>
      </c>
    </row>
    <row r="404" spans="1:5" x14ac:dyDescent="0.3">
      <c r="A404" s="6" t="s">
        <v>473</v>
      </c>
      <c r="B404" s="6" t="s">
        <v>24</v>
      </c>
      <c r="C404" s="43">
        <f>VLOOKUP('1.2'!A404,'Hoa Don'!$A$1:$D$517,2,FALSE)</f>
        <v>45002</v>
      </c>
      <c r="D404">
        <v>1500</v>
      </c>
      <c r="E404" t="str">
        <f>VLOOKUP('1.4'!A404,'Hoa Don'!$A:$D,4,FALSE)</f>
        <v>NV16</v>
      </c>
    </row>
    <row r="405" spans="1:5" x14ac:dyDescent="0.3">
      <c r="A405" s="6" t="s">
        <v>474</v>
      </c>
      <c r="B405" s="6" t="s">
        <v>10</v>
      </c>
      <c r="C405" s="43">
        <f>VLOOKUP('1.2'!A405,'Hoa Don'!$A$1:$D$517,2,FALSE)</f>
        <v>45006</v>
      </c>
      <c r="D405">
        <v>11577</v>
      </c>
      <c r="E405" t="str">
        <f>VLOOKUP('1.4'!A405,'Hoa Don'!$A:$D,4,FALSE)</f>
        <v>NV26</v>
      </c>
    </row>
    <row r="406" spans="1:5" x14ac:dyDescent="0.3">
      <c r="A406" s="6" t="s">
        <v>475</v>
      </c>
      <c r="B406" s="6" t="s">
        <v>26</v>
      </c>
      <c r="C406" s="43">
        <f>VLOOKUP('1.2'!A406,'Hoa Don'!$A$1:$D$517,2,FALSE)</f>
        <v>45020</v>
      </c>
      <c r="D406">
        <v>2544</v>
      </c>
      <c r="E406" t="str">
        <f>VLOOKUP('1.4'!A406,'Hoa Don'!$A:$D,4,FALSE)</f>
        <v>NV20</v>
      </c>
    </row>
    <row r="407" spans="1:5" x14ac:dyDescent="0.3">
      <c r="A407" s="6" t="s">
        <v>476</v>
      </c>
      <c r="B407" s="6" t="s">
        <v>38</v>
      </c>
      <c r="C407" s="43">
        <f>VLOOKUP('1.2'!A407,'Hoa Don'!$A$1:$D$517,2,FALSE)</f>
        <v>45020</v>
      </c>
      <c r="D407">
        <v>714</v>
      </c>
      <c r="E407" t="str">
        <f>VLOOKUP('1.4'!A407,'Hoa Don'!$A:$D,4,FALSE)</f>
        <v>NV24</v>
      </c>
    </row>
    <row r="408" spans="1:5" x14ac:dyDescent="0.3">
      <c r="A408" s="6" t="s">
        <v>477</v>
      </c>
      <c r="B408" s="6" t="s">
        <v>26</v>
      </c>
      <c r="C408" s="43">
        <f>VLOOKUP('1.2'!A408,'Hoa Don'!$A$1:$D$517,2,FALSE)</f>
        <v>45025</v>
      </c>
      <c r="D408">
        <v>1908</v>
      </c>
      <c r="E408" t="str">
        <f>VLOOKUP('1.4'!A408,'Hoa Don'!$A:$D,4,FALSE)</f>
        <v>NV1</v>
      </c>
    </row>
    <row r="409" spans="1:5" x14ac:dyDescent="0.3">
      <c r="A409" s="6" t="s">
        <v>478</v>
      </c>
      <c r="B409" s="6" t="s">
        <v>51</v>
      </c>
      <c r="C409" s="43">
        <f>VLOOKUP('1.2'!A409,'Hoa Don'!$A$1:$D$517,2,FALSE)</f>
        <v>45032</v>
      </c>
      <c r="D409">
        <v>1680</v>
      </c>
      <c r="E409" t="str">
        <f>VLOOKUP('1.4'!A409,'Hoa Don'!$A:$D,4,FALSE)</f>
        <v>NV5</v>
      </c>
    </row>
    <row r="410" spans="1:5" x14ac:dyDescent="0.3">
      <c r="A410" s="6" t="s">
        <v>479</v>
      </c>
      <c r="B410" s="6" t="s">
        <v>24</v>
      </c>
      <c r="C410" s="43">
        <f>VLOOKUP('1.2'!A410,'Hoa Don'!$A$1:$D$517,2,FALSE)</f>
        <v>45035</v>
      </c>
      <c r="D410">
        <v>800</v>
      </c>
      <c r="E410" t="str">
        <f>VLOOKUP('1.4'!A410,'Hoa Don'!$A:$D,4,FALSE)</f>
        <v>NV10</v>
      </c>
    </row>
    <row r="411" spans="1:5" x14ac:dyDescent="0.3">
      <c r="A411" s="6" t="s">
        <v>480</v>
      </c>
      <c r="B411" s="6" t="s">
        <v>51</v>
      </c>
      <c r="C411" s="43">
        <f>VLOOKUP('1.2'!A411,'Hoa Don'!$A$1:$D$517,2,FALSE)</f>
        <v>45039</v>
      </c>
      <c r="D411">
        <v>1575</v>
      </c>
      <c r="E411" t="str">
        <f>VLOOKUP('1.4'!A411,'Hoa Don'!$A:$D,4,FALSE)</f>
        <v>NV29</v>
      </c>
    </row>
    <row r="412" spans="1:5" x14ac:dyDescent="0.3">
      <c r="A412" s="6" t="s">
        <v>481</v>
      </c>
      <c r="B412" s="6" t="s">
        <v>26</v>
      </c>
      <c r="C412" s="43">
        <f>VLOOKUP('1.2'!A412,'Hoa Don'!$A$1:$D$517,2,FALSE)</f>
        <v>45040</v>
      </c>
      <c r="D412">
        <v>18868</v>
      </c>
      <c r="E412" t="str">
        <f>VLOOKUP('1.4'!A412,'Hoa Don'!$A:$D,4,FALSE)</f>
        <v>NV9</v>
      </c>
    </row>
    <row r="413" spans="1:5" x14ac:dyDescent="0.3">
      <c r="A413" s="6" t="s">
        <v>482</v>
      </c>
      <c r="B413" s="6" t="s">
        <v>28</v>
      </c>
      <c r="C413" s="43">
        <f>VLOOKUP('1.2'!A413,'Hoa Don'!$A$1:$D$517,2,FALSE)</f>
        <v>45040</v>
      </c>
      <c r="D413">
        <v>5886</v>
      </c>
      <c r="E413" t="str">
        <f>VLOOKUP('1.4'!A413,'Hoa Don'!$A:$D,4,FALSE)</f>
        <v>NV19</v>
      </c>
    </row>
    <row r="414" spans="1:5" x14ac:dyDescent="0.3">
      <c r="A414" s="6" t="s">
        <v>483</v>
      </c>
      <c r="B414" s="6" t="s">
        <v>4</v>
      </c>
      <c r="C414" s="43">
        <f>VLOOKUP('1.2'!A414,'Hoa Don'!$A$1:$D$517,2,FALSE)</f>
        <v>45040</v>
      </c>
      <c r="D414">
        <v>3108</v>
      </c>
      <c r="E414" t="str">
        <f>VLOOKUP('1.4'!A414,'Hoa Don'!$A:$D,4,FALSE)</f>
        <v>NV2</v>
      </c>
    </row>
    <row r="415" spans="1:5" x14ac:dyDescent="0.3">
      <c r="A415" s="6" t="s">
        <v>483</v>
      </c>
      <c r="B415" s="6" t="s">
        <v>7</v>
      </c>
      <c r="C415" s="43">
        <f>VLOOKUP('1.2'!A415,'Hoa Don'!$A$1:$D$517,2,FALSE)</f>
        <v>45040</v>
      </c>
      <c r="D415">
        <v>1496</v>
      </c>
      <c r="E415" t="str">
        <f>VLOOKUP('1.4'!A415,'Hoa Don'!$A:$D,4,FALSE)</f>
        <v>NV2</v>
      </c>
    </row>
    <row r="416" spans="1:5" x14ac:dyDescent="0.3">
      <c r="A416" s="6" t="s">
        <v>484</v>
      </c>
      <c r="B416" s="6" t="s">
        <v>21</v>
      </c>
      <c r="C416" s="43">
        <f>VLOOKUP('1.2'!A416,'Hoa Don'!$A$1:$D$517,2,FALSE)</f>
        <v>45041</v>
      </c>
      <c r="D416">
        <v>2880</v>
      </c>
      <c r="E416" t="str">
        <f>VLOOKUP('1.4'!A416,'Hoa Don'!$A:$D,4,FALSE)</f>
        <v>NV15</v>
      </c>
    </row>
    <row r="417" spans="1:5" x14ac:dyDescent="0.3">
      <c r="A417" s="6" t="s">
        <v>485</v>
      </c>
      <c r="B417" s="6" t="s">
        <v>4</v>
      </c>
      <c r="C417" s="43">
        <f>VLOOKUP('1.2'!A417,'Hoa Don'!$A$1:$D$517,2,FALSE)</f>
        <v>45041</v>
      </c>
      <c r="D417">
        <v>6660</v>
      </c>
      <c r="E417" t="str">
        <f>VLOOKUP('1.4'!A417,'Hoa Don'!$A:$D,4,FALSE)</f>
        <v>NV6</v>
      </c>
    </row>
    <row r="418" spans="1:5" x14ac:dyDescent="0.3">
      <c r="A418" s="6" t="s">
        <v>486</v>
      </c>
      <c r="B418" s="6" t="s">
        <v>38</v>
      </c>
      <c r="C418" s="43">
        <f>VLOOKUP('1.2'!A418,'Hoa Don'!$A$1:$D$517,2,FALSE)</f>
        <v>45042</v>
      </c>
      <c r="D418">
        <v>1020</v>
      </c>
      <c r="E418" t="str">
        <f>VLOOKUP('1.4'!A418,'Hoa Don'!$A:$D,4,FALSE)</f>
        <v>NV23</v>
      </c>
    </row>
    <row r="419" spans="1:5" x14ac:dyDescent="0.3">
      <c r="A419" s="6" t="s">
        <v>487</v>
      </c>
      <c r="B419" s="6" t="s">
        <v>10</v>
      </c>
      <c r="C419" s="43">
        <f>VLOOKUP('1.2'!A419,'Hoa Don'!$A$1:$D$517,2,FALSE)</f>
        <v>45042</v>
      </c>
      <c r="D419">
        <v>2951</v>
      </c>
      <c r="E419" t="str">
        <f>VLOOKUP('1.4'!A419,'Hoa Don'!$A:$D,4,FALSE)</f>
        <v>NV25</v>
      </c>
    </row>
    <row r="420" spans="1:5" x14ac:dyDescent="0.3">
      <c r="A420" s="6" t="s">
        <v>488</v>
      </c>
      <c r="B420" s="6" t="s">
        <v>7</v>
      </c>
      <c r="C420" s="43">
        <f>VLOOKUP('1.2'!A420,'Hoa Don'!$A$1:$D$517,2,FALSE)</f>
        <v>45044</v>
      </c>
      <c r="D420">
        <v>1496</v>
      </c>
      <c r="E420" t="str">
        <f>VLOOKUP('1.4'!A420,'Hoa Don'!$A:$D,4,FALSE)</f>
        <v>NV4</v>
      </c>
    </row>
    <row r="421" spans="1:5" x14ac:dyDescent="0.3">
      <c r="A421" s="6" t="s">
        <v>489</v>
      </c>
      <c r="B421" s="6" t="s">
        <v>38</v>
      </c>
      <c r="C421" s="43">
        <f>VLOOKUP('1.2'!A421,'Hoa Don'!$A$1:$D$517,2,FALSE)</f>
        <v>45046</v>
      </c>
      <c r="D421">
        <v>2550</v>
      </c>
      <c r="E421" t="str">
        <f>VLOOKUP('1.4'!A421,'Hoa Don'!$A:$D,4,FALSE)</f>
        <v>NV7</v>
      </c>
    </row>
    <row r="422" spans="1:5" x14ac:dyDescent="0.3">
      <c r="A422" s="6" t="s">
        <v>490</v>
      </c>
      <c r="B422" s="6" t="s">
        <v>21</v>
      </c>
      <c r="C422" s="43">
        <f>VLOOKUP('1.2'!A422,'Hoa Don'!$A$1:$D$517,2,FALSE)</f>
        <v>45048</v>
      </c>
      <c r="D422">
        <v>9600</v>
      </c>
      <c r="E422" t="str">
        <f>VLOOKUP('1.4'!A422,'Hoa Don'!$A:$D,4,FALSE)</f>
        <v>NV26</v>
      </c>
    </row>
    <row r="423" spans="1:5" x14ac:dyDescent="0.3">
      <c r="A423" s="6" t="s">
        <v>491</v>
      </c>
      <c r="B423" s="6" t="s">
        <v>24</v>
      </c>
      <c r="C423" s="43">
        <f>VLOOKUP('1.2'!A423,'Hoa Don'!$A$1:$D$517,2,FALSE)</f>
        <v>45050</v>
      </c>
      <c r="D423">
        <v>7400</v>
      </c>
      <c r="E423" t="str">
        <f>VLOOKUP('1.4'!A423,'Hoa Don'!$A:$D,4,FALSE)</f>
        <v>NV2</v>
      </c>
    </row>
    <row r="424" spans="1:5" x14ac:dyDescent="0.3">
      <c r="A424" s="6" t="s">
        <v>492</v>
      </c>
      <c r="B424" s="6" t="s">
        <v>10</v>
      </c>
      <c r="C424" s="43">
        <f>VLOOKUP('1.2'!A424,'Hoa Don'!$A$1:$D$517,2,FALSE)</f>
        <v>45052</v>
      </c>
      <c r="D424">
        <v>8853</v>
      </c>
      <c r="E424" t="str">
        <f>VLOOKUP('1.4'!A424,'Hoa Don'!$A:$D,4,FALSE)</f>
        <v>NV10</v>
      </c>
    </row>
    <row r="425" spans="1:5" x14ac:dyDescent="0.3">
      <c r="A425" s="6" t="s">
        <v>493</v>
      </c>
      <c r="B425" s="6" t="s">
        <v>5</v>
      </c>
      <c r="C425" s="43">
        <f>VLOOKUP('1.2'!A425,'Hoa Don'!$A$1:$D$517,2,FALSE)</f>
        <v>45052</v>
      </c>
      <c r="D425">
        <v>1798</v>
      </c>
      <c r="E425" t="str">
        <f>VLOOKUP('1.4'!A425,'Hoa Don'!$A:$D,4,FALSE)</f>
        <v>NV1</v>
      </c>
    </row>
    <row r="426" spans="1:5" x14ac:dyDescent="0.3">
      <c r="A426" s="6" t="s">
        <v>494</v>
      </c>
      <c r="B426" s="6" t="s">
        <v>51</v>
      </c>
      <c r="C426" s="43">
        <f>VLOOKUP('1.2'!A426,'Hoa Don'!$A$1:$D$517,2,FALSE)</f>
        <v>45054</v>
      </c>
      <c r="D426">
        <v>1470</v>
      </c>
      <c r="E426" t="str">
        <f>VLOOKUP('1.4'!A426,'Hoa Don'!$A:$D,4,FALSE)</f>
        <v>NV30</v>
      </c>
    </row>
    <row r="427" spans="1:5" x14ac:dyDescent="0.3">
      <c r="A427" s="6" t="s">
        <v>495</v>
      </c>
      <c r="B427" s="6" t="s">
        <v>38</v>
      </c>
      <c r="C427" s="43">
        <f>VLOOKUP('1.2'!A427,'Hoa Don'!$A$1:$D$517,2,FALSE)</f>
        <v>45056</v>
      </c>
      <c r="D427">
        <v>5712</v>
      </c>
      <c r="E427" t="str">
        <f>VLOOKUP('1.4'!A427,'Hoa Don'!$A:$D,4,FALSE)</f>
        <v>NV2</v>
      </c>
    </row>
    <row r="428" spans="1:5" x14ac:dyDescent="0.3">
      <c r="A428" s="6" t="s">
        <v>496</v>
      </c>
      <c r="B428" s="6" t="s">
        <v>10</v>
      </c>
      <c r="C428" s="43">
        <f>VLOOKUP('1.2'!A428,'Hoa Don'!$A$1:$D$517,2,FALSE)</f>
        <v>45058</v>
      </c>
      <c r="D428">
        <v>10442</v>
      </c>
      <c r="E428" t="str">
        <f>VLOOKUP('1.4'!A428,'Hoa Don'!$A:$D,4,FALSE)</f>
        <v>NV13</v>
      </c>
    </row>
    <row r="429" spans="1:5" x14ac:dyDescent="0.3">
      <c r="A429" s="6" t="s">
        <v>497</v>
      </c>
      <c r="B429" s="6" t="s">
        <v>26</v>
      </c>
      <c r="C429" s="43">
        <f>VLOOKUP('1.2'!A429,'Hoa Don'!$A$1:$D$517,2,FALSE)</f>
        <v>45060</v>
      </c>
      <c r="D429">
        <v>848</v>
      </c>
      <c r="E429" t="str">
        <f>VLOOKUP('1.4'!A429,'Hoa Don'!$A:$D,4,FALSE)</f>
        <v>NV26</v>
      </c>
    </row>
    <row r="430" spans="1:5" x14ac:dyDescent="0.3">
      <c r="A430" s="6" t="s">
        <v>498</v>
      </c>
      <c r="B430" s="6" t="s">
        <v>7</v>
      </c>
      <c r="C430" s="43">
        <f>VLOOKUP('1.2'!A430,'Hoa Don'!$A$1:$D$517,2,FALSE)</f>
        <v>45062</v>
      </c>
      <c r="D430">
        <v>2288</v>
      </c>
      <c r="E430" t="str">
        <f>VLOOKUP('1.4'!A430,'Hoa Don'!$A:$D,4,FALSE)</f>
        <v>NV10</v>
      </c>
    </row>
    <row r="431" spans="1:5" x14ac:dyDescent="0.3">
      <c r="A431" s="6" t="s">
        <v>499</v>
      </c>
      <c r="B431" s="6" t="s">
        <v>51</v>
      </c>
      <c r="C431" s="43">
        <f>VLOOKUP('1.2'!A431,'Hoa Don'!$A$1:$D$517,2,FALSE)</f>
        <v>45064</v>
      </c>
      <c r="D431">
        <v>9345</v>
      </c>
      <c r="E431" t="str">
        <f>VLOOKUP('1.4'!A431,'Hoa Don'!$A:$D,4,FALSE)</f>
        <v>NV11</v>
      </c>
    </row>
    <row r="432" spans="1:5" x14ac:dyDescent="0.3">
      <c r="A432" s="6" t="s">
        <v>500</v>
      </c>
      <c r="B432" s="6" t="s">
        <v>10</v>
      </c>
      <c r="C432" s="43">
        <f>VLOOKUP('1.2'!A432,'Hoa Don'!$A$1:$D$517,2,FALSE)</f>
        <v>45064</v>
      </c>
      <c r="D432">
        <v>22019</v>
      </c>
      <c r="E432" t="str">
        <f>VLOOKUP('1.4'!A432,'Hoa Don'!$A:$D,4,FALSE)</f>
        <v>NV3</v>
      </c>
    </row>
    <row r="433" spans="1:5" x14ac:dyDescent="0.3">
      <c r="A433" s="6" t="s">
        <v>501</v>
      </c>
      <c r="B433" s="6" t="s">
        <v>51</v>
      </c>
      <c r="C433" s="43">
        <f>VLOOKUP('1.2'!A433,'Hoa Don'!$A$1:$D$517,2,FALSE)</f>
        <v>45066</v>
      </c>
      <c r="D433">
        <v>1155</v>
      </c>
      <c r="E433" t="str">
        <f>VLOOKUP('1.4'!A433,'Hoa Don'!$A:$D,4,FALSE)</f>
        <v>NV27</v>
      </c>
    </row>
    <row r="434" spans="1:5" x14ac:dyDescent="0.3">
      <c r="A434" s="6" t="s">
        <v>502</v>
      </c>
      <c r="B434" s="19" t="s">
        <v>28</v>
      </c>
      <c r="C434" s="43">
        <f>VLOOKUP('1.2'!A434,'Hoa Don'!$A$1:$D$517,2,FALSE)</f>
        <v>45068</v>
      </c>
      <c r="D434">
        <v>2180</v>
      </c>
      <c r="E434" t="str">
        <f>VLOOKUP('1.4'!A434,'Hoa Don'!$A:$D,4,FALSE)</f>
        <v>NV28</v>
      </c>
    </row>
    <row r="435" spans="1:5" x14ac:dyDescent="0.3">
      <c r="A435" s="6" t="s">
        <v>502</v>
      </c>
      <c r="B435" s="19" t="s">
        <v>5</v>
      </c>
      <c r="C435" s="43">
        <f>VLOOKUP('1.2'!A435,'Hoa Don'!$A$1:$D$517,2,FALSE)</f>
        <v>45068</v>
      </c>
      <c r="D435">
        <v>638</v>
      </c>
      <c r="E435" t="str">
        <f>VLOOKUP('1.4'!A435,'Hoa Don'!$A:$D,4,FALSE)</f>
        <v>NV28</v>
      </c>
    </row>
    <row r="436" spans="1:5" x14ac:dyDescent="0.3">
      <c r="A436" s="6" t="s">
        <v>503</v>
      </c>
      <c r="B436" s="6" t="s">
        <v>24</v>
      </c>
      <c r="C436" s="43">
        <f>VLOOKUP('1.2'!A436,'Hoa Don'!$A$1:$D$517,2,FALSE)</f>
        <v>45070</v>
      </c>
      <c r="D436">
        <v>100</v>
      </c>
      <c r="E436" t="str">
        <f>VLOOKUP('1.4'!A436,'Hoa Don'!$A:$D,4,FALSE)</f>
        <v>NV4</v>
      </c>
    </row>
    <row r="437" spans="1:5" x14ac:dyDescent="0.3">
      <c r="A437" s="6" t="s">
        <v>504</v>
      </c>
      <c r="B437" s="6" t="s">
        <v>21</v>
      </c>
      <c r="C437" s="43">
        <f>VLOOKUP('1.2'!A437,'Hoa Don'!$A$1:$D$517,2,FALSE)</f>
        <v>45072</v>
      </c>
      <c r="D437">
        <v>1920</v>
      </c>
      <c r="E437" t="str">
        <f>VLOOKUP('1.4'!A437,'Hoa Don'!$A:$D,4,FALSE)</f>
        <v>NV29</v>
      </c>
    </row>
    <row r="438" spans="1:5" x14ac:dyDescent="0.3">
      <c r="A438" s="6" t="s">
        <v>505</v>
      </c>
      <c r="B438" s="6" t="s">
        <v>7</v>
      </c>
      <c r="C438" s="43">
        <f>VLOOKUP('1.2'!A438,'Hoa Don'!$A$1:$D$517,2,FALSE)</f>
        <v>45074</v>
      </c>
      <c r="D438">
        <v>1144</v>
      </c>
      <c r="E438" t="str">
        <f>VLOOKUP('1.4'!A438,'Hoa Don'!$A:$D,4,FALSE)</f>
        <v>NV14</v>
      </c>
    </row>
    <row r="439" spans="1:5" x14ac:dyDescent="0.3">
      <c r="A439" s="6" t="s">
        <v>506</v>
      </c>
      <c r="B439" s="6" t="s">
        <v>21</v>
      </c>
      <c r="C439" s="43">
        <f>VLOOKUP('1.2'!A439,'Hoa Don'!$A$1:$D$517,2,FALSE)</f>
        <v>45076</v>
      </c>
      <c r="D439">
        <v>1080</v>
      </c>
      <c r="E439" t="str">
        <f>VLOOKUP('1.4'!A439,'Hoa Don'!$A:$D,4,FALSE)</f>
        <v>NV3</v>
      </c>
    </row>
    <row r="440" spans="1:5" x14ac:dyDescent="0.3">
      <c r="A440" s="6" t="s">
        <v>507</v>
      </c>
      <c r="B440" s="6" t="s">
        <v>26</v>
      </c>
      <c r="C440" s="43">
        <f>VLOOKUP('1.2'!A440,'Hoa Don'!$A$1:$D$517,2,FALSE)</f>
        <v>45078</v>
      </c>
      <c r="D440">
        <v>1060</v>
      </c>
      <c r="E440" t="str">
        <f>VLOOKUP('1.4'!A440,'Hoa Don'!$A:$D,4,FALSE)</f>
        <v>NV14</v>
      </c>
    </row>
    <row r="441" spans="1:5" x14ac:dyDescent="0.3">
      <c r="A441" s="6" t="s">
        <v>508</v>
      </c>
      <c r="B441" s="6" t="s">
        <v>21</v>
      </c>
      <c r="C441" s="43">
        <f>VLOOKUP('1.2'!A441,'Hoa Don'!$A$1:$D$517,2,FALSE)</f>
        <v>45080</v>
      </c>
      <c r="D441">
        <v>960</v>
      </c>
      <c r="E441" t="str">
        <f>VLOOKUP('1.4'!A441,'Hoa Don'!$A:$D,4,FALSE)</f>
        <v>NV3</v>
      </c>
    </row>
    <row r="442" spans="1:5" x14ac:dyDescent="0.3">
      <c r="A442" s="6" t="s">
        <v>509</v>
      </c>
      <c r="B442" s="6" t="s">
        <v>38</v>
      </c>
      <c r="C442" s="43">
        <f>VLOOKUP('1.2'!A442,'Hoa Don'!$A$1:$D$517,2,FALSE)</f>
        <v>45082</v>
      </c>
      <c r="D442">
        <v>4692</v>
      </c>
      <c r="E442" t="str">
        <f>VLOOKUP('1.4'!A442,'Hoa Don'!$A:$D,4,FALSE)</f>
        <v>NV3</v>
      </c>
    </row>
    <row r="443" spans="1:5" x14ac:dyDescent="0.3">
      <c r="A443" s="6" t="s">
        <v>510</v>
      </c>
      <c r="B443" s="6" t="s">
        <v>21</v>
      </c>
      <c r="C443" s="43">
        <f>VLOOKUP('1.2'!A443,'Hoa Don'!$A$1:$D$517,2,FALSE)</f>
        <v>45084</v>
      </c>
      <c r="D443">
        <v>960</v>
      </c>
      <c r="E443" t="str">
        <f>VLOOKUP('1.4'!A443,'Hoa Don'!$A:$D,4,FALSE)</f>
        <v>NV17</v>
      </c>
    </row>
    <row r="444" spans="1:5" x14ac:dyDescent="0.3">
      <c r="A444" s="6" t="s">
        <v>511</v>
      </c>
      <c r="B444" s="6" t="s">
        <v>28</v>
      </c>
      <c r="C444" s="43">
        <f>VLOOKUP('1.2'!A444,'Hoa Don'!$A$1:$D$517,2,FALSE)</f>
        <v>45086</v>
      </c>
      <c r="D444">
        <v>763</v>
      </c>
      <c r="E444" t="str">
        <f>VLOOKUP('1.4'!A444,'Hoa Don'!$A:$D,4,FALSE)</f>
        <v>NV22</v>
      </c>
    </row>
    <row r="445" spans="1:5" x14ac:dyDescent="0.3">
      <c r="A445" s="6" t="s">
        <v>512</v>
      </c>
      <c r="B445" s="6" t="s">
        <v>51</v>
      </c>
      <c r="C445" s="43">
        <f>VLOOKUP('1.2'!A445,'Hoa Don'!$A$1:$D$517,2,FALSE)</f>
        <v>45088</v>
      </c>
      <c r="D445">
        <v>2520</v>
      </c>
      <c r="E445" t="str">
        <f>VLOOKUP('1.4'!A445,'Hoa Don'!$A:$D,4,FALSE)</f>
        <v>NV19</v>
      </c>
    </row>
    <row r="446" spans="1:5" x14ac:dyDescent="0.3">
      <c r="A446" s="6" t="s">
        <v>513</v>
      </c>
      <c r="B446" s="6" t="s">
        <v>5</v>
      </c>
      <c r="C446" s="43">
        <f>VLOOKUP('1.2'!A446,'Hoa Don'!$A$1:$D$517,2,FALSE)</f>
        <v>45090</v>
      </c>
      <c r="D446">
        <v>1798</v>
      </c>
      <c r="E446" t="str">
        <f>VLOOKUP('1.4'!A446,'Hoa Don'!$A:$D,4,FALSE)</f>
        <v>NV7</v>
      </c>
    </row>
    <row r="447" spans="1:5" x14ac:dyDescent="0.3">
      <c r="A447" s="6" t="s">
        <v>514</v>
      </c>
      <c r="B447" s="6" t="s">
        <v>51</v>
      </c>
      <c r="C447" s="43">
        <f>VLOOKUP('1.2'!A447,'Hoa Don'!$A$1:$D$517,2,FALSE)</f>
        <v>45092</v>
      </c>
      <c r="D447">
        <v>6510</v>
      </c>
      <c r="E447" t="str">
        <f>VLOOKUP('1.4'!A447,'Hoa Don'!$A:$D,4,FALSE)</f>
        <v>NV18</v>
      </c>
    </row>
    <row r="448" spans="1:5" x14ac:dyDescent="0.3">
      <c r="A448" s="6" t="s">
        <v>515</v>
      </c>
      <c r="B448" s="6" t="s">
        <v>4</v>
      </c>
      <c r="C448" s="43">
        <f>VLOOKUP('1.2'!A448,'Hoa Don'!$A$1:$D$517,2,FALSE)</f>
        <v>45094</v>
      </c>
      <c r="D448">
        <v>888</v>
      </c>
      <c r="E448" t="str">
        <f>VLOOKUP('1.4'!A448,'Hoa Don'!$A:$D,4,FALSE)</f>
        <v>NV9</v>
      </c>
    </row>
    <row r="449" spans="1:5" x14ac:dyDescent="0.3">
      <c r="A449" s="6" t="s">
        <v>516</v>
      </c>
      <c r="B449" s="6" t="s">
        <v>7</v>
      </c>
      <c r="C449" s="43">
        <f>VLOOKUP('1.2'!A449,'Hoa Don'!$A$1:$D$517,2,FALSE)</f>
        <v>45096</v>
      </c>
      <c r="D449">
        <v>5368</v>
      </c>
      <c r="E449" t="str">
        <f>VLOOKUP('1.4'!A449,'Hoa Don'!$A:$D,4,FALSE)</f>
        <v>NV7</v>
      </c>
    </row>
    <row r="450" spans="1:5" x14ac:dyDescent="0.3">
      <c r="A450" s="6" t="s">
        <v>517</v>
      </c>
      <c r="B450" s="6" t="s">
        <v>28</v>
      </c>
      <c r="C450" s="43">
        <f>VLOOKUP('1.2'!A450,'Hoa Don'!$A$1:$D$517,2,FALSE)</f>
        <v>45098</v>
      </c>
      <c r="D450">
        <v>2725</v>
      </c>
      <c r="E450" t="str">
        <f>VLOOKUP('1.4'!A450,'Hoa Don'!$A:$D,4,FALSE)</f>
        <v>NV3</v>
      </c>
    </row>
    <row r="451" spans="1:5" x14ac:dyDescent="0.3">
      <c r="A451" s="6" t="s">
        <v>518</v>
      </c>
      <c r="B451" s="6" t="s">
        <v>26</v>
      </c>
      <c r="C451" s="43">
        <f>VLOOKUP('1.2'!A451,'Hoa Don'!$A$1:$D$517,2,FALSE)</f>
        <v>45098</v>
      </c>
      <c r="D451">
        <v>5936</v>
      </c>
      <c r="E451" t="str">
        <f>VLOOKUP('1.4'!A451,'Hoa Don'!$A:$D,4,FALSE)</f>
        <v>NV8</v>
      </c>
    </row>
    <row r="452" spans="1:5" x14ac:dyDescent="0.3">
      <c r="A452" s="6" t="s">
        <v>519</v>
      </c>
      <c r="B452" s="6" t="s">
        <v>4</v>
      </c>
      <c r="C452" s="43">
        <f>VLOOKUP('1.2'!A452,'Hoa Don'!$A$1:$D$517,2,FALSE)</f>
        <v>45102</v>
      </c>
      <c r="D452">
        <v>666</v>
      </c>
      <c r="E452" t="str">
        <f>VLOOKUP('1.4'!A452,'Hoa Don'!$A:$D,4,FALSE)</f>
        <v>NV8</v>
      </c>
    </row>
    <row r="453" spans="1:5" x14ac:dyDescent="0.3">
      <c r="A453" s="6" t="s">
        <v>519</v>
      </c>
      <c r="B453" s="6" t="s">
        <v>24</v>
      </c>
      <c r="C453" s="43">
        <f>VLOOKUP('1.2'!A453,'Hoa Don'!$A$1:$D$517,2,FALSE)</f>
        <v>45102</v>
      </c>
      <c r="D453">
        <v>2000</v>
      </c>
      <c r="E453" t="str">
        <f>VLOOKUP('1.4'!A453,'Hoa Don'!$A:$D,4,FALSE)</f>
        <v>NV8</v>
      </c>
    </row>
    <row r="454" spans="1:5" x14ac:dyDescent="0.3">
      <c r="A454" s="6" t="s">
        <v>519</v>
      </c>
      <c r="B454" s="6" t="s">
        <v>51</v>
      </c>
      <c r="C454" s="43">
        <f>VLOOKUP('1.2'!A454,'Hoa Don'!$A$1:$D$517,2,FALSE)</f>
        <v>45102</v>
      </c>
      <c r="D454">
        <v>3255</v>
      </c>
      <c r="E454" t="str">
        <f>VLOOKUP('1.4'!A454,'Hoa Don'!$A:$D,4,FALSE)</f>
        <v>NV8</v>
      </c>
    </row>
    <row r="455" spans="1:5" x14ac:dyDescent="0.3">
      <c r="A455" s="6" t="s">
        <v>520</v>
      </c>
      <c r="B455" s="6" t="s">
        <v>21</v>
      </c>
      <c r="C455" s="43">
        <f>VLOOKUP('1.2'!A455,'Hoa Don'!$A$1:$D$517,2,FALSE)</f>
        <v>45104</v>
      </c>
      <c r="D455">
        <v>960</v>
      </c>
      <c r="E455" t="str">
        <f>VLOOKUP('1.4'!A455,'Hoa Don'!$A:$D,4,FALSE)</f>
        <v>NV9</v>
      </c>
    </row>
    <row r="456" spans="1:5" x14ac:dyDescent="0.3">
      <c r="A456" s="6" t="s">
        <v>521</v>
      </c>
      <c r="B456" s="6" t="s">
        <v>4</v>
      </c>
      <c r="C456" s="43">
        <f>VLOOKUP('1.2'!A456,'Hoa Don'!$A$1:$D$517,2,FALSE)</f>
        <v>45106</v>
      </c>
      <c r="D456">
        <v>5994</v>
      </c>
      <c r="E456" t="str">
        <f>VLOOKUP('1.4'!A456,'Hoa Don'!$A:$D,4,FALSE)</f>
        <v>NV6</v>
      </c>
    </row>
    <row r="457" spans="1:5" x14ac:dyDescent="0.3">
      <c r="A457" s="6" t="s">
        <v>522</v>
      </c>
      <c r="B457" s="6" t="s">
        <v>10</v>
      </c>
      <c r="C457" s="43">
        <f>VLOOKUP('1.2'!A457,'Hoa Don'!$A$1:$D$517,2,FALSE)</f>
        <v>45108</v>
      </c>
      <c r="D457">
        <v>7264</v>
      </c>
      <c r="E457" t="str">
        <f>VLOOKUP('1.4'!A457,'Hoa Don'!$A:$D,4,FALSE)</f>
        <v>NV15</v>
      </c>
    </row>
    <row r="458" spans="1:5" x14ac:dyDescent="0.3">
      <c r="A458" s="6" t="s">
        <v>523</v>
      </c>
      <c r="B458" s="6" t="s">
        <v>5</v>
      </c>
      <c r="C458" s="43">
        <f>VLOOKUP('1.2'!A458,'Hoa Don'!$A$1:$D$517,2,FALSE)</f>
        <v>45110</v>
      </c>
      <c r="D458">
        <v>1276</v>
      </c>
      <c r="E458" t="str">
        <f>VLOOKUP('1.4'!A458,'Hoa Don'!$A:$D,4,FALSE)</f>
        <v>NV27</v>
      </c>
    </row>
    <row r="459" spans="1:5" x14ac:dyDescent="0.3">
      <c r="A459" s="6" t="s">
        <v>524</v>
      </c>
      <c r="B459" s="6" t="s">
        <v>24</v>
      </c>
      <c r="C459" s="43">
        <f>VLOOKUP('1.2'!A459,'Hoa Don'!$A$1:$D$517,2,FALSE)</f>
        <v>45112</v>
      </c>
      <c r="D459">
        <v>3900</v>
      </c>
      <c r="E459" t="str">
        <f>VLOOKUP('1.4'!A459,'Hoa Don'!$A:$D,4,FALSE)</f>
        <v>NV7</v>
      </c>
    </row>
    <row r="460" spans="1:5" x14ac:dyDescent="0.3">
      <c r="A460" s="6" t="s">
        <v>525</v>
      </c>
      <c r="B460" s="6" t="s">
        <v>4</v>
      </c>
      <c r="C460" s="43">
        <f>VLOOKUP('1.2'!A460,'Hoa Don'!$A$1:$D$517,2,FALSE)</f>
        <v>45114</v>
      </c>
      <c r="D460">
        <v>11322</v>
      </c>
      <c r="E460" t="str">
        <f>VLOOKUP('1.4'!A460,'Hoa Don'!$A:$D,4,FALSE)</f>
        <v>NV6</v>
      </c>
    </row>
    <row r="461" spans="1:5" x14ac:dyDescent="0.3">
      <c r="A461" s="6" t="s">
        <v>526</v>
      </c>
      <c r="B461" s="6" t="s">
        <v>28</v>
      </c>
      <c r="C461" s="43">
        <f>VLOOKUP('1.2'!A461,'Hoa Don'!$A$1:$D$517,2,FALSE)</f>
        <v>45116</v>
      </c>
      <c r="D461">
        <v>2398</v>
      </c>
      <c r="E461" t="str">
        <f>VLOOKUP('1.4'!A461,'Hoa Don'!$A:$D,4,FALSE)</f>
        <v>NV21</v>
      </c>
    </row>
    <row r="462" spans="1:5" x14ac:dyDescent="0.3">
      <c r="A462" s="6" t="s">
        <v>527</v>
      </c>
      <c r="B462" s="6" t="s">
        <v>51</v>
      </c>
      <c r="C462" s="43">
        <f>VLOOKUP('1.2'!A462,'Hoa Don'!$A$1:$D$517,2,FALSE)</f>
        <v>45118</v>
      </c>
      <c r="D462">
        <v>4305</v>
      </c>
      <c r="E462" t="str">
        <f>VLOOKUP('1.4'!A462,'Hoa Don'!$A:$D,4,FALSE)</f>
        <v>NV22</v>
      </c>
    </row>
    <row r="463" spans="1:5" x14ac:dyDescent="0.3">
      <c r="A463" s="6" t="s">
        <v>528</v>
      </c>
      <c r="B463" s="6" t="s">
        <v>4</v>
      </c>
      <c r="C463" s="43">
        <f>VLOOKUP('1.2'!A463,'Hoa Don'!$A$1:$D$517,2,FALSE)</f>
        <v>45120</v>
      </c>
      <c r="D463">
        <v>1776</v>
      </c>
      <c r="E463" t="str">
        <f>VLOOKUP('1.4'!A463,'Hoa Don'!$A:$D,4,FALSE)</f>
        <v>NV25</v>
      </c>
    </row>
    <row r="464" spans="1:5" x14ac:dyDescent="0.3">
      <c r="A464" s="6" t="s">
        <v>529</v>
      </c>
      <c r="B464" s="6" t="s">
        <v>21</v>
      </c>
      <c r="C464" s="43">
        <f>VLOOKUP('1.2'!A464,'Hoa Don'!$A$1:$D$517,2,FALSE)</f>
        <v>45122</v>
      </c>
      <c r="D464">
        <v>480</v>
      </c>
      <c r="E464" t="str">
        <f>VLOOKUP('1.4'!A464,'Hoa Don'!$A:$D,4,FALSE)</f>
        <v>NV10</v>
      </c>
    </row>
    <row r="465" spans="1:5" x14ac:dyDescent="0.3">
      <c r="A465" s="6" t="s">
        <v>530</v>
      </c>
      <c r="B465" s="6" t="s">
        <v>28</v>
      </c>
      <c r="C465" s="43">
        <f>VLOOKUP('1.2'!A465,'Hoa Don'!$A$1:$D$517,2,FALSE)</f>
        <v>45122</v>
      </c>
      <c r="D465">
        <v>9701</v>
      </c>
      <c r="E465" t="str">
        <f>VLOOKUP('1.4'!A465,'Hoa Don'!$A:$D,4,FALSE)</f>
        <v>NV18</v>
      </c>
    </row>
    <row r="466" spans="1:5" x14ac:dyDescent="0.3">
      <c r="A466" s="6" t="s">
        <v>531</v>
      </c>
      <c r="B466" s="6" t="s">
        <v>10</v>
      </c>
      <c r="C466" s="43">
        <f>VLOOKUP('1.2'!A466,'Hoa Don'!$A$1:$D$517,2,FALSE)</f>
        <v>45126</v>
      </c>
      <c r="D466">
        <v>454</v>
      </c>
      <c r="E466" t="str">
        <f>VLOOKUP('1.4'!A466,'Hoa Don'!$A:$D,4,FALSE)</f>
        <v>NV19</v>
      </c>
    </row>
    <row r="467" spans="1:5" x14ac:dyDescent="0.3">
      <c r="A467" s="6" t="s">
        <v>532</v>
      </c>
      <c r="B467" s="6" t="s">
        <v>38</v>
      </c>
      <c r="C467" s="43">
        <f>VLOOKUP('1.2'!A467,'Hoa Don'!$A$1:$D$517,2,FALSE)</f>
        <v>45128</v>
      </c>
      <c r="D467">
        <v>5916</v>
      </c>
      <c r="E467" t="str">
        <f>VLOOKUP('1.4'!A467,'Hoa Don'!$A:$D,4,FALSE)</f>
        <v>NV8</v>
      </c>
    </row>
    <row r="468" spans="1:5" x14ac:dyDescent="0.3">
      <c r="A468" s="6" t="s">
        <v>533</v>
      </c>
      <c r="B468" s="6" t="s">
        <v>5</v>
      </c>
      <c r="C468" s="43">
        <f>VLOOKUP('1.2'!A468,'Hoa Don'!$A$1:$D$517,2,FALSE)</f>
        <v>45130</v>
      </c>
      <c r="D468">
        <v>2030</v>
      </c>
      <c r="E468" t="str">
        <f>VLOOKUP('1.4'!A468,'Hoa Don'!$A:$D,4,FALSE)</f>
        <v>NV18</v>
      </c>
    </row>
    <row r="469" spans="1:5" x14ac:dyDescent="0.3">
      <c r="A469" s="6" t="s">
        <v>534</v>
      </c>
      <c r="B469" s="6" t="s">
        <v>26</v>
      </c>
      <c r="C469" s="43">
        <f>VLOOKUP('1.2'!A469,'Hoa Don'!$A$1:$D$517,2,FALSE)</f>
        <v>45132</v>
      </c>
      <c r="D469">
        <v>9328</v>
      </c>
      <c r="E469" t="str">
        <f>VLOOKUP('1.4'!A469,'Hoa Don'!$A:$D,4,FALSE)</f>
        <v>NV13</v>
      </c>
    </row>
    <row r="470" spans="1:5" x14ac:dyDescent="0.3">
      <c r="A470" s="6" t="s">
        <v>535</v>
      </c>
      <c r="B470" s="6" t="s">
        <v>7</v>
      </c>
      <c r="C470" s="43">
        <f>VLOOKUP('1.2'!A470,'Hoa Don'!$A$1:$D$517,2,FALSE)</f>
        <v>45135</v>
      </c>
      <c r="D470">
        <v>6776</v>
      </c>
      <c r="E470" t="str">
        <f>VLOOKUP('1.4'!A470,'Hoa Don'!$A:$D,4,FALSE)</f>
        <v>NV8</v>
      </c>
    </row>
    <row r="471" spans="1:5" x14ac:dyDescent="0.3">
      <c r="A471" s="6" t="s">
        <v>536</v>
      </c>
      <c r="B471" s="6" t="s">
        <v>28</v>
      </c>
      <c r="C471" s="43">
        <f>VLOOKUP('1.2'!A471,'Hoa Don'!$A$1:$D$517,2,FALSE)</f>
        <v>45135</v>
      </c>
      <c r="D471">
        <v>545</v>
      </c>
      <c r="E471" t="str">
        <f>VLOOKUP('1.4'!A471,'Hoa Don'!$A:$D,4,FALSE)</f>
        <v>NV8</v>
      </c>
    </row>
    <row r="472" spans="1:5" x14ac:dyDescent="0.3">
      <c r="A472" s="6" t="s">
        <v>537</v>
      </c>
      <c r="B472" s="6" t="s">
        <v>4</v>
      </c>
      <c r="C472" s="43">
        <f>VLOOKUP('1.2'!A472,'Hoa Don'!$A$1:$D$517,2,FALSE)</f>
        <v>45138</v>
      </c>
      <c r="D472">
        <v>2886</v>
      </c>
      <c r="E472" t="str">
        <f>VLOOKUP('1.4'!A472,'Hoa Don'!$A:$D,4,FALSE)</f>
        <v>NV13</v>
      </c>
    </row>
    <row r="473" spans="1:5" x14ac:dyDescent="0.3">
      <c r="A473" s="6" t="s">
        <v>538</v>
      </c>
      <c r="B473" s="6" t="s">
        <v>28</v>
      </c>
      <c r="C473" s="43">
        <f>VLOOKUP('1.2'!A473,'Hoa Don'!$A$1:$D$517,2,FALSE)</f>
        <v>45148</v>
      </c>
      <c r="D473">
        <v>436</v>
      </c>
      <c r="E473" t="str">
        <f>VLOOKUP('1.4'!A473,'Hoa Don'!$A:$D,4,FALSE)</f>
        <v>NV18</v>
      </c>
    </row>
    <row r="474" spans="1:5" x14ac:dyDescent="0.3">
      <c r="A474" s="6" t="s">
        <v>539</v>
      </c>
      <c r="B474" s="6" t="s">
        <v>10</v>
      </c>
      <c r="C474" s="43">
        <f>VLOOKUP('1.2'!A474,'Hoa Don'!$A$1:$D$517,2,FALSE)</f>
        <v>45150</v>
      </c>
      <c r="D474">
        <v>10215</v>
      </c>
      <c r="E474" t="str">
        <f>VLOOKUP('1.4'!A474,'Hoa Don'!$A:$D,4,FALSE)</f>
        <v>NV5</v>
      </c>
    </row>
    <row r="475" spans="1:5" x14ac:dyDescent="0.3">
      <c r="A475" s="6" t="s">
        <v>540</v>
      </c>
      <c r="B475" s="6" t="s">
        <v>38</v>
      </c>
      <c r="C475" s="43">
        <f>VLOOKUP('1.2'!A475,'Hoa Don'!$A$1:$D$517,2,FALSE)</f>
        <v>45151</v>
      </c>
      <c r="D475">
        <v>4080</v>
      </c>
      <c r="E475" t="str">
        <f>VLOOKUP('1.4'!A475,'Hoa Don'!$A:$D,4,FALSE)</f>
        <v>NV22</v>
      </c>
    </row>
    <row r="476" spans="1:5" x14ac:dyDescent="0.3">
      <c r="A476" s="6" t="s">
        <v>541</v>
      </c>
      <c r="B476" s="6" t="s">
        <v>5</v>
      </c>
      <c r="C476" s="43">
        <f>VLOOKUP('1.2'!A476,'Hoa Don'!$A$1:$D$517,2,FALSE)</f>
        <v>45152</v>
      </c>
      <c r="D476">
        <v>2204</v>
      </c>
      <c r="E476" t="str">
        <f>VLOOKUP('1.4'!A476,'Hoa Don'!$A:$D,4,FALSE)</f>
        <v>NV21</v>
      </c>
    </row>
    <row r="477" spans="1:5" x14ac:dyDescent="0.3">
      <c r="A477" s="6" t="s">
        <v>542</v>
      </c>
      <c r="B477" s="6" t="s">
        <v>26</v>
      </c>
      <c r="C477" s="43">
        <f>VLOOKUP('1.2'!A477,'Hoa Don'!$A$1:$D$517,2,FALSE)</f>
        <v>45153</v>
      </c>
      <c r="D477">
        <v>4240</v>
      </c>
      <c r="E477" t="str">
        <f>VLOOKUP('1.4'!A477,'Hoa Don'!$A:$D,4,FALSE)</f>
        <v>NV9</v>
      </c>
    </row>
    <row r="478" spans="1:5" x14ac:dyDescent="0.3">
      <c r="A478" s="6" t="s">
        <v>543</v>
      </c>
      <c r="B478" s="6" t="s">
        <v>7</v>
      </c>
      <c r="C478" s="43">
        <f>VLOOKUP('1.2'!A478,'Hoa Don'!$A$1:$D$517,2,FALSE)</f>
        <v>45154</v>
      </c>
      <c r="D478">
        <v>2112</v>
      </c>
      <c r="E478" t="str">
        <f>VLOOKUP('1.4'!A478,'Hoa Don'!$A:$D,4,FALSE)</f>
        <v>NV7</v>
      </c>
    </row>
    <row r="479" spans="1:5" x14ac:dyDescent="0.3">
      <c r="A479" s="6" t="s">
        <v>544</v>
      </c>
      <c r="B479" s="6" t="s">
        <v>28</v>
      </c>
      <c r="C479" s="43">
        <f>VLOOKUP('1.2'!A479,'Hoa Don'!$A$1:$D$517,2,FALSE)</f>
        <v>45156</v>
      </c>
      <c r="D479">
        <v>1199</v>
      </c>
      <c r="E479" t="str">
        <f>VLOOKUP('1.4'!A479,'Hoa Don'!$A:$D,4,FALSE)</f>
        <v>NV2</v>
      </c>
    </row>
    <row r="480" spans="1:5" x14ac:dyDescent="0.3">
      <c r="A480" s="6" t="s">
        <v>545</v>
      </c>
      <c r="B480" s="6" t="s">
        <v>7</v>
      </c>
      <c r="C480" s="43">
        <f>VLOOKUP('1.2'!A480,'Hoa Don'!$A$1:$D$517,2,FALSE)</f>
        <v>45157</v>
      </c>
      <c r="D480">
        <v>1936</v>
      </c>
      <c r="E480" t="str">
        <f>VLOOKUP('1.4'!A480,'Hoa Don'!$A:$D,4,FALSE)</f>
        <v>NV21</v>
      </c>
    </row>
    <row r="481" spans="1:5" x14ac:dyDescent="0.3">
      <c r="A481" s="6" t="s">
        <v>546</v>
      </c>
      <c r="B481" s="6" t="s">
        <v>51</v>
      </c>
      <c r="C481" s="43">
        <f>VLOOKUP('1.2'!A481,'Hoa Don'!$A$1:$D$517,2,FALSE)</f>
        <v>45158</v>
      </c>
      <c r="D481">
        <v>5355</v>
      </c>
      <c r="E481" t="str">
        <f>VLOOKUP('1.4'!A481,'Hoa Don'!$A:$D,4,FALSE)</f>
        <v>NV7</v>
      </c>
    </row>
    <row r="482" spans="1:5" x14ac:dyDescent="0.3">
      <c r="A482" s="6" t="s">
        <v>547</v>
      </c>
      <c r="B482" s="6" t="s">
        <v>4</v>
      </c>
      <c r="C482" s="43">
        <f>VLOOKUP('1.2'!A482,'Hoa Don'!$A$1:$D$517,2,FALSE)</f>
        <v>45159</v>
      </c>
      <c r="D482">
        <v>11322</v>
      </c>
      <c r="E482" t="str">
        <f>VLOOKUP('1.4'!A482,'Hoa Don'!$A:$D,4,FALSE)</f>
        <v>NV12</v>
      </c>
    </row>
    <row r="483" spans="1:5" x14ac:dyDescent="0.3">
      <c r="A483" s="6" t="s">
        <v>548</v>
      </c>
      <c r="B483" s="6" t="s">
        <v>21</v>
      </c>
      <c r="C483" s="43">
        <f>VLOOKUP('1.2'!A483,'Hoa Don'!$A$1:$D$517,2,FALSE)</f>
        <v>45161</v>
      </c>
      <c r="D483">
        <v>3720</v>
      </c>
      <c r="E483" t="str">
        <f>VLOOKUP('1.4'!A483,'Hoa Don'!$A:$D,4,FALSE)</f>
        <v>NV17</v>
      </c>
    </row>
    <row r="484" spans="1:5" x14ac:dyDescent="0.3">
      <c r="A484" s="6" t="s">
        <v>549</v>
      </c>
      <c r="B484" s="6" t="s">
        <v>28</v>
      </c>
      <c r="C484" s="43">
        <f>VLOOKUP('1.2'!A484,'Hoa Don'!$A$1:$D$517,2,FALSE)</f>
        <v>45162</v>
      </c>
      <c r="D484">
        <v>6758</v>
      </c>
      <c r="E484" t="str">
        <f>VLOOKUP('1.4'!A484,'Hoa Don'!$A:$D,4,FALSE)</f>
        <v>NV14</v>
      </c>
    </row>
    <row r="485" spans="1:5" x14ac:dyDescent="0.3">
      <c r="A485" s="6" t="s">
        <v>550</v>
      </c>
      <c r="B485" s="6" t="s">
        <v>10</v>
      </c>
      <c r="C485" s="43">
        <f>VLOOKUP('1.2'!A485,'Hoa Don'!$A$1:$D$517,2,FALSE)</f>
        <v>45163</v>
      </c>
      <c r="D485">
        <v>908</v>
      </c>
      <c r="E485" t="str">
        <f>VLOOKUP('1.4'!A485,'Hoa Don'!$A:$D,4,FALSE)</f>
        <v>NV27</v>
      </c>
    </row>
    <row r="486" spans="1:5" x14ac:dyDescent="0.3">
      <c r="A486" s="6" t="s">
        <v>551</v>
      </c>
      <c r="B486" s="6" t="s">
        <v>5</v>
      </c>
      <c r="C486" s="43">
        <f>VLOOKUP('1.2'!A486,'Hoa Don'!$A$1:$D$517,2,FALSE)</f>
        <v>45164</v>
      </c>
      <c r="D486">
        <v>3538</v>
      </c>
      <c r="E486" t="str">
        <f>VLOOKUP('1.4'!A486,'Hoa Don'!$A:$D,4,FALSE)</f>
        <v>NV10</v>
      </c>
    </row>
    <row r="487" spans="1:5" x14ac:dyDescent="0.3">
      <c r="A487" s="6" t="s">
        <v>552</v>
      </c>
      <c r="B487" s="6" t="s">
        <v>26</v>
      </c>
      <c r="C487" s="43">
        <f>VLOOKUP('1.2'!A487,'Hoa Don'!$A$1:$D$517,2,FALSE)</f>
        <v>45166</v>
      </c>
      <c r="D487">
        <v>5300</v>
      </c>
      <c r="E487" t="str">
        <f>VLOOKUP('1.4'!A487,'Hoa Don'!$A:$D,4,FALSE)</f>
        <v>NV14</v>
      </c>
    </row>
    <row r="488" spans="1:5" x14ac:dyDescent="0.3">
      <c r="A488" s="6" t="s">
        <v>553</v>
      </c>
      <c r="B488" s="6" t="s">
        <v>7</v>
      </c>
      <c r="C488" s="43">
        <f>VLOOKUP('1.2'!A488,'Hoa Don'!$A$1:$D$517,2,FALSE)</f>
        <v>45168</v>
      </c>
      <c r="D488">
        <v>2464</v>
      </c>
      <c r="E488" t="str">
        <f>VLOOKUP('1.4'!A488,'Hoa Don'!$A:$D,4,FALSE)</f>
        <v>NV26</v>
      </c>
    </row>
    <row r="489" spans="1:5" x14ac:dyDescent="0.3">
      <c r="A489" s="6" t="s">
        <v>554</v>
      </c>
      <c r="B489" s="6" t="s">
        <v>28</v>
      </c>
      <c r="C489" s="43">
        <f>VLOOKUP('1.2'!A489,'Hoa Don'!$A$1:$D$517,2,FALSE)</f>
        <v>45170</v>
      </c>
      <c r="D489">
        <v>1308</v>
      </c>
      <c r="E489" t="str">
        <f>VLOOKUP('1.4'!A489,'Hoa Don'!$A:$D,4,FALSE)</f>
        <v>NV30</v>
      </c>
    </row>
    <row r="490" spans="1:5" x14ac:dyDescent="0.3">
      <c r="A490" s="6" t="s">
        <v>554</v>
      </c>
      <c r="B490" s="6" t="s">
        <v>4</v>
      </c>
      <c r="C490" s="43">
        <f>VLOOKUP('1.2'!A490,'Hoa Don'!$A$1:$D$517,2,FALSE)</f>
        <v>45170</v>
      </c>
      <c r="D490">
        <v>1998</v>
      </c>
      <c r="E490" t="str">
        <f>VLOOKUP('1.4'!A490,'Hoa Don'!$A:$D,4,FALSE)</f>
        <v>NV30</v>
      </c>
    </row>
    <row r="491" spans="1:5" x14ac:dyDescent="0.3">
      <c r="A491" s="6" t="s">
        <v>554</v>
      </c>
      <c r="B491" s="6" t="s">
        <v>38</v>
      </c>
      <c r="C491" s="43">
        <f>VLOOKUP('1.2'!A491,'Hoa Don'!$A$1:$D$517,2,FALSE)</f>
        <v>45170</v>
      </c>
      <c r="D491">
        <v>2040</v>
      </c>
      <c r="E491" t="str">
        <f>VLOOKUP('1.4'!A491,'Hoa Don'!$A:$D,4,FALSE)</f>
        <v>NV30</v>
      </c>
    </row>
    <row r="492" spans="1:5" x14ac:dyDescent="0.3">
      <c r="A492" s="6" t="s">
        <v>555</v>
      </c>
      <c r="B492" s="6" t="s">
        <v>7</v>
      </c>
      <c r="C492" s="43">
        <f>VLOOKUP('1.2'!A492,'Hoa Don'!$A$1:$D$517,2,FALSE)</f>
        <v>45170</v>
      </c>
      <c r="D492">
        <v>616</v>
      </c>
      <c r="E492" t="str">
        <f>VLOOKUP('1.4'!A492,'Hoa Don'!$A:$D,4,FALSE)</f>
        <v>NV12</v>
      </c>
    </row>
    <row r="493" spans="1:5" x14ac:dyDescent="0.3">
      <c r="A493" s="6" t="s">
        <v>556</v>
      </c>
      <c r="B493" s="6" t="s">
        <v>51</v>
      </c>
      <c r="C493" s="43">
        <f>VLOOKUP('1.2'!A493,'Hoa Don'!$A$1:$D$517,2,FALSE)</f>
        <v>45174</v>
      </c>
      <c r="D493">
        <v>2835</v>
      </c>
      <c r="E493" t="str">
        <f>VLOOKUP('1.4'!A493,'Hoa Don'!$A:$D,4,FALSE)</f>
        <v>NV29</v>
      </c>
    </row>
    <row r="494" spans="1:5" x14ac:dyDescent="0.3">
      <c r="A494" s="6" t="s">
        <v>557</v>
      </c>
      <c r="B494" s="6" t="s">
        <v>4</v>
      </c>
      <c r="C494" s="43">
        <f>VLOOKUP('1.2'!A494,'Hoa Don'!$A$1:$D$517,2,FALSE)</f>
        <v>45176</v>
      </c>
      <c r="D494">
        <v>3996</v>
      </c>
      <c r="E494" t="str">
        <f>VLOOKUP('1.4'!A494,'Hoa Don'!$A:$D,4,FALSE)</f>
        <v>NV9</v>
      </c>
    </row>
    <row r="495" spans="1:5" x14ac:dyDescent="0.3">
      <c r="A495" s="6" t="s">
        <v>558</v>
      </c>
      <c r="B495" s="6" t="s">
        <v>21</v>
      </c>
      <c r="C495" s="43">
        <f>VLOOKUP('1.2'!A495,'Hoa Don'!$A$1:$D$517,2,FALSE)</f>
        <v>45178</v>
      </c>
      <c r="D495">
        <v>2640</v>
      </c>
      <c r="E495" t="str">
        <f>VLOOKUP('1.4'!A495,'Hoa Don'!$A:$D,4,FALSE)</f>
        <v>NV30</v>
      </c>
    </row>
    <row r="496" spans="1:5" x14ac:dyDescent="0.3">
      <c r="A496" s="6" t="s">
        <v>559</v>
      </c>
      <c r="B496" s="6" t="s">
        <v>21</v>
      </c>
      <c r="C496" s="43">
        <f>VLOOKUP('1.2'!A496,'Hoa Don'!$A$1:$D$517,2,FALSE)</f>
        <v>45180</v>
      </c>
      <c r="D496">
        <v>1080</v>
      </c>
      <c r="E496" t="str">
        <f>VLOOKUP('1.4'!A496,'Hoa Don'!$A:$D,4,FALSE)</f>
        <v>NV14</v>
      </c>
    </row>
    <row r="497" spans="1:5" x14ac:dyDescent="0.3">
      <c r="A497" s="6" t="s">
        <v>560</v>
      </c>
      <c r="B497" s="6" t="s">
        <v>7</v>
      </c>
      <c r="C497" s="43">
        <f>VLOOKUP('1.2'!A497,'Hoa Don'!$A$1:$D$517,2,FALSE)</f>
        <v>45182</v>
      </c>
      <c r="D497">
        <v>4488</v>
      </c>
      <c r="E497" t="str">
        <f>VLOOKUP('1.4'!A497,'Hoa Don'!$A:$D,4,FALSE)</f>
        <v>NV18</v>
      </c>
    </row>
    <row r="498" spans="1:5" x14ac:dyDescent="0.3">
      <c r="A498" s="6" t="s">
        <v>561</v>
      </c>
      <c r="B498" s="6" t="s">
        <v>38</v>
      </c>
      <c r="C498" s="43">
        <f>VLOOKUP('1.2'!A498,'Hoa Don'!$A$1:$D$517,2,FALSE)</f>
        <v>45184</v>
      </c>
      <c r="D498">
        <v>2244</v>
      </c>
      <c r="E498" t="str">
        <f>VLOOKUP('1.4'!A498,'Hoa Don'!$A:$D,4,FALSE)</f>
        <v>NV1</v>
      </c>
    </row>
    <row r="499" spans="1:5" x14ac:dyDescent="0.3">
      <c r="A499" s="6" t="s">
        <v>562</v>
      </c>
      <c r="B499" s="6" t="s">
        <v>26</v>
      </c>
      <c r="C499" s="43">
        <f>VLOOKUP('1.2'!A499,'Hoa Don'!$A$1:$D$517,2,FALSE)</f>
        <v>45186</v>
      </c>
      <c r="D499">
        <v>8692</v>
      </c>
      <c r="E499" t="str">
        <f>VLOOKUP('1.4'!A499,'Hoa Don'!$A:$D,4,FALSE)</f>
        <v>NV29</v>
      </c>
    </row>
    <row r="500" spans="1:5" x14ac:dyDescent="0.3">
      <c r="A500" s="6" t="s">
        <v>563</v>
      </c>
      <c r="B500" s="6" t="s">
        <v>21</v>
      </c>
      <c r="C500" s="43">
        <f>VLOOKUP('1.2'!A500,'Hoa Don'!$A$1:$D$517,2,FALSE)</f>
        <v>45188</v>
      </c>
      <c r="D500">
        <v>960</v>
      </c>
      <c r="E500" t="str">
        <f>VLOOKUP('1.4'!A500,'Hoa Don'!$A:$D,4,FALSE)</f>
        <v>NV24</v>
      </c>
    </row>
    <row r="501" spans="1:5" x14ac:dyDescent="0.3">
      <c r="A501" s="6" t="s">
        <v>564</v>
      </c>
      <c r="B501" s="6" t="s">
        <v>24</v>
      </c>
      <c r="C501" s="43">
        <f>VLOOKUP('1.2'!A501,'Hoa Don'!$A$1:$D$517,2,FALSE)</f>
        <v>45190</v>
      </c>
      <c r="D501">
        <v>400</v>
      </c>
      <c r="E501" t="str">
        <f>VLOOKUP('1.4'!A501,'Hoa Don'!$A:$D,4,FALSE)</f>
        <v>NV15</v>
      </c>
    </row>
    <row r="502" spans="1:5" x14ac:dyDescent="0.3">
      <c r="A502" s="6" t="s">
        <v>565</v>
      </c>
      <c r="B502" s="6" t="s">
        <v>10</v>
      </c>
      <c r="C502" s="43">
        <f>VLOOKUP('1.2'!A502,'Hoa Don'!$A$1:$D$517,2,FALSE)</f>
        <v>45192</v>
      </c>
      <c r="D502">
        <v>20203</v>
      </c>
      <c r="E502" t="str">
        <f>VLOOKUP('1.4'!A502,'Hoa Don'!$A:$D,4,FALSE)</f>
        <v>NV17</v>
      </c>
    </row>
    <row r="503" spans="1:5" x14ac:dyDescent="0.3">
      <c r="A503" s="6" t="s">
        <v>566</v>
      </c>
      <c r="B503" s="6" t="s">
        <v>26</v>
      </c>
      <c r="C503" s="43">
        <f>VLOOKUP('1.2'!A503,'Hoa Don'!$A$1:$D$517,2,FALSE)</f>
        <v>45194</v>
      </c>
      <c r="D503">
        <v>424</v>
      </c>
      <c r="E503" t="str">
        <f>VLOOKUP('1.4'!A503,'Hoa Don'!$A:$D,4,FALSE)</f>
        <v>NV15</v>
      </c>
    </row>
    <row r="504" spans="1:5" x14ac:dyDescent="0.3">
      <c r="A504" s="6" t="s">
        <v>567</v>
      </c>
      <c r="B504" s="6" t="s">
        <v>38</v>
      </c>
      <c r="C504" s="43">
        <f>VLOOKUP('1.2'!A504,'Hoa Don'!$A$1:$D$517,2,FALSE)</f>
        <v>45196</v>
      </c>
      <c r="D504">
        <v>5916</v>
      </c>
      <c r="E504" t="str">
        <f>VLOOKUP('1.4'!A504,'Hoa Don'!$A:$D,4,FALSE)</f>
        <v>NV8</v>
      </c>
    </row>
    <row r="505" spans="1:5" x14ac:dyDescent="0.3">
      <c r="A505" s="6" t="s">
        <v>568</v>
      </c>
      <c r="B505" s="6" t="s">
        <v>26</v>
      </c>
      <c r="C505" s="43">
        <f>VLOOKUP('1.2'!A505,'Hoa Don'!$A$1:$D$517,2,FALSE)</f>
        <v>45200</v>
      </c>
      <c r="D505">
        <v>7420</v>
      </c>
      <c r="E505" t="str">
        <f>VLOOKUP('1.4'!A505,'Hoa Don'!$A:$D,4,FALSE)</f>
        <v>NV24</v>
      </c>
    </row>
    <row r="506" spans="1:5" x14ac:dyDescent="0.3">
      <c r="A506" s="6" t="s">
        <v>569</v>
      </c>
      <c r="B506" s="6" t="s">
        <v>51</v>
      </c>
      <c r="C506" s="43">
        <f>VLOOKUP('1.2'!A506,'Hoa Don'!$A$1:$D$517,2,FALSE)</f>
        <v>45201</v>
      </c>
      <c r="D506">
        <v>4620</v>
      </c>
      <c r="E506" t="str">
        <f>VLOOKUP('1.4'!A506,'Hoa Don'!$A:$D,4,FALSE)</f>
        <v>NV11</v>
      </c>
    </row>
    <row r="507" spans="1:5" x14ac:dyDescent="0.3">
      <c r="A507" s="6" t="s">
        <v>570</v>
      </c>
      <c r="B507" s="6" t="s">
        <v>24</v>
      </c>
      <c r="C507" s="43">
        <f>VLOOKUP('1.2'!A507,'Hoa Don'!$A$1:$D$517,2,FALSE)</f>
        <v>45201</v>
      </c>
      <c r="D507">
        <v>7700</v>
      </c>
      <c r="E507" t="str">
        <f>VLOOKUP('1.4'!A507,'Hoa Don'!$A:$D,4,FALSE)</f>
        <v>NV23</v>
      </c>
    </row>
    <row r="508" spans="1:5" x14ac:dyDescent="0.3">
      <c r="A508" s="6" t="s">
        <v>571</v>
      </c>
      <c r="B508" s="6" t="s">
        <v>51</v>
      </c>
      <c r="C508" s="43">
        <f>VLOOKUP('1.2'!A508,'Hoa Don'!$A$1:$D$517,2,FALSE)</f>
        <v>45206</v>
      </c>
      <c r="D508">
        <v>525</v>
      </c>
      <c r="E508" t="str">
        <f>VLOOKUP('1.4'!A508,'Hoa Don'!$A:$D,4,FALSE)</f>
        <v>NV4</v>
      </c>
    </row>
    <row r="509" spans="1:5" x14ac:dyDescent="0.3">
      <c r="A509" s="6" t="s">
        <v>572</v>
      </c>
      <c r="B509" s="6" t="s">
        <v>26</v>
      </c>
      <c r="C509" s="43">
        <f>VLOOKUP('1.2'!A509,'Hoa Don'!$A$1:$D$517,2,FALSE)</f>
        <v>45208</v>
      </c>
      <c r="D509">
        <v>2756</v>
      </c>
      <c r="E509" t="str">
        <f>VLOOKUP('1.4'!A509,'Hoa Don'!$A:$D,4,FALSE)</f>
        <v>NV22</v>
      </c>
    </row>
    <row r="510" spans="1:5" x14ac:dyDescent="0.3">
      <c r="A510" s="6" t="s">
        <v>573</v>
      </c>
      <c r="B510" s="6" t="s">
        <v>28</v>
      </c>
      <c r="C510" s="43">
        <f>VLOOKUP('1.2'!A510,'Hoa Don'!$A$1:$D$517,2,FALSE)</f>
        <v>45210</v>
      </c>
      <c r="D510">
        <v>436</v>
      </c>
      <c r="E510" t="str">
        <f>VLOOKUP('1.4'!A510,'Hoa Don'!$A:$D,4,FALSE)</f>
        <v>NV21</v>
      </c>
    </row>
    <row r="511" spans="1:5" x14ac:dyDescent="0.3">
      <c r="A511" s="6" t="s">
        <v>574</v>
      </c>
      <c r="B511" s="6" t="s">
        <v>4</v>
      </c>
      <c r="C511" s="43">
        <f>VLOOKUP('1.2'!A511,'Hoa Don'!$A$1:$D$517,2,FALSE)</f>
        <v>45212</v>
      </c>
      <c r="D511">
        <v>1110</v>
      </c>
      <c r="E511" t="str">
        <f>VLOOKUP('1.4'!A511,'Hoa Don'!$A:$D,4,FALSE)</f>
        <v>NV15</v>
      </c>
    </row>
    <row r="512" spans="1:5" x14ac:dyDescent="0.3">
      <c r="A512" s="6" t="s">
        <v>575</v>
      </c>
      <c r="B512" s="6" t="s">
        <v>21</v>
      </c>
      <c r="C512" s="43">
        <f>VLOOKUP('1.2'!A512,'Hoa Don'!$A$1:$D$517,2,FALSE)</f>
        <v>45214</v>
      </c>
      <c r="D512">
        <v>1200</v>
      </c>
      <c r="E512" t="str">
        <f>VLOOKUP('1.4'!A512,'Hoa Don'!$A:$D,4,FALSE)</f>
        <v>NV22</v>
      </c>
    </row>
    <row r="513" spans="1:5" x14ac:dyDescent="0.3">
      <c r="A513" s="6" t="s">
        <v>576</v>
      </c>
      <c r="B513" s="6" t="s">
        <v>4</v>
      </c>
      <c r="C513" s="43">
        <f>VLOOKUP('1.2'!A513,'Hoa Don'!$A$1:$D$517,2,FALSE)</f>
        <v>45216</v>
      </c>
      <c r="D513">
        <v>8436</v>
      </c>
      <c r="E513" t="str">
        <f>VLOOKUP('1.4'!A513,'Hoa Don'!$A:$D,4,FALSE)</f>
        <v>NV8</v>
      </c>
    </row>
    <row r="514" spans="1:5" x14ac:dyDescent="0.3">
      <c r="A514" s="6" t="s">
        <v>577</v>
      </c>
      <c r="B514" s="6" t="s">
        <v>38</v>
      </c>
      <c r="C514" s="43">
        <f>VLOOKUP('1.2'!A514,'Hoa Don'!$A$1:$D$517,2,FALSE)</f>
        <v>45218</v>
      </c>
      <c r="D514">
        <v>2040</v>
      </c>
      <c r="E514" t="str">
        <f>VLOOKUP('1.4'!A514,'Hoa Don'!$A:$D,4,FALSE)</f>
        <v>NV7</v>
      </c>
    </row>
    <row r="515" spans="1:5" x14ac:dyDescent="0.3">
      <c r="A515" s="6" t="s">
        <v>578</v>
      </c>
      <c r="B515" s="6" t="s">
        <v>10</v>
      </c>
      <c r="C515" s="43">
        <f>VLOOKUP('1.2'!A515,'Hoa Don'!$A$1:$D$517,2,FALSE)</f>
        <v>45220</v>
      </c>
      <c r="D515">
        <v>10215</v>
      </c>
      <c r="E515" t="str">
        <f>VLOOKUP('1.4'!A515,'Hoa Don'!$A:$D,4,FALSE)</f>
        <v>NV1</v>
      </c>
    </row>
    <row r="516" spans="1:5" x14ac:dyDescent="0.3">
      <c r="A516" s="6" t="s">
        <v>579</v>
      </c>
      <c r="B516" s="6" t="s">
        <v>7</v>
      </c>
      <c r="C516" s="43">
        <f>VLOOKUP('1.2'!A516,'Hoa Don'!$A$1:$D$517,2,FALSE)</f>
        <v>45222</v>
      </c>
      <c r="D516">
        <v>5720</v>
      </c>
      <c r="E516" t="str">
        <f>VLOOKUP('1.4'!A516,'Hoa Don'!$A:$D,4,FALSE)</f>
        <v>NV9</v>
      </c>
    </row>
    <row r="517" spans="1:5" x14ac:dyDescent="0.3">
      <c r="A517" s="6" t="s">
        <v>580</v>
      </c>
      <c r="B517" s="6" t="s">
        <v>38</v>
      </c>
      <c r="C517" s="43">
        <f>VLOOKUP('1.2'!A517,'Hoa Don'!$A$1:$D$517,2,FALSE)</f>
        <v>45224</v>
      </c>
      <c r="D517">
        <v>2244</v>
      </c>
      <c r="E517" t="str">
        <f>VLOOKUP('1.4'!A517,'Hoa Don'!$A:$D,4,FALSE)</f>
        <v>NV3</v>
      </c>
    </row>
    <row r="518" spans="1:5" x14ac:dyDescent="0.3">
      <c r="A518" s="6" t="s">
        <v>581</v>
      </c>
      <c r="B518" s="6" t="s">
        <v>21</v>
      </c>
      <c r="C518" s="43">
        <f>VLOOKUP('1.2'!A518,'Hoa Don'!$A$1:$D$517,2,FALSE)</f>
        <v>45226</v>
      </c>
      <c r="D518">
        <v>5640</v>
      </c>
      <c r="E518" t="str">
        <f>VLOOKUP('1.4'!A518,'Hoa Don'!$A:$D,4,FALSE)</f>
        <v>NV12</v>
      </c>
    </row>
    <row r="519" spans="1:5" x14ac:dyDescent="0.3">
      <c r="A519" s="6" t="s">
        <v>582</v>
      </c>
      <c r="B519" s="6" t="s">
        <v>24</v>
      </c>
      <c r="C519" s="43">
        <f>VLOOKUP('1.2'!A519,'Hoa Don'!$A$1:$D$517,2,FALSE)</f>
        <v>45228</v>
      </c>
      <c r="D519">
        <v>1600</v>
      </c>
      <c r="E519" t="str">
        <f>VLOOKUP('1.4'!A519,'Hoa Don'!$A:$D,4,FALSE)</f>
        <v>NV11</v>
      </c>
    </row>
    <row r="520" spans="1:5" x14ac:dyDescent="0.3">
      <c r="A520" s="6" t="s">
        <v>583</v>
      </c>
      <c r="B520" s="6" t="s">
        <v>10</v>
      </c>
      <c r="C520" s="43">
        <f>VLOOKUP('1.2'!A520,'Hoa Don'!$A$1:$D$517,2,FALSE)</f>
        <v>45230</v>
      </c>
      <c r="D520">
        <v>2497</v>
      </c>
      <c r="E520" t="str">
        <f>VLOOKUP('1.4'!A520,'Hoa Don'!$A:$D,4,FALSE)</f>
        <v>NV2</v>
      </c>
    </row>
    <row r="521" spans="1:5" x14ac:dyDescent="0.3">
      <c r="A521" s="6" t="s">
        <v>584</v>
      </c>
      <c r="B521" s="6" t="s">
        <v>5</v>
      </c>
      <c r="C521" s="43">
        <f>VLOOKUP('1.2'!A521,'Hoa Don'!$A$1:$D$517,2,FALSE)</f>
        <v>45231</v>
      </c>
      <c r="D521">
        <v>464</v>
      </c>
      <c r="E521" t="str">
        <f>VLOOKUP('1.4'!A521,'Hoa Don'!$A:$D,4,FALSE)</f>
        <v>NV10</v>
      </c>
    </row>
    <row r="522" spans="1:5" x14ac:dyDescent="0.3">
      <c r="A522" s="6" t="s">
        <v>585</v>
      </c>
      <c r="B522" s="6" t="s">
        <v>51</v>
      </c>
      <c r="C522" s="43">
        <f>VLOOKUP('1.2'!A522,'Hoa Don'!$A$1:$D$517,2,FALSE)</f>
        <v>45231</v>
      </c>
      <c r="D522">
        <v>630</v>
      </c>
      <c r="E522" t="str">
        <f>VLOOKUP('1.4'!A522,'Hoa Don'!$A:$D,4,FALSE)</f>
        <v>NV20</v>
      </c>
    </row>
    <row r="523" spans="1:5" x14ac:dyDescent="0.3">
      <c r="A523" s="6" t="s">
        <v>586</v>
      </c>
      <c r="B523" s="6" t="s">
        <v>38</v>
      </c>
      <c r="C523" s="43">
        <f>VLOOKUP('1.2'!A523,'Hoa Don'!$A$1:$D$517,2,FALSE)</f>
        <v>45236</v>
      </c>
      <c r="D523">
        <v>408</v>
      </c>
      <c r="E523" t="str">
        <f>VLOOKUP('1.4'!A523,'Hoa Don'!$A:$D,4,FALSE)</f>
        <v>NV16</v>
      </c>
    </row>
    <row r="524" spans="1:5" x14ac:dyDescent="0.3">
      <c r="A524" s="6" t="s">
        <v>587</v>
      </c>
      <c r="B524" s="6" t="s">
        <v>10</v>
      </c>
      <c r="C524" s="43">
        <f>VLOOKUP('1.2'!A524,'Hoa Don'!$A$1:$D$517,2,FALSE)</f>
        <v>45238</v>
      </c>
      <c r="D524">
        <v>7264</v>
      </c>
      <c r="E524" t="str">
        <f>VLOOKUP('1.4'!A524,'Hoa Don'!$A:$D,4,FALSE)</f>
        <v>NV22</v>
      </c>
    </row>
    <row r="525" spans="1:5" x14ac:dyDescent="0.3">
      <c r="A525" s="6" t="s">
        <v>588</v>
      </c>
      <c r="B525" s="6" t="s">
        <v>26</v>
      </c>
      <c r="C525" s="43">
        <f>VLOOKUP('1.2'!A525,'Hoa Don'!$A$1:$D$517,2,FALSE)</f>
        <v>45240</v>
      </c>
      <c r="D525">
        <v>8692</v>
      </c>
      <c r="E525" t="str">
        <f>VLOOKUP('1.4'!A525,'Hoa Don'!$A:$D,4,FALSE)</f>
        <v>NV6</v>
      </c>
    </row>
    <row r="526" spans="1:5" x14ac:dyDescent="0.3">
      <c r="A526" s="6" t="s">
        <v>589</v>
      </c>
      <c r="B526" s="6" t="s">
        <v>26</v>
      </c>
      <c r="C526" s="43">
        <f>VLOOKUP('1.2'!A526,'Hoa Don'!$A$1:$D$517,2,FALSE)</f>
        <v>45242</v>
      </c>
      <c r="D526">
        <v>4240</v>
      </c>
      <c r="E526" t="str">
        <f>VLOOKUP('1.4'!A526,'Hoa Don'!$A:$D,4,FALSE)</f>
        <v>NV20</v>
      </c>
    </row>
    <row r="527" spans="1:5" x14ac:dyDescent="0.3">
      <c r="A527" s="6" t="s">
        <v>590</v>
      </c>
      <c r="B527" s="6" t="s">
        <v>10</v>
      </c>
      <c r="C527" s="43">
        <f>VLOOKUP('1.2'!A527,'Hoa Don'!$A$1:$D$517,2,FALSE)</f>
        <v>45244</v>
      </c>
      <c r="D527">
        <v>4313</v>
      </c>
      <c r="E527" t="str">
        <f>VLOOKUP('1.4'!A527,'Hoa Don'!$A:$D,4,FALSE)</f>
        <v>NV13</v>
      </c>
    </row>
    <row r="528" spans="1:5" x14ac:dyDescent="0.3">
      <c r="A528" s="6" t="s">
        <v>591</v>
      </c>
      <c r="B528" s="6" t="s">
        <v>4</v>
      </c>
      <c r="C528" s="43">
        <f>VLOOKUP('1.2'!A528,'Hoa Don'!$A$1:$D$517,2,FALSE)</f>
        <v>45246</v>
      </c>
      <c r="D528">
        <v>888</v>
      </c>
      <c r="E528" t="str">
        <f>VLOOKUP('1.4'!A528,'Hoa Don'!$A:$D,4,FALSE)</f>
        <v>NV1</v>
      </c>
    </row>
    <row r="529" spans="1:5" x14ac:dyDescent="0.3">
      <c r="A529" s="6" t="s">
        <v>592</v>
      </c>
      <c r="B529" s="6" t="s">
        <v>7</v>
      </c>
      <c r="C529" s="43">
        <f>VLOOKUP('1.2'!A529,'Hoa Don'!$A$1:$D$517,2,FALSE)</f>
        <v>45248</v>
      </c>
      <c r="D529">
        <v>1320</v>
      </c>
      <c r="E529" t="str">
        <f>VLOOKUP('1.4'!A529,'Hoa Don'!$A:$D,4,FALSE)</f>
        <v>NV13</v>
      </c>
    </row>
    <row r="530" spans="1:5" x14ac:dyDescent="0.3">
      <c r="A530" s="6" t="s">
        <v>593</v>
      </c>
      <c r="B530" s="6" t="s">
        <v>21</v>
      </c>
      <c r="C530" s="43">
        <f>VLOOKUP('1.2'!A530,'Hoa Don'!$A$1:$D$517,2,FALSE)</f>
        <v>45250</v>
      </c>
      <c r="D530">
        <v>720</v>
      </c>
      <c r="E530" t="str">
        <f>VLOOKUP('1.4'!A530,'Hoa Don'!$A:$D,4,FALSE)</f>
        <v>NV6</v>
      </c>
    </row>
    <row r="531" spans="1:5" x14ac:dyDescent="0.3">
      <c r="A531" s="6" t="s">
        <v>594</v>
      </c>
      <c r="B531" s="6" t="s">
        <v>7</v>
      </c>
      <c r="C531" s="43">
        <f>VLOOKUP('1.2'!A531,'Hoa Don'!$A$1:$D$517,2,FALSE)</f>
        <v>45252</v>
      </c>
      <c r="D531">
        <v>3344</v>
      </c>
      <c r="E531" t="str">
        <f>VLOOKUP('1.4'!A531,'Hoa Don'!$A:$D,4,FALSE)</f>
        <v>NV2</v>
      </c>
    </row>
    <row r="532" spans="1:5" x14ac:dyDescent="0.3">
      <c r="A532" s="6" t="s">
        <v>595</v>
      </c>
      <c r="B532" s="6" t="s">
        <v>28</v>
      </c>
      <c r="C532" s="43">
        <f>VLOOKUP('1.2'!A532,'Hoa Don'!$A$1:$D$517,2,FALSE)</f>
        <v>45254</v>
      </c>
      <c r="D532">
        <v>1199</v>
      </c>
      <c r="E532" t="str">
        <f>VLOOKUP('1.4'!A532,'Hoa Don'!$A:$D,4,FALSE)</f>
        <v>NV24</v>
      </c>
    </row>
    <row r="533" spans="1:5" x14ac:dyDescent="0.3">
      <c r="A533" s="6" t="s">
        <v>596</v>
      </c>
      <c r="B533" s="6" t="s">
        <v>24</v>
      </c>
      <c r="C533" s="43">
        <f>VLOOKUP('1.2'!A533,'Hoa Don'!$A$1:$D$517,2,FALSE)</f>
        <v>45256</v>
      </c>
      <c r="D533">
        <v>5600</v>
      </c>
      <c r="E533" t="str">
        <f>VLOOKUP('1.4'!A533,'Hoa Don'!$A:$D,4,FALSE)</f>
        <v>NV29</v>
      </c>
    </row>
    <row r="534" spans="1:5" x14ac:dyDescent="0.3">
      <c r="A534" s="6" t="s">
        <v>597</v>
      </c>
      <c r="B534" s="6" t="s">
        <v>4</v>
      </c>
      <c r="C534" s="43">
        <f>VLOOKUP('1.2'!A534,'Hoa Don'!$A$1:$D$517,2,FALSE)</f>
        <v>45258</v>
      </c>
      <c r="D534">
        <v>3330</v>
      </c>
      <c r="E534" t="str">
        <f>VLOOKUP('1.4'!A534,'Hoa Don'!$A:$D,4,FALSE)</f>
        <v>NV13</v>
      </c>
    </row>
    <row r="535" spans="1:5" x14ac:dyDescent="0.3">
      <c r="A535" s="6" t="s">
        <v>598</v>
      </c>
      <c r="B535" s="6" t="s">
        <v>51</v>
      </c>
      <c r="C535" s="43">
        <f>VLOOKUP('1.2'!A535,'Hoa Don'!$A$1:$D$517,2,FALSE)</f>
        <v>45260</v>
      </c>
      <c r="D535">
        <v>2310</v>
      </c>
      <c r="E535" t="str">
        <f>VLOOKUP('1.4'!A535,'Hoa Don'!$A:$D,4,FALSE)</f>
        <v>NV6</v>
      </c>
    </row>
    <row r="536" spans="1:5" x14ac:dyDescent="0.3">
      <c r="A536" s="6" t="s">
        <v>599</v>
      </c>
      <c r="B536" s="6" t="s">
        <v>38</v>
      </c>
      <c r="C536" s="43">
        <f>VLOOKUP('1.2'!A536,'Hoa Don'!$A$1:$D$517,2,FALSE)</f>
        <v>45261</v>
      </c>
      <c r="D536">
        <v>9690</v>
      </c>
      <c r="E536" t="str">
        <f>VLOOKUP('1.4'!A536,'Hoa Don'!$A:$D,4,FALSE)</f>
        <v>NV20</v>
      </c>
    </row>
    <row r="537" spans="1:5" x14ac:dyDescent="0.3">
      <c r="A537" s="6" t="s">
        <v>600</v>
      </c>
      <c r="B537" s="6" t="s">
        <v>51</v>
      </c>
      <c r="C537" s="43">
        <f>VLOOKUP('1.2'!A537,'Hoa Don'!$A$1:$D$517,2,FALSE)</f>
        <v>45263</v>
      </c>
      <c r="D537">
        <v>5355</v>
      </c>
      <c r="E537" t="str">
        <f>VLOOKUP('1.4'!A537,'Hoa Don'!$A:$D,4,FALSE)</f>
        <v>NV20</v>
      </c>
    </row>
    <row r="538" spans="1:5" x14ac:dyDescent="0.3">
      <c r="A538" s="6" t="s">
        <v>601</v>
      </c>
      <c r="B538" s="6" t="s">
        <v>21</v>
      </c>
      <c r="C538" s="43">
        <f>VLOOKUP('1.2'!A538,'Hoa Don'!$A$1:$D$517,2,FALSE)</f>
        <v>45265</v>
      </c>
      <c r="D538">
        <v>2640</v>
      </c>
      <c r="E538" t="str">
        <f>VLOOKUP('1.4'!A538,'Hoa Don'!$A:$D,4,FALSE)</f>
        <v>NV20</v>
      </c>
    </row>
    <row r="539" spans="1:5" x14ac:dyDescent="0.3">
      <c r="A539" s="6" t="s">
        <v>602</v>
      </c>
      <c r="B539" s="6" t="s">
        <v>28</v>
      </c>
      <c r="C539" s="43">
        <f>VLOOKUP('1.2'!A539,'Hoa Don'!$A$1:$D$517,2,FALSE)</f>
        <v>45265</v>
      </c>
      <c r="D539">
        <v>4360</v>
      </c>
      <c r="E539" t="str">
        <f>VLOOKUP('1.4'!A539,'Hoa Don'!$A:$D,4,FALSE)</f>
        <v>NV10</v>
      </c>
    </row>
    <row r="540" spans="1:5" x14ac:dyDescent="0.3">
      <c r="A540" s="6" t="s">
        <v>603</v>
      </c>
      <c r="B540" s="6" t="s">
        <v>38</v>
      </c>
      <c r="C540" s="43">
        <f>VLOOKUP('1.2'!A540,'Hoa Don'!$A$1:$D$517,2,FALSE)</f>
        <v>45265</v>
      </c>
      <c r="D540">
        <v>816</v>
      </c>
      <c r="E540" t="str">
        <f>VLOOKUP('1.4'!A540,'Hoa Don'!$A:$D,4,FALSE)</f>
        <v>NV25</v>
      </c>
    </row>
    <row r="541" spans="1:5" x14ac:dyDescent="0.3">
      <c r="A541" s="6" t="s">
        <v>604</v>
      </c>
      <c r="B541" s="6" t="s">
        <v>4</v>
      </c>
      <c r="C541" s="43">
        <f>VLOOKUP('1.2'!A541,'Hoa Don'!$A$1:$D$517,2,FALSE)</f>
        <v>45271</v>
      </c>
      <c r="D541">
        <v>888</v>
      </c>
      <c r="E541" t="str">
        <f>VLOOKUP('1.4'!A541,'Hoa Don'!$A:$D,4,FALSE)</f>
        <v>NV12</v>
      </c>
    </row>
    <row r="542" spans="1:5" x14ac:dyDescent="0.3">
      <c r="A542" s="6" t="s">
        <v>605</v>
      </c>
      <c r="B542" s="6" t="s">
        <v>4</v>
      </c>
      <c r="C542" s="43">
        <f>VLOOKUP('1.2'!A542,'Hoa Don'!$A$1:$D$517,2,FALSE)</f>
        <v>45273</v>
      </c>
      <c r="D542">
        <v>19758</v>
      </c>
      <c r="E542" t="str">
        <f>VLOOKUP('1.4'!A542,'Hoa Don'!$A:$D,4,FALSE)</f>
        <v>NV3</v>
      </c>
    </row>
    <row r="543" spans="1:5" x14ac:dyDescent="0.3">
      <c r="A543" s="6" t="s">
        <v>606</v>
      </c>
      <c r="B543" s="6" t="s">
        <v>51</v>
      </c>
      <c r="C543" s="43">
        <f>VLOOKUP('1.2'!A543,'Hoa Don'!$A$1:$D$517,2,FALSE)</f>
        <v>45275</v>
      </c>
      <c r="D543">
        <v>210</v>
      </c>
      <c r="E543" t="str">
        <f>VLOOKUP('1.4'!A543,'Hoa Don'!$A:$D,4,FALSE)</f>
        <v>NV12</v>
      </c>
    </row>
    <row r="544" spans="1:5" x14ac:dyDescent="0.3">
      <c r="A544" s="6" t="s">
        <v>607</v>
      </c>
      <c r="B544" s="6" t="s">
        <v>10</v>
      </c>
      <c r="C544" s="43">
        <f>VLOOKUP('1.2'!A544,'Hoa Don'!$A$1:$D$517,2,FALSE)</f>
        <v>45277</v>
      </c>
      <c r="D544">
        <v>13166</v>
      </c>
      <c r="E544" t="str">
        <f>VLOOKUP('1.4'!A544,'Hoa Don'!$A:$D,4,FALSE)</f>
        <v>NV11</v>
      </c>
    </row>
    <row r="545" spans="1:5" x14ac:dyDescent="0.3">
      <c r="A545" s="6" t="s">
        <v>608</v>
      </c>
      <c r="B545" s="6" t="s">
        <v>38</v>
      </c>
      <c r="C545" s="43">
        <f>VLOOKUP('1.2'!A545,'Hoa Don'!$A$1:$D$517,2,FALSE)</f>
        <v>45279</v>
      </c>
      <c r="D545">
        <v>5100</v>
      </c>
      <c r="E545" t="str">
        <f>VLOOKUP('1.4'!A545,'Hoa Don'!$A:$D,4,FALSE)</f>
        <v>NV30</v>
      </c>
    </row>
    <row r="546" spans="1:5" x14ac:dyDescent="0.3">
      <c r="A546" s="6" t="s">
        <v>609</v>
      </c>
      <c r="B546" s="6" t="s">
        <v>7</v>
      </c>
      <c r="C546" s="43">
        <f>VLOOKUP('1.2'!A546,'Hoa Don'!$A$1:$D$517,2,FALSE)</f>
        <v>45281</v>
      </c>
      <c r="D546">
        <v>3872</v>
      </c>
      <c r="E546" t="str">
        <f>VLOOKUP('1.4'!A546,'Hoa Don'!$A:$D,4,FALSE)</f>
        <v>NV29</v>
      </c>
    </row>
    <row r="547" spans="1:5" x14ac:dyDescent="0.3">
      <c r="A547" s="6" t="s">
        <v>610</v>
      </c>
      <c r="B547" s="6" t="s">
        <v>5</v>
      </c>
      <c r="C547" s="43">
        <f>VLOOKUP('1.2'!A547,'Hoa Don'!$A$1:$D$517,2,FALSE)</f>
        <v>45283</v>
      </c>
      <c r="D547">
        <v>1276</v>
      </c>
      <c r="E547" t="str">
        <f>VLOOKUP('1.4'!A547,'Hoa Don'!$A:$D,4,FALSE)</f>
        <v>NV19</v>
      </c>
    </row>
    <row r="548" spans="1:5" x14ac:dyDescent="0.3">
      <c r="A548" s="6" t="s">
        <v>611</v>
      </c>
      <c r="B548" s="6" t="s">
        <v>10</v>
      </c>
      <c r="C548" s="43">
        <f>VLOOKUP('1.2'!A548,'Hoa Don'!$A$1:$D$517,2,FALSE)</f>
        <v>45285</v>
      </c>
      <c r="D548">
        <v>13620</v>
      </c>
      <c r="E548" t="str">
        <f>VLOOKUP('1.4'!A548,'Hoa Don'!$A:$D,4,FALSE)</f>
        <v>NV19</v>
      </c>
    </row>
    <row r="549" spans="1:5" x14ac:dyDescent="0.3">
      <c r="A549" s="6" t="s">
        <v>612</v>
      </c>
      <c r="B549" s="6" t="s">
        <v>7</v>
      </c>
      <c r="C549" s="43">
        <f>VLOOKUP('1.2'!A549,'Hoa Don'!$A$1:$D$517,2,FALSE)</f>
        <v>45287</v>
      </c>
      <c r="D549">
        <v>2112</v>
      </c>
      <c r="E549" t="str">
        <f>VLOOKUP('1.4'!A549,'Hoa Don'!$A:$D,4,FALSE)</f>
        <v>NV8</v>
      </c>
    </row>
    <row r="550" spans="1:5" x14ac:dyDescent="0.3">
      <c r="A550" s="6" t="s">
        <v>613</v>
      </c>
      <c r="B550" s="6" t="s">
        <v>7</v>
      </c>
      <c r="C550" s="43">
        <f>VLOOKUP('1.2'!A550,'Hoa Don'!$A$1:$D$517,2,FALSE)</f>
        <v>45288</v>
      </c>
      <c r="D550">
        <v>7832</v>
      </c>
      <c r="E550" t="str">
        <f>VLOOKUP('1.4'!A550,'Hoa Don'!$A:$D,4,FALSE)</f>
        <v>NV22</v>
      </c>
    </row>
    <row r="551" spans="1:5" x14ac:dyDescent="0.3">
      <c r="A551" s="6" t="s">
        <v>614</v>
      </c>
      <c r="B551" s="6" t="s">
        <v>10</v>
      </c>
      <c r="C551" s="43">
        <f>VLOOKUP('1.2'!A551,'Hoa Don'!$A$1:$D$517,2,FALSE)</f>
        <v>45288</v>
      </c>
      <c r="D551">
        <v>8399</v>
      </c>
      <c r="E551" t="str">
        <f>VLOOKUP('1.4'!A551,'Hoa Don'!$A:$D,4,FALSE)</f>
        <v>NV11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7"/>
  <sheetViews>
    <sheetView zoomScale="130" zoomScaleNormal="130" workbookViewId="0">
      <selection sqref="A1:B1048576"/>
    </sheetView>
  </sheetViews>
  <sheetFormatPr defaultColWidth="9.21875" defaultRowHeight="16.8" x14ac:dyDescent="0.3"/>
  <cols>
    <col min="1" max="1" width="11.21875" style="2" bestFit="1" customWidth="1"/>
    <col min="2" max="2" width="14.21875" style="2" bestFit="1" customWidth="1"/>
    <col min="3" max="3" width="9.44140625" style="2" bestFit="1" customWidth="1"/>
    <col min="4" max="4" width="15.44140625" style="2" bestFit="1" customWidth="1"/>
    <col min="5" max="16384" width="9.21875" style="2"/>
  </cols>
  <sheetData>
    <row r="1" spans="1:4" x14ac:dyDescent="0.3">
      <c r="A1" s="1" t="s">
        <v>0</v>
      </c>
      <c r="B1" s="1" t="s">
        <v>305</v>
      </c>
      <c r="C1" s="1" t="s">
        <v>228</v>
      </c>
      <c r="D1" s="1" t="s">
        <v>306</v>
      </c>
    </row>
    <row r="2" spans="1:4" x14ac:dyDescent="0.3">
      <c r="A2" s="23" t="s">
        <v>3</v>
      </c>
      <c r="B2" s="16">
        <v>44206</v>
      </c>
      <c r="C2" s="5" t="s">
        <v>261</v>
      </c>
      <c r="D2" s="4" t="s">
        <v>632</v>
      </c>
    </row>
    <row r="3" spans="1:4" x14ac:dyDescent="0.3">
      <c r="A3" s="10" t="s">
        <v>6</v>
      </c>
      <c r="B3" s="17">
        <v>44208</v>
      </c>
      <c r="C3" s="5" t="s">
        <v>238</v>
      </c>
      <c r="D3" s="6" t="s">
        <v>634</v>
      </c>
    </row>
    <row r="4" spans="1:4" x14ac:dyDescent="0.3">
      <c r="A4" s="6" t="s">
        <v>8</v>
      </c>
      <c r="B4" s="17">
        <v>44209</v>
      </c>
      <c r="C4" s="5" t="s">
        <v>246</v>
      </c>
      <c r="D4" s="6" t="s">
        <v>639</v>
      </c>
    </row>
    <row r="5" spans="1:4" x14ac:dyDescent="0.3">
      <c r="A5" s="10" t="s">
        <v>9</v>
      </c>
      <c r="B5" s="17">
        <v>44210</v>
      </c>
      <c r="C5" s="5" t="s">
        <v>246</v>
      </c>
      <c r="D5" s="6" t="s">
        <v>617</v>
      </c>
    </row>
    <row r="6" spans="1:4" x14ac:dyDescent="0.3">
      <c r="A6" s="6" t="s">
        <v>11</v>
      </c>
      <c r="B6" s="17">
        <v>44210</v>
      </c>
      <c r="C6" s="5" t="s">
        <v>268</v>
      </c>
      <c r="D6" s="6" t="s">
        <v>625</v>
      </c>
    </row>
    <row r="7" spans="1:4" x14ac:dyDescent="0.3">
      <c r="A7" s="10" t="s">
        <v>12</v>
      </c>
      <c r="B7" s="17">
        <v>44212</v>
      </c>
      <c r="C7" s="5" t="s">
        <v>246</v>
      </c>
      <c r="D7" s="6" t="s">
        <v>637</v>
      </c>
    </row>
    <row r="8" spans="1:4" x14ac:dyDescent="0.3">
      <c r="A8" s="23" t="s">
        <v>13</v>
      </c>
      <c r="B8" s="17">
        <v>44214</v>
      </c>
      <c r="C8" s="5" t="s">
        <v>271</v>
      </c>
      <c r="D8" s="6" t="s">
        <v>625</v>
      </c>
    </row>
    <row r="9" spans="1:4" x14ac:dyDescent="0.3">
      <c r="A9" s="6" t="s">
        <v>14</v>
      </c>
      <c r="B9" s="17">
        <v>44216</v>
      </c>
      <c r="C9" s="5" t="s">
        <v>265</v>
      </c>
      <c r="D9" s="6" t="s">
        <v>621</v>
      </c>
    </row>
    <row r="10" spans="1:4" x14ac:dyDescent="0.3">
      <c r="A10" s="6" t="s">
        <v>15</v>
      </c>
      <c r="B10" s="17">
        <v>44217</v>
      </c>
      <c r="C10" s="5" t="s">
        <v>246</v>
      </c>
      <c r="D10" s="6" t="s">
        <v>635</v>
      </c>
    </row>
    <row r="11" spans="1:4" x14ac:dyDescent="0.3">
      <c r="A11" s="6" t="s">
        <v>16</v>
      </c>
      <c r="B11" s="17">
        <v>44219</v>
      </c>
      <c r="C11" s="5" t="s">
        <v>259</v>
      </c>
      <c r="D11" s="6" t="s">
        <v>624</v>
      </c>
    </row>
    <row r="12" spans="1:4" x14ac:dyDescent="0.3">
      <c r="A12" s="6" t="s">
        <v>17</v>
      </c>
      <c r="B12" s="17">
        <v>44220</v>
      </c>
      <c r="C12" s="5" t="s">
        <v>255</v>
      </c>
      <c r="D12" s="6" t="s">
        <v>641</v>
      </c>
    </row>
    <row r="13" spans="1:4" x14ac:dyDescent="0.3">
      <c r="A13" s="6" t="s">
        <v>18</v>
      </c>
      <c r="B13" s="17">
        <v>44220</v>
      </c>
      <c r="C13" s="5" t="s">
        <v>246</v>
      </c>
      <c r="D13" s="6" t="s">
        <v>641</v>
      </c>
    </row>
    <row r="14" spans="1:4" x14ac:dyDescent="0.3">
      <c r="A14" s="6" t="s">
        <v>19</v>
      </c>
      <c r="B14" s="17">
        <v>44222</v>
      </c>
      <c r="C14" s="5" t="s">
        <v>243</v>
      </c>
      <c r="D14" s="6" t="s">
        <v>624</v>
      </c>
    </row>
    <row r="15" spans="1:4" x14ac:dyDescent="0.3">
      <c r="A15" s="6" t="s">
        <v>20</v>
      </c>
      <c r="B15" s="17">
        <v>44224</v>
      </c>
      <c r="C15" s="5" t="s">
        <v>253</v>
      </c>
      <c r="D15" s="6" t="s">
        <v>287</v>
      </c>
    </row>
    <row r="16" spans="1:4" x14ac:dyDescent="0.3">
      <c r="A16" s="6" t="s">
        <v>22</v>
      </c>
      <c r="B16" s="17">
        <v>44226</v>
      </c>
      <c r="C16" s="5" t="s">
        <v>257</v>
      </c>
      <c r="D16" s="6" t="s">
        <v>639</v>
      </c>
    </row>
    <row r="17" spans="1:4" x14ac:dyDescent="0.3">
      <c r="A17" s="6" t="s">
        <v>23</v>
      </c>
      <c r="B17" s="17">
        <v>44228</v>
      </c>
      <c r="C17" s="5" t="s">
        <v>271</v>
      </c>
      <c r="D17" s="6" t="s">
        <v>623</v>
      </c>
    </row>
    <row r="18" spans="1:4" x14ac:dyDescent="0.3">
      <c r="A18" s="6" t="s">
        <v>25</v>
      </c>
      <c r="B18" s="17">
        <v>44230</v>
      </c>
      <c r="C18" s="5" t="s">
        <v>263</v>
      </c>
      <c r="D18" s="6" t="s">
        <v>619</v>
      </c>
    </row>
    <row r="19" spans="1:4" x14ac:dyDescent="0.3">
      <c r="A19" s="6" t="s">
        <v>27</v>
      </c>
      <c r="B19" s="17">
        <v>44232</v>
      </c>
      <c r="C19" s="5" t="s">
        <v>261</v>
      </c>
      <c r="D19" s="6" t="s">
        <v>640</v>
      </c>
    </row>
    <row r="20" spans="1:4" x14ac:dyDescent="0.3">
      <c r="A20" s="6" t="s">
        <v>29</v>
      </c>
      <c r="B20" s="17">
        <v>44234</v>
      </c>
      <c r="C20" s="5" t="s">
        <v>265</v>
      </c>
      <c r="D20" s="6" t="s">
        <v>638</v>
      </c>
    </row>
    <row r="21" spans="1:4" x14ac:dyDescent="0.3">
      <c r="A21" s="6" t="s">
        <v>30</v>
      </c>
      <c r="B21" s="17">
        <v>44236</v>
      </c>
      <c r="C21" s="5" t="s">
        <v>240</v>
      </c>
      <c r="D21" s="6" t="s">
        <v>627</v>
      </c>
    </row>
    <row r="22" spans="1:4" x14ac:dyDescent="0.3">
      <c r="A22" s="6" t="s">
        <v>31</v>
      </c>
      <c r="B22" s="17">
        <v>44238</v>
      </c>
      <c r="C22" s="5" t="s">
        <v>238</v>
      </c>
      <c r="D22" s="6" t="s">
        <v>617</v>
      </c>
    </row>
    <row r="23" spans="1:4" x14ac:dyDescent="0.3">
      <c r="A23" s="6" t="s">
        <v>32</v>
      </c>
      <c r="B23" s="17">
        <v>44240</v>
      </c>
      <c r="C23" s="5" t="s">
        <v>263</v>
      </c>
      <c r="D23" s="6" t="s">
        <v>626</v>
      </c>
    </row>
    <row r="24" spans="1:4" x14ac:dyDescent="0.3">
      <c r="A24" s="6" t="s">
        <v>33</v>
      </c>
      <c r="B24" s="17">
        <v>44242</v>
      </c>
      <c r="C24" s="5" t="s">
        <v>265</v>
      </c>
      <c r="D24" s="6" t="s">
        <v>624</v>
      </c>
    </row>
    <row r="25" spans="1:4" x14ac:dyDescent="0.3">
      <c r="A25" s="6" t="s">
        <v>34</v>
      </c>
      <c r="B25" s="17">
        <v>44244</v>
      </c>
      <c r="C25" s="5" t="s">
        <v>246</v>
      </c>
      <c r="D25" s="6" t="s">
        <v>633</v>
      </c>
    </row>
    <row r="26" spans="1:4" x14ac:dyDescent="0.3">
      <c r="A26" s="6" t="s">
        <v>35</v>
      </c>
      <c r="B26" s="17">
        <v>44246</v>
      </c>
      <c r="C26" s="5" t="s">
        <v>249</v>
      </c>
      <c r="D26" s="6" t="s">
        <v>627</v>
      </c>
    </row>
    <row r="27" spans="1:4" x14ac:dyDescent="0.3">
      <c r="A27" s="6" t="s">
        <v>36</v>
      </c>
      <c r="B27" s="17">
        <v>44248</v>
      </c>
      <c r="C27" s="5" t="s">
        <v>234</v>
      </c>
      <c r="D27" s="6" t="s">
        <v>287</v>
      </c>
    </row>
    <row r="28" spans="1:4" x14ac:dyDescent="0.3">
      <c r="A28" s="6" t="s">
        <v>37</v>
      </c>
      <c r="B28" s="17">
        <v>44250</v>
      </c>
      <c r="C28" s="5" t="s">
        <v>251</v>
      </c>
      <c r="D28" s="6" t="s">
        <v>632</v>
      </c>
    </row>
    <row r="29" spans="1:4" x14ac:dyDescent="0.3">
      <c r="A29" s="6" t="s">
        <v>39</v>
      </c>
      <c r="B29" s="17">
        <v>44252</v>
      </c>
      <c r="C29" s="5" t="s">
        <v>234</v>
      </c>
      <c r="D29" s="6" t="s">
        <v>632</v>
      </c>
    </row>
    <row r="30" spans="1:4" x14ac:dyDescent="0.3">
      <c r="A30" s="6" t="s">
        <v>40</v>
      </c>
      <c r="B30" s="17">
        <v>44254</v>
      </c>
      <c r="C30" s="5" t="s">
        <v>257</v>
      </c>
      <c r="D30" s="6" t="s">
        <v>630</v>
      </c>
    </row>
    <row r="31" spans="1:4" x14ac:dyDescent="0.3">
      <c r="A31" s="6" t="s">
        <v>41</v>
      </c>
      <c r="B31" s="17">
        <v>44256</v>
      </c>
      <c r="C31" s="5" t="s">
        <v>265</v>
      </c>
      <c r="D31" s="6" t="s">
        <v>624</v>
      </c>
    </row>
    <row r="32" spans="1:4" x14ac:dyDescent="0.3">
      <c r="A32" s="6" t="s">
        <v>42</v>
      </c>
      <c r="B32" s="17">
        <v>44258</v>
      </c>
      <c r="C32" s="5" t="s">
        <v>243</v>
      </c>
      <c r="D32" s="6" t="s">
        <v>631</v>
      </c>
    </row>
    <row r="33" spans="1:4" x14ac:dyDescent="0.3">
      <c r="A33" s="6" t="s">
        <v>43</v>
      </c>
      <c r="B33" s="17">
        <v>44260</v>
      </c>
      <c r="C33" s="5" t="s">
        <v>253</v>
      </c>
      <c r="D33" s="6" t="s">
        <v>635</v>
      </c>
    </row>
    <row r="34" spans="1:4" x14ac:dyDescent="0.3">
      <c r="A34" s="6" t="s">
        <v>44</v>
      </c>
      <c r="B34" s="17">
        <v>44262</v>
      </c>
      <c r="C34" s="5" t="s">
        <v>268</v>
      </c>
      <c r="D34" s="6" t="s">
        <v>636</v>
      </c>
    </row>
    <row r="35" spans="1:4" x14ac:dyDescent="0.3">
      <c r="A35" s="6" t="s">
        <v>45</v>
      </c>
      <c r="B35" s="17">
        <v>44264</v>
      </c>
      <c r="C35" s="5" t="s">
        <v>249</v>
      </c>
      <c r="D35" s="6" t="s">
        <v>621</v>
      </c>
    </row>
    <row r="36" spans="1:4" x14ac:dyDescent="0.3">
      <c r="A36" s="6" t="s">
        <v>46</v>
      </c>
      <c r="B36" s="17">
        <v>44266</v>
      </c>
      <c r="C36" s="5" t="s">
        <v>271</v>
      </c>
      <c r="D36" s="6" t="s">
        <v>630</v>
      </c>
    </row>
    <row r="37" spans="1:4" x14ac:dyDescent="0.3">
      <c r="A37" s="6" t="s">
        <v>47</v>
      </c>
      <c r="B37" s="17">
        <v>44268</v>
      </c>
      <c r="C37" s="5" t="s">
        <v>249</v>
      </c>
      <c r="D37" s="6" t="s">
        <v>285</v>
      </c>
    </row>
    <row r="38" spans="1:4" x14ac:dyDescent="0.3">
      <c r="A38" s="6" t="s">
        <v>48</v>
      </c>
      <c r="B38" s="17">
        <v>44270</v>
      </c>
      <c r="C38" s="5" t="s">
        <v>268</v>
      </c>
      <c r="D38" s="6" t="s">
        <v>620</v>
      </c>
    </row>
    <row r="39" spans="1:4" x14ac:dyDescent="0.3">
      <c r="A39" s="6" t="s">
        <v>49</v>
      </c>
      <c r="B39" s="17">
        <v>44272</v>
      </c>
      <c r="C39" s="5" t="s">
        <v>261</v>
      </c>
      <c r="D39" s="6" t="s">
        <v>624</v>
      </c>
    </row>
    <row r="40" spans="1:4" x14ac:dyDescent="0.3">
      <c r="A40" s="6" t="s">
        <v>50</v>
      </c>
      <c r="B40" s="17">
        <v>44274</v>
      </c>
      <c r="C40" s="5" t="s">
        <v>246</v>
      </c>
      <c r="D40" s="6" t="s">
        <v>635</v>
      </c>
    </row>
    <row r="41" spans="1:4" x14ac:dyDescent="0.3">
      <c r="A41" s="6" t="s">
        <v>52</v>
      </c>
      <c r="B41" s="17">
        <v>44276</v>
      </c>
      <c r="C41" s="5" t="s">
        <v>238</v>
      </c>
      <c r="D41" s="6" t="s">
        <v>641</v>
      </c>
    </row>
    <row r="42" spans="1:4" x14ac:dyDescent="0.3">
      <c r="A42" s="6" t="s">
        <v>53</v>
      </c>
      <c r="B42" s="17">
        <v>44278</v>
      </c>
      <c r="C42" s="5" t="s">
        <v>249</v>
      </c>
      <c r="D42" s="6" t="s">
        <v>283</v>
      </c>
    </row>
    <row r="43" spans="1:4" x14ac:dyDescent="0.3">
      <c r="A43" s="6" t="s">
        <v>54</v>
      </c>
      <c r="B43" s="17">
        <v>44280</v>
      </c>
      <c r="C43" s="5" t="s">
        <v>246</v>
      </c>
      <c r="D43" s="6" t="s">
        <v>283</v>
      </c>
    </row>
    <row r="44" spans="1:4" x14ac:dyDescent="0.3">
      <c r="A44" s="6" t="s">
        <v>55</v>
      </c>
      <c r="B44" s="17">
        <v>44282</v>
      </c>
      <c r="C44" s="5" t="s">
        <v>268</v>
      </c>
      <c r="D44" s="6" t="s">
        <v>638</v>
      </c>
    </row>
    <row r="45" spans="1:4" x14ac:dyDescent="0.3">
      <c r="A45" s="6" t="s">
        <v>56</v>
      </c>
      <c r="B45" s="17">
        <v>44284</v>
      </c>
      <c r="C45" s="5" t="s">
        <v>253</v>
      </c>
      <c r="D45" s="6" t="s">
        <v>287</v>
      </c>
    </row>
    <row r="46" spans="1:4" x14ac:dyDescent="0.3">
      <c r="A46" s="6" t="s">
        <v>57</v>
      </c>
      <c r="B46" s="17">
        <v>44286</v>
      </c>
      <c r="C46" s="5" t="s">
        <v>259</v>
      </c>
      <c r="D46" s="6" t="s">
        <v>636</v>
      </c>
    </row>
    <row r="47" spans="1:4" x14ac:dyDescent="0.3">
      <c r="A47" s="6" t="s">
        <v>58</v>
      </c>
      <c r="B47" s="17">
        <v>44288</v>
      </c>
      <c r="C47" s="5" t="s">
        <v>251</v>
      </c>
      <c r="D47" s="6" t="s">
        <v>618</v>
      </c>
    </row>
    <row r="48" spans="1:4" x14ac:dyDescent="0.3">
      <c r="A48" s="24" t="s">
        <v>59</v>
      </c>
      <c r="B48" s="17">
        <v>44290</v>
      </c>
      <c r="C48" s="5" t="s">
        <v>271</v>
      </c>
      <c r="D48" s="6" t="s">
        <v>287</v>
      </c>
    </row>
    <row r="49" spans="1:4" x14ac:dyDescent="0.3">
      <c r="A49" s="6" t="s">
        <v>60</v>
      </c>
      <c r="B49" s="17">
        <v>44294</v>
      </c>
      <c r="C49" s="5" t="s">
        <v>243</v>
      </c>
      <c r="D49" s="6" t="s">
        <v>640</v>
      </c>
    </row>
    <row r="50" spans="1:4" x14ac:dyDescent="0.3">
      <c r="A50" s="6" t="s">
        <v>61</v>
      </c>
      <c r="B50" s="17">
        <v>44296</v>
      </c>
      <c r="C50" s="5" t="s">
        <v>263</v>
      </c>
      <c r="D50" s="6" t="s">
        <v>631</v>
      </c>
    </row>
    <row r="51" spans="1:4" x14ac:dyDescent="0.3">
      <c r="A51" s="6" t="s">
        <v>62</v>
      </c>
      <c r="B51" s="17">
        <v>44298</v>
      </c>
      <c r="C51" s="5" t="s">
        <v>259</v>
      </c>
      <c r="D51" s="6" t="s">
        <v>286</v>
      </c>
    </row>
    <row r="52" spans="1:4" x14ac:dyDescent="0.3">
      <c r="A52" s="6" t="s">
        <v>63</v>
      </c>
      <c r="B52" s="17">
        <v>44300</v>
      </c>
      <c r="C52" s="5" t="s">
        <v>265</v>
      </c>
      <c r="D52" s="6" t="s">
        <v>621</v>
      </c>
    </row>
    <row r="53" spans="1:4" x14ac:dyDescent="0.3">
      <c r="A53" s="6" t="s">
        <v>64</v>
      </c>
      <c r="B53" s="17">
        <v>44302</v>
      </c>
      <c r="C53" s="5" t="s">
        <v>240</v>
      </c>
      <c r="D53" s="6" t="s">
        <v>627</v>
      </c>
    </row>
    <row r="54" spans="1:4" x14ac:dyDescent="0.3">
      <c r="A54" s="6" t="s">
        <v>65</v>
      </c>
      <c r="B54" s="17">
        <v>44304</v>
      </c>
      <c r="C54" s="5" t="s">
        <v>261</v>
      </c>
      <c r="D54" s="6" t="s">
        <v>621</v>
      </c>
    </row>
    <row r="55" spans="1:4" x14ac:dyDescent="0.3">
      <c r="A55" s="6" t="s">
        <v>66</v>
      </c>
      <c r="B55" s="17">
        <v>44306</v>
      </c>
      <c r="C55" s="5" t="s">
        <v>268</v>
      </c>
      <c r="D55" s="6" t="s">
        <v>632</v>
      </c>
    </row>
    <row r="56" spans="1:4" x14ac:dyDescent="0.3">
      <c r="A56" s="6" t="s">
        <v>67</v>
      </c>
      <c r="B56" s="17">
        <v>44308</v>
      </c>
      <c r="C56" s="5" t="s">
        <v>261</v>
      </c>
      <c r="D56" s="6" t="s">
        <v>617</v>
      </c>
    </row>
    <row r="57" spans="1:4" x14ac:dyDescent="0.3">
      <c r="A57" s="6" t="s">
        <v>68</v>
      </c>
      <c r="B57" s="17">
        <v>44310</v>
      </c>
      <c r="C57" s="5" t="s">
        <v>238</v>
      </c>
      <c r="D57" s="6" t="s">
        <v>284</v>
      </c>
    </row>
    <row r="58" spans="1:4" x14ac:dyDescent="0.3">
      <c r="A58" s="6" t="s">
        <v>69</v>
      </c>
      <c r="B58" s="17">
        <v>44312</v>
      </c>
      <c r="C58" s="5" t="s">
        <v>238</v>
      </c>
      <c r="D58" s="6" t="s">
        <v>632</v>
      </c>
    </row>
    <row r="59" spans="1:4" s="14" customFormat="1" x14ac:dyDescent="0.3">
      <c r="A59" s="28" t="s">
        <v>70</v>
      </c>
      <c r="B59" s="29">
        <v>44314</v>
      </c>
      <c r="C59" s="5" t="s">
        <v>259</v>
      </c>
      <c r="D59" s="28" t="s">
        <v>623</v>
      </c>
    </row>
    <row r="60" spans="1:4" x14ac:dyDescent="0.3">
      <c r="A60" s="6" t="s">
        <v>71</v>
      </c>
      <c r="B60" s="17">
        <v>44316</v>
      </c>
      <c r="C60" s="5" t="s">
        <v>246</v>
      </c>
      <c r="D60" s="6" t="s">
        <v>635</v>
      </c>
    </row>
    <row r="61" spans="1:4" x14ac:dyDescent="0.3">
      <c r="A61" s="6" t="s">
        <v>72</v>
      </c>
      <c r="B61" s="17">
        <v>44318</v>
      </c>
      <c r="C61" s="5" t="s">
        <v>257</v>
      </c>
      <c r="D61" s="6" t="s">
        <v>283</v>
      </c>
    </row>
    <row r="62" spans="1:4" x14ac:dyDescent="0.3">
      <c r="A62" s="6" t="s">
        <v>73</v>
      </c>
      <c r="B62" s="17">
        <v>44320</v>
      </c>
      <c r="C62" s="5" t="s">
        <v>243</v>
      </c>
      <c r="D62" s="6" t="s">
        <v>620</v>
      </c>
    </row>
    <row r="63" spans="1:4" x14ac:dyDescent="0.3">
      <c r="A63" s="6" t="s">
        <v>74</v>
      </c>
      <c r="B63" s="17">
        <v>44322</v>
      </c>
      <c r="C63" s="5" t="s">
        <v>261</v>
      </c>
      <c r="D63" s="6" t="s">
        <v>641</v>
      </c>
    </row>
    <row r="64" spans="1:4" x14ac:dyDescent="0.3">
      <c r="A64" s="6" t="s">
        <v>75</v>
      </c>
      <c r="B64" s="17">
        <v>44324</v>
      </c>
      <c r="C64" s="5" t="s">
        <v>240</v>
      </c>
      <c r="D64" s="6" t="s">
        <v>283</v>
      </c>
    </row>
    <row r="65" spans="1:4" x14ac:dyDescent="0.3">
      <c r="A65" s="6" t="s">
        <v>76</v>
      </c>
      <c r="B65" s="17">
        <v>44326</v>
      </c>
      <c r="C65" s="5" t="s">
        <v>249</v>
      </c>
      <c r="D65" s="6" t="s">
        <v>634</v>
      </c>
    </row>
    <row r="66" spans="1:4" x14ac:dyDescent="0.3">
      <c r="A66" s="6" t="s">
        <v>77</v>
      </c>
      <c r="B66" s="17">
        <v>44328</v>
      </c>
      <c r="C66" s="5" t="s">
        <v>246</v>
      </c>
      <c r="D66" s="6" t="s">
        <v>632</v>
      </c>
    </row>
    <row r="67" spans="1:4" x14ac:dyDescent="0.3">
      <c r="A67" s="6" t="s">
        <v>78</v>
      </c>
      <c r="B67" s="17">
        <v>44330</v>
      </c>
      <c r="C67" s="5" t="s">
        <v>255</v>
      </c>
      <c r="D67" s="6" t="s">
        <v>626</v>
      </c>
    </row>
    <row r="68" spans="1:4" x14ac:dyDescent="0.3">
      <c r="A68" s="6" t="s">
        <v>79</v>
      </c>
      <c r="B68" s="17">
        <v>44332</v>
      </c>
      <c r="C68" s="5" t="s">
        <v>255</v>
      </c>
      <c r="D68" s="6" t="s">
        <v>283</v>
      </c>
    </row>
    <row r="69" spans="1:4" x14ac:dyDescent="0.3">
      <c r="A69" s="6" t="s">
        <v>80</v>
      </c>
      <c r="B69" s="17">
        <v>44334</v>
      </c>
      <c r="C69" s="5" t="s">
        <v>251</v>
      </c>
      <c r="D69" s="6" t="s">
        <v>619</v>
      </c>
    </row>
    <row r="70" spans="1:4" x14ac:dyDescent="0.3">
      <c r="A70" s="6" t="s">
        <v>81</v>
      </c>
      <c r="B70" s="17">
        <v>44336</v>
      </c>
      <c r="C70" s="5" t="s">
        <v>243</v>
      </c>
      <c r="D70" s="6" t="s">
        <v>627</v>
      </c>
    </row>
    <row r="71" spans="1:4" x14ac:dyDescent="0.3">
      <c r="A71" s="6" t="s">
        <v>82</v>
      </c>
      <c r="B71" s="17">
        <v>44338</v>
      </c>
      <c r="C71" s="5" t="s">
        <v>238</v>
      </c>
      <c r="D71" s="6" t="s">
        <v>625</v>
      </c>
    </row>
    <row r="72" spans="1:4" x14ac:dyDescent="0.3">
      <c r="A72" s="6" t="s">
        <v>83</v>
      </c>
      <c r="B72" s="17">
        <v>44340</v>
      </c>
      <c r="C72" s="5" t="s">
        <v>268</v>
      </c>
      <c r="D72" s="6" t="s">
        <v>636</v>
      </c>
    </row>
    <row r="73" spans="1:4" x14ac:dyDescent="0.3">
      <c r="A73" s="6" t="s">
        <v>84</v>
      </c>
      <c r="B73" s="17">
        <v>44342</v>
      </c>
      <c r="C73" s="5" t="s">
        <v>243</v>
      </c>
      <c r="D73" s="6" t="s">
        <v>631</v>
      </c>
    </row>
    <row r="74" spans="1:4" x14ac:dyDescent="0.3">
      <c r="A74" s="6" t="s">
        <v>85</v>
      </c>
      <c r="B74" s="17">
        <v>44344</v>
      </c>
      <c r="C74" s="5" t="s">
        <v>246</v>
      </c>
      <c r="D74" s="6" t="s">
        <v>638</v>
      </c>
    </row>
    <row r="75" spans="1:4" x14ac:dyDescent="0.3">
      <c r="A75" s="6" t="s">
        <v>86</v>
      </c>
      <c r="B75" s="17">
        <v>44346</v>
      </c>
      <c r="C75" s="5" t="s">
        <v>255</v>
      </c>
      <c r="D75" s="6" t="s">
        <v>638</v>
      </c>
    </row>
    <row r="76" spans="1:4" x14ac:dyDescent="0.3">
      <c r="A76" s="6" t="s">
        <v>87</v>
      </c>
      <c r="B76" s="17">
        <v>44348</v>
      </c>
      <c r="C76" s="5" t="s">
        <v>257</v>
      </c>
      <c r="D76" s="6" t="s">
        <v>287</v>
      </c>
    </row>
    <row r="77" spans="1:4" x14ac:dyDescent="0.3">
      <c r="A77" s="6" t="s">
        <v>88</v>
      </c>
      <c r="B77" s="17">
        <v>44350</v>
      </c>
      <c r="C77" s="5" t="s">
        <v>271</v>
      </c>
      <c r="D77" s="6" t="s">
        <v>629</v>
      </c>
    </row>
    <row r="78" spans="1:4" x14ac:dyDescent="0.3">
      <c r="A78" s="6" t="s">
        <v>89</v>
      </c>
      <c r="B78" s="17">
        <v>44352</v>
      </c>
      <c r="C78" s="5" t="s">
        <v>240</v>
      </c>
      <c r="D78" s="6" t="s">
        <v>284</v>
      </c>
    </row>
    <row r="79" spans="1:4" x14ac:dyDescent="0.3">
      <c r="A79" s="6" t="s">
        <v>90</v>
      </c>
      <c r="B79" s="17">
        <v>44354</v>
      </c>
      <c r="C79" s="5" t="s">
        <v>251</v>
      </c>
      <c r="D79" s="6" t="s">
        <v>618</v>
      </c>
    </row>
    <row r="80" spans="1:4" x14ac:dyDescent="0.3">
      <c r="A80" s="6" t="s">
        <v>91</v>
      </c>
      <c r="B80" s="17">
        <v>44356</v>
      </c>
      <c r="C80" s="5" t="s">
        <v>261</v>
      </c>
      <c r="D80" s="6" t="s">
        <v>623</v>
      </c>
    </row>
    <row r="81" spans="1:4" x14ac:dyDescent="0.3">
      <c r="A81" s="6" t="s">
        <v>92</v>
      </c>
      <c r="B81" s="17">
        <v>44358</v>
      </c>
      <c r="C81" s="5" t="s">
        <v>259</v>
      </c>
      <c r="D81" s="6" t="s">
        <v>633</v>
      </c>
    </row>
    <row r="82" spans="1:4" x14ac:dyDescent="0.3">
      <c r="A82" s="6" t="s">
        <v>93</v>
      </c>
      <c r="B82" s="17">
        <v>44360</v>
      </c>
      <c r="C82" s="5" t="s">
        <v>268</v>
      </c>
      <c r="D82" s="6" t="s">
        <v>630</v>
      </c>
    </row>
    <row r="83" spans="1:4" x14ac:dyDescent="0.3">
      <c r="A83" s="6" t="s">
        <v>94</v>
      </c>
      <c r="B83" s="17">
        <v>44362</v>
      </c>
      <c r="C83" s="5" t="s">
        <v>263</v>
      </c>
      <c r="D83" s="6" t="s">
        <v>619</v>
      </c>
    </row>
    <row r="84" spans="1:4" x14ac:dyDescent="0.3">
      <c r="A84" s="6" t="s">
        <v>95</v>
      </c>
      <c r="B84" s="17">
        <v>44364</v>
      </c>
      <c r="C84" s="5" t="s">
        <v>238</v>
      </c>
      <c r="D84" s="6" t="s">
        <v>637</v>
      </c>
    </row>
    <row r="85" spans="1:4" x14ac:dyDescent="0.3">
      <c r="A85" s="6" t="s">
        <v>96</v>
      </c>
      <c r="B85" s="17">
        <v>44366</v>
      </c>
      <c r="C85" s="5" t="s">
        <v>246</v>
      </c>
      <c r="D85" s="6" t="s">
        <v>630</v>
      </c>
    </row>
    <row r="86" spans="1:4" x14ac:dyDescent="0.3">
      <c r="A86" s="6" t="s">
        <v>97</v>
      </c>
      <c r="B86" s="17">
        <v>44368</v>
      </c>
      <c r="C86" s="5" t="s">
        <v>240</v>
      </c>
      <c r="D86" s="6" t="s">
        <v>621</v>
      </c>
    </row>
    <row r="87" spans="1:4" x14ac:dyDescent="0.3">
      <c r="A87" s="6" t="s">
        <v>98</v>
      </c>
      <c r="B87" s="17">
        <v>44370</v>
      </c>
      <c r="C87" s="5" t="s">
        <v>253</v>
      </c>
      <c r="D87" s="6" t="s">
        <v>624</v>
      </c>
    </row>
    <row r="88" spans="1:4" x14ac:dyDescent="0.3">
      <c r="A88" s="6" t="s">
        <v>99</v>
      </c>
      <c r="B88" s="17">
        <v>44372</v>
      </c>
      <c r="C88" s="5" t="s">
        <v>249</v>
      </c>
      <c r="D88" s="6" t="s">
        <v>624</v>
      </c>
    </row>
    <row r="89" spans="1:4" x14ac:dyDescent="0.3">
      <c r="A89" s="6" t="s">
        <v>100</v>
      </c>
      <c r="B89" s="17">
        <v>44374</v>
      </c>
      <c r="C89" s="5" t="s">
        <v>243</v>
      </c>
      <c r="D89" s="6" t="s">
        <v>285</v>
      </c>
    </row>
    <row r="90" spans="1:4" x14ac:dyDescent="0.3">
      <c r="A90" s="6" t="s">
        <v>101</v>
      </c>
      <c r="B90" s="17">
        <v>44376</v>
      </c>
      <c r="C90" s="5" t="s">
        <v>240</v>
      </c>
      <c r="D90" s="6" t="s">
        <v>630</v>
      </c>
    </row>
    <row r="91" spans="1:4" x14ac:dyDescent="0.3">
      <c r="A91" s="6" t="s">
        <v>102</v>
      </c>
      <c r="B91" s="17">
        <v>44378</v>
      </c>
      <c r="C91" s="5" t="s">
        <v>238</v>
      </c>
      <c r="D91" s="6" t="s">
        <v>632</v>
      </c>
    </row>
    <row r="92" spans="1:4" x14ac:dyDescent="0.3">
      <c r="A92" s="6" t="s">
        <v>103</v>
      </c>
      <c r="B92" s="17">
        <v>44380</v>
      </c>
      <c r="C92" s="5" t="s">
        <v>263</v>
      </c>
      <c r="D92" s="6" t="s">
        <v>621</v>
      </c>
    </row>
    <row r="93" spans="1:4" x14ac:dyDescent="0.3">
      <c r="A93" s="6" t="s">
        <v>104</v>
      </c>
      <c r="B93" s="17">
        <v>44382</v>
      </c>
      <c r="C93" s="5" t="s">
        <v>251</v>
      </c>
      <c r="D93" s="6" t="s">
        <v>641</v>
      </c>
    </row>
    <row r="94" spans="1:4" x14ac:dyDescent="0.3">
      <c r="A94" s="6" t="s">
        <v>105</v>
      </c>
      <c r="B94" s="17">
        <v>44384</v>
      </c>
      <c r="C94" s="5" t="s">
        <v>261</v>
      </c>
      <c r="D94" s="6" t="s">
        <v>639</v>
      </c>
    </row>
    <row r="95" spans="1:4" x14ac:dyDescent="0.3">
      <c r="A95" s="6" t="s">
        <v>106</v>
      </c>
      <c r="B95" s="17">
        <v>44386</v>
      </c>
      <c r="C95" s="5" t="s">
        <v>259</v>
      </c>
      <c r="D95" s="6" t="s">
        <v>633</v>
      </c>
    </row>
    <row r="96" spans="1:4" x14ac:dyDescent="0.3">
      <c r="A96" s="6" t="s">
        <v>107</v>
      </c>
      <c r="B96" s="17">
        <v>44388</v>
      </c>
      <c r="C96" s="5" t="s">
        <v>265</v>
      </c>
      <c r="D96" s="6" t="s">
        <v>636</v>
      </c>
    </row>
    <row r="97" spans="1:4" x14ac:dyDescent="0.3">
      <c r="A97" s="6" t="s">
        <v>108</v>
      </c>
      <c r="B97" s="17">
        <v>44390</v>
      </c>
      <c r="C97" s="5" t="s">
        <v>246</v>
      </c>
      <c r="D97" s="6" t="s">
        <v>639</v>
      </c>
    </row>
    <row r="98" spans="1:4" x14ac:dyDescent="0.3">
      <c r="A98" s="6" t="s">
        <v>109</v>
      </c>
      <c r="B98" s="17">
        <v>44392</v>
      </c>
      <c r="C98" s="5" t="s">
        <v>257</v>
      </c>
      <c r="D98" s="6" t="s">
        <v>624</v>
      </c>
    </row>
    <row r="99" spans="1:4" x14ac:dyDescent="0.3">
      <c r="A99" s="6" t="s">
        <v>110</v>
      </c>
      <c r="B99" s="17">
        <v>44394</v>
      </c>
      <c r="C99" s="5" t="s">
        <v>240</v>
      </c>
      <c r="D99" s="6" t="s">
        <v>631</v>
      </c>
    </row>
    <row r="100" spans="1:4" x14ac:dyDescent="0.3">
      <c r="A100" s="6" t="s">
        <v>111</v>
      </c>
      <c r="B100" s="17">
        <v>44396</v>
      </c>
      <c r="C100" s="5" t="s">
        <v>265</v>
      </c>
      <c r="D100" s="6" t="s">
        <v>622</v>
      </c>
    </row>
    <row r="101" spans="1:4" x14ac:dyDescent="0.3">
      <c r="A101" s="6" t="s">
        <v>112</v>
      </c>
      <c r="B101" s="17">
        <v>44398</v>
      </c>
      <c r="C101" s="5" t="s">
        <v>249</v>
      </c>
      <c r="D101" s="6" t="s">
        <v>637</v>
      </c>
    </row>
    <row r="102" spans="1:4" x14ac:dyDescent="0.3">
      <c r="A102" s="6" t="s">
        <v>113</v>
      </c>
      <c r="B102" s="17">
        <v>44400</v>
      </c>
      <c r="C102" s="5" t="s">
        <v>263</v>
      </c>
      <c r="D102" s="6" t="s">
        <v>627</v>
      </c>
    </row>
    <row r="103" spans="1:4" x14ac:dyDescent="0.3">
      <c r="A103" s="6" t="s">
        <v>114</v>
      </c>
      <c r="B103" s="17">
        <v>44402</v>
      </c>
      <c r="C103" s="5" t="s">
        <v>238</v>
      </c>
      <c r="D103" s="6" t="s">
        <v>622</v>
      </c>
    </row>
    <row r="104" spans="1:4" x14ac:dyDescent="0.3">
      <c r="A104" s="6" t="s">
        <v>115</v>
      </c>
      <c r="B104" s="17">
        <v>44404</v>
      </c>
      <c r="C104" s="5" t="s">
        <v>246</v>
      </c>
      <c r="D104" s="6" t="s">
        <v>622</v>
      </c>
    </row>
    <row r="105" spans="1:4" x14ac:dyDescent="0.3">
      <c r="A105" s="6" t="s">
        <v>116</v>
      </c>
      <c r="B105" s="17">
        <v>44405</v>
      </c>
      <c r="C105" s="5" t="s">
        <v>243</v>
      </c>
      <c r="D105" s="6" t="s">
        <v>619</v>
      </c>
    </row>
    <row r="106" spans="1:4" x14ac:dyDescent="0.3">
      <c r="A106" s="6" t="s">
        <v>117</v>
      </c>
      <c r="B106" s="17">
        <v>44408</v>
      </c>
      <c r="C106" s="5" t="s">
        <v>234</v>
      </c>
      <c r="D106" s="6" t="s">
        <v>637</v>
      </c>
    </row>
    <row r="107" spans="1:4" x14ac:dyDescent="0.3">
      <c r="A107" s="6" t="s">
        <v>118</v>
      </c>
      <c r="B107" s="17">
        <v>44418</v>
      </c>
      <c r="C107" s="5" t="s">
        <v>257</v>
      </c>
      <c r="D107" s="6" t="s">
        <v>635</v>
      </c>
    </row>
    <row r="108" spans="1:4" x14ac:dyDescent="0.3">
      <c r="A108" s="6" t="s">
        <v>119</v>
      </c>
      <c r="B108" s="17">
        <v>44420</v>
      </c>
      <c r="C108" s="5" t="s">
        <v>255</v>
      </c>
      <c r="D108" s="6" t="s">
        <v>622</v>
      </c>
    </row>
    <row r="109" spans="1:4" x14ac:dyDescent="0.3">
      <c r="A109" s="6" t="s">
        <v>120</v>
      </c>
      <c r="B109" s="17">
        <v>44421</v>
      </c>
      <c r="C109" s="5" t="s">
        <v>255</v>
      </c>
      <c r="D109" s="6" t="s">
        <v>635</v>
      </c>
    </row>
    <row r="110" spans="1:4" x14ac:dyDescent="0.3">
      <c r="A110" s="6" t="s">
        <v>121</v>
      </c>
      <c r="B110" s="17">
        <v>44422</v>
      </c>
      <c r="C110" s="5" t="s">
        <v>253</v>
      </c>
      <c r="D110" s="6" t="s">
        <v>617</v>
      </c>
    </row>
    <row r="111" spans="1:4" x14ac:dyDescent="0.3">
      <c r="A111" s="6" t="s">
        <v>122</v>
      </c>
      <c r="B111" s="17">
        <v>44423</v>
      </c>
      <c r="C111" s="5" t="s">
        <v>261</v>
      </c>
      <c r="D111" s="6" t="s">
        <v>625</v>
      </c>
    </row>
    <row r="112" spans="1:4" x14ac:dyDescent="0.3">
      <c r="A112" s="6" t="s">
        <v>123</v>
      </c>
      <c r="B112" s="17">
        <v>44424</v>
      </c>
      <c r="C112" s="5" t="s">
        <v>246</v>
      </c>
      <c r="D112" s="6" t="s">
        <v>283</v>
      </c>
    </row>
    <row r="113" spans="1:4" x14ac:dyDescent="0.3">
      <c r="A113" s="6" t="s">
        <v>124</v>
      </c>
      <c r="B113" s="17">
        <v>44426</v>
      </c>
      <c r="C113" s="5" t="s">
        <v>249</v>
      </c>
      <c r="D113" s="6" t="s">
        <v>619</v>
      </c>
    </row>
    <row r="114" spans="1:4" x14ac:dyDescent="0.3">
      <c r="A114" s="6" t="s">
        <v>125</v>
      </c>
      <c r="B114" s="17">
        <v>44427</v>
      </c>
      <c r="C114" s="5" t="s">
        <v>243</v>
      </c>
      <c r="D114" s="6" t="s">
        <v>637</v>
      </c>
    </row>
    <row r="115" spans="1:4" x14ac:dyDescent="0.3">
      <c r="A115" s="6" t="s">
        <v>126</v>
      </c>
      <c r="B115" s="17">
        <v>44428</v>
      </c>
      <c r="C115" s="5" t="s">
        <v>261</v>
      </c>
      <c r="D115" s="6" t="s">
        <v>632</v>
      </c>
    </row>
    <row r="116" spans="1:4" x14ac:dyDescent="0.3">
      <c r="A116" s="6" t="s">
        <v>127</v>
      </c>
      <c r="B116" s="17">
        <v>44429</v>
      </c>
      <c r="C116" s="5" t="s">
        <v>257</v>
      </c>
      <c r="D116" s="6" t="s">
        <v>628</v>
      </c>
    </row>
    <row r="117" spans="1:4" x14ac:dyDescent="0.3">
      <c r="A117" s="6" t="s">
        <v>128</v>
      </c>
      <c r="B117" s="17">
        <v>44431</v>
      </c>
      <c r="C117" s="5" t="s">
        <v>243</v>
      </c>
      <c r="D117" s="6" t="s">
        <v>628</v>
      </c>
    </row>
    <row r="118" spans="1:4" x14ac:dyDescent="0.3">
      <c r="A118" s="6" t="s">
        <v>129</v>
      </c>
      <c r="B118" s="17">
        <v>44432</v>
      </c>
      <c r="C118" s="5" t="s">
        <v>268</v>
      </c>
      <c r="D118" s="6" t="s">
        <v>628</v>
      </c>
    </row>
    <row r="119" spans="1:4" x14ac:dyDescent="0.3">
      <c r="A119" s="6" t="s">
        <v>130</v>
      </c>
      <c r="B119" s="17">
        <v>44433</v>
      </c>
      <c r="C119" s="5" t="s">
        <v>243</v>
      </c>
      <c r="D119" s="6" t="s">
        <v>622</v>
      </c>
    </row>
    <row r="120" spans="1:4" x14ac:dyDescent="0.3">
      <c r="A120" s="6" t="s">
        <v>131</v>
      </c>
      <c r="B120" s="17">
        <v>44434</v>
      </c>
      <c r="C120" s="5" t="s">
        <v>263</v>
      </c>
      <c r="D120" s="6" t="s">
        <v>628</v>
      </c>
    </row>
    <row r="121" spans="1:4" x14ac:dyDescent="0.3">
      <c r="A121" s="6" t="s">
        <v>132</v>
      </c>
      <c r="B121" s="17">
        <v>44436</v>
      </c>
      <c r="C121" s="5" t="s">
        <v>263</v>
      </c>
      <c r="D121" s="6" t="s">
        <v>635</v>
      </c>
    </row>
    <row r="122" spans="1:4" x14ac:dyDescent="0.3">
      <c r="A122" s="6" t="s">
        <v>133</v>
      </c>
      <c r="B122" s="17">
        <v>44438</v>
      </c>
      <c r="C122" s="5" t="s">
        <v>259</v>
      </c>
      <c r="D122" s="6" t="s">
        <v>284</v>
      </c>
    </row>
    <row r="123" spans="1:4" x14ac:dyDescent="0.3">
      <c r="A123" s="6" t="s">
        <v>134</v>
      </c>
      <c r="B123" s="17">
        <v>44440</v>
      </c>
      <c r="C123" s="5" t="s">
        <v>263</v>
      </c>
      <c r="D123" s="6" t="s">
        <v>623</v>
      </c>
    </row>
    <row r="124" spans="1:4" x14ac:dyDescent="0.3">
      <c r="A124" s="6" t="s">
        <v>135</v>
      </c>
      <c r="B124" s="17">
        <v>44442</v>
      </c>
      <c r="C124" s="5" t="s">
        <v>255</v>
      </c>
      <c r="D124" s="6" t="s">
        <v>639</v>
      </c>
    </row>
    <row r="125" spans="1:4" x14ac:dyDescent="0.3">
      <c r="A125" s="6" t="s">
        <v>136</v>
      </c>
      <c r="B125" s="17">
        <v>44444</v>
      </c>
      <c r="C125" s="5" t="s">
        <v>259</v>
      </c>
      <c r="D125" s="6" t="s">
        <v>637</v>
      </c>
    </row>
    <row r="126" spans="1:4" x14ac:dyDescent="0.3">
      <c r="A126" s="6" t="s">
        <v>137</v>
      </c>
      <c r="B126" s="17">
        <v>44446</v>
      </c>
      <c r="C126" s="5" t="s">
        <v>253</v>
      </c>
      <c r="D126" s="6" t="s">
        <v>623</v>
      </c>
    </row>
    <row r="127" spans="1:4" x14ac:dyDescent="0.3">
      <c r="A127" s="6" t="s">
        <v>138</v>
      </c>
      <c r="B127" s="17">
        <v>44448</v>
      </c>
      <c r="C127" s="5" t="s">
        <v>265</v>
      </c>
      <c r="D127" s="6" t="s">
        <v>617</v>
      </c>
    </row>
    <row r="128" spans="1:4" x14ac:dyDescent="0.3">
      <c r="A128" s="6" t="s">
        <v>139</v>
      </c>
      <c r="B128" s="17">
        <v>44450</v>
      </c>
      <c r="C128" s="5" t="s">
        <v>249</v>
      </c>
      <c r="D128" s="6" t="s">
        <v>632</v>
      </c>
    </row>
    <row r="129" spans="1:4" x14ac:dyDescent="0.3">
      <c r="A129" s="6" t="s">
        <v>140</v>
      </c>
      <c r="B129" s="17">
        <v>44452</v>
      </c>
      <c r="C129" s="5" t="s">
        <v>255</v>
      </c>
      <c r="D129" s="6" t="s">
        <v>641</v>
      </c>
    </row>
    <row r="130" spans="1:4" x14ac:dyDescent="0.3">
      <c r="A130" s="6" t="s">
        <v>141</v>
      </c>
      <c r="B130" s="17">
        <v>44454</v>
      </c>
      <c r="C130" s="5" t="s">
        <v>268</v>
      </c>
      <c r="D130" s="6" t="s">
        <v>641</v>
      </c>
    </row>
    <row r="131" spans="1:4" x14ac:dyDescent="0.3">
      <c r="A131" s="6" t="s">
        <v>142</v>
      </c>
      <c r="B131" s="17">
        <v>44456</v>
      </c>
      <c r="C131" s="5" t="s">
        <v>261</v>
      </c>
      <c r="D131" s="6" t="s">
        <v>635</v>
      </c>
    </row>
    <row r="132" spans="1:4" x14ac:dyDescent="0.3">
      <c r="A132" s="6" t="s">
        <v>143</v>
      </c>
      <c r="B132" s="17">
        <v>44458</v>
      </c>
      <c r="C132" s="5" t="s">
        <v>259</v>
      </c>
      <c r="D132" s="6" t="s">
        <v>286</v>
      </c>
    </row>
    <row r="133" spans="1:4" x14ac:dyDescent="0.3">
      <c r="A133" s="6" t="s">
        <v>144</v>
      </c>
      <c r="B133" s="17">
        <v>44460</v>
      </c>
      <c r="C133" s="5" t="s">
        <v>259</v>
      </c>
      <c r="D133" s="6" t="s">
        <v>634</v>
      </c>
    </row>
    <row r="134" spans="1:4" x14ac:dyDescent="0.3">
      <c r="A134" s="6" t="s">
        <v>145</v>
      </c>
      <c r="B134" s="17">
        <v>44462</v>
      </c>
      <c r="C134" s="5" t="s">
        <v>253</v>
      </c>
      <c r="D134" s="6" t="s">
        <v>619</v>
      </c>
    </row>
    <row r="135" spans="1:4" x14ac:dyDescent="0.3">
      <c r="A135" s="6" t="s">
        <v>146</v>
      </c>
      <c r="B135" s="17">
        <v>44464</v>
      </c>
      <c r="C135" s="5" t="s">
        <v>251</v>
      </c>
      <c r="D135" s="6" t="s">
        <v>287</v>
      </c>
    </row>
    <row r="136" spans="1:4" x14ac:dyDescent="0.3">
      <c r="A136" s="6" t="s">
        <v>147</v>
      </c>
      <c r="B136" s="17">
        <v>44466</v>
      </c>
      <c r="C136" s="5" t="s">
        <v>268</v>
      </c>
      <c r="D136" s="6" t="s">
        <v>620</v>
      </c>
    </row>
    <row r="137" spans="1:4" x14ac:dyDescent="0.3">
      <c r="A137" s="6" t="s">
        <v>148</v>
      </c>
      <c r="B137" s="17">
        <v>44470</v>
      </c>
      <c r="C137" s="5" t="s">
        <v>271</v>
      </c>
      <c r="D137" s="6" t="s">
        <v>621</v>
      </c>
    </row>
    <row r="138" spans="1:4" x14ac:dyDescent="0.3">
      <c r="A138" s="6" t="s">
        <v>149</v>
      </c>
      <c r="B138" s="17">
        <v>44471</v>
      </c>
      <c r="C138" s="5" t="s">
        <v>261</v>
      </c>
      <c r="D138" s="6" t="s">
        <v>641</v>
      </c>
    </row>
    <row r="139" spans="1:4" x14ac:dyDescent="0.3">
      <c r="A139" s="6" t="s">
        <v>150</v>
      </c>
      <c r="B139" s="17">
        <v>44474</v>
      </c>
      <c r="C139" s="5" t="s">
        <v>243</v>
      </c>
      <c r="D139" s="6" t="s">
        <v>636</v>
      </c>
    </row>
    <row r="140" spans="1:4" x14ac:dyDescent="0.3">
      <c r="A140" s="6" t="s">
        <v>151</v>
      </c>
      <c r="B140" s="17">
        <v>44476</v>
      </c>
      <c r="C140" s="5" t="s">
        <v>243</v>
      </c>
      <c r="D140" s="6" t="s">
        <v>633</v>
      </c>
    </row>
    <row r="141" spans="1:4" x14ac:dyDescent="0.3">
      <c r="A141" s="6" t="s">
        <v>152</v>
      </c>
      <c r="B141" s="17">
        <v>44478</v>
      </c>
      <c r="C141" s="5" t="s">
        <v>251</v>
      </c>
      <c r="D141" s="6" t="s">
        <v>639</v>
      </c>
    </row>
    <row r="142" spans="1:4" x14ac:dyDescent="0.3">
      <c r="A142" s="6" t="s">
        <v>153</v>
      </c>
      <c r="B142" s="17">
        <v>44480</v>
      </c>
      <c r="C142" s="5" t="s">
        <v>243</v>
      </c>
      <c r="D142" s="6" t="s">
        <v>621</v>
      </c>
    </row>
    <row r="143" spans="1:4" x14ac:dyDescent="0.3">
      <c r="A143" s="6" t="s">
        <v>154</v>
      </c>
      <c r="B143" s="17">
        <v>44482</v>
      </c>
      <c r="C143" s="5" t="s">
        <v>259</v>
      </c>
      <c r="D143" s="6" t="s">
        <v>625</v>
      </c>
    </row>
    <row r="144" spans="1:4" x14ac:dyDescent="0.3">
      <c r="A144" s="6" t="s">
        <v>155</v>
      </c>
      <c r="B144" s="17">
        <v>44484</v>
      </c>
      <c r="C144" s="5" t="s">
        <v>271</v>
      </c>
      <c r="D144" s="6" t="s">
        <v>285</v>
      </c>
    </row>
    <row r="145" spans="1:4" x14ac:dyDescent="0.3">
      <c r="A145" s="6" t="s">
        <v>156</v>
      </c>
      <c r="B145" s="17">
        <v>44486</v>
      </c>
      <c r="C145" s="5" t="s">
        <v>265</v>
      </c>
      <c r="D145" s="6" t="s">
        <v>639</v>
      </c>
    </row>
    <row r="146" spans="1:4" x14ac:dyDescent="0.3">
      <c r="A146" s="6" t="s">
        <v>157</v>
      </c>
      <c r="B146" s="17">
        <v>44488</v>
      </c>
      <c r="C146" s="5" t="s">
        <v>246</v>
      </c>
      <c r="D146" s="6" t="s">
        <v>636</v>
      </c>
    </row>
    <row r="147" spans="1:4" x14ac:dyDescent="0.3">
      <c r="A147" s="6" t="s">
        <v>158</v>
      </c>
      <c r="B147" s="17">
        <v>44490</v>
      </c>
      <c r="C147" s="5" t="s">
        <v>257</v>
      </c>
      <c r="D147" s="6" t="s">
        <v>286</v>
      </c>
    </row>
    <row r="148" spans="1:4" x14ac:dyDescent="0.3">
      <c r="A148" s="6" t="s">
        <v>159</v>
      </c>
      <c r="B148" s="17">
        <v>44492</v>
      </c>
      <c r="C148" s="5" t="s">
        <v>243</v>
      </c>
      <c r="D148" s="6" t="s">
        <v>283</v>
      </c>
    </row>
    <row r="149" spans="1:4" x14ac:dyDescent="0.3">
      <c r="A149" s="6" t="s">
        <v>160</v>
      </c>
      <c r="B149" s="17">
        <v>44494</v>
      </c>
      <c r="C149" s="5" t="s">
        <v>243</v>
      </c>
      <c r="D149" s="6" t="s">
        <v>628</v>
      </c>
    </row>
    <row r="150" spans="1:4" x14ac:dyDescent="0.3">
      <c r="A150" s="6" t="s">
        <v>161</v>
      </c>
      <c r="B150" s="17">
        <v>44496</v>
      </c>
      <c r="C150" s="5" t="s">
        <v>234</v>
      </c>
      <c r="D150" s="6" t="s">
        <v>617</v>
      </c>
    </row>
    <row r="151" spans="1:4" x14ac:dyDescent="0.3">
      <c r="A151" s="6" t="s">
        <v>162</v>
      </c>
      <c r="B151" s="17">
        <v>44498</v>
      </c>
      <c r="C151" s="5" t="s">
        <v>265</v>
      </c>
      <c r="D151" s="6" t="s">
        <v>630</v>
      </c>
    </row>
    <row r="152" spans="1:4" x14ac:dyDescent="0.3">
      <c r="A152" s="6" t="s">
        <v>163</v>
      </c>
      <c r="B152" s="17">
        <v>44500</v>
      </c>
      <c r="C152" s="5" t="s">
        <v>263</v>
      </c>
      <c r="D152" s="6" t="s">
        <v>619</v>
      </c>
    </row>
    <row r="153" spans="1:4" x14ac:dyDescent="0.3">
      <c r="A153" s="6" t="s">
        <v>164</v>
      </c>
      <c r="B153" s="17">
        <v>44501</v>
      </c>
      <c r="C153" s="5" t="s">
        <v>268</v>
      </c>
      <c r="D153" s="6" t="s">
        <v>628</v>
      </c>
    </row>
    <row r="154" spans="1:4" x14ac:dyDescent="0.3">
      <c r="A154" s="6" t="s">
        <v>165</v>
      </c>
      <c r="B154" s="17">
        <v>44505</v>
      </c>
      <c r="C154" s="5" t="s">
        <v>268</v>
      </c>
      <c r="D154" s="6" t="s">
        <v>637</v>
      </c>
    </row>
    <row r="155" spans="1:4" x14ac:dyDescent="0.3">
      <c r="A155" s="6" t="s">
        <v>166</v>
      </c>
      <c r="B155" s="17">
        <v>44506</v>
      </c>
      <c r="C155" s="5" t="s">
        <v>246</v>
      </c>
      <c r="D155" s="6" t="s">
        <v>286</v>
      </c>
    </row>
    <row r="156" spans="1:4" x14ac:dyDescent="0.3">
      <c r="A156" s="6" t="s">
        <v>167</v>
      </c>
      <c r="B156" s="17">
        <v>44508</v>
      </c>
      <c r="C156" s="5" t="s">
        <v>234</v>
      </c>
      <c r="D156" s="6" t="s">
        <v>630</v>
      </c>
    </row>
    <row r="157" spans="1:4" x14ac:dyDescent="0.3">
      <c r="A157" s="6" t="s">
        <v>168</v>
      </c>
      <c r="B157" s="17">
        <v>44510</v>
      </c>
      <c r="C157" s="5" t="s">
        <v>257</v>
      </c>
      <c r="D157" s="6" t="s">
        <v>622</v>
      </c>
    </row>
    <row r="158" spans="1:4" x14ac:dyDescent="0.3">
      <c r="A158" s="6" t="s">
        <v>169</v>
      </c>
      <c r="B158" s="17">
        <v>44512</v>
      </c>
      <c r="C158" s="5" t="s">
        <v>246</v>
      </c>
      <c r="D158" s="6" t="s">
        <v>623</v>
      </c>
    </row>
    <row r="159" spans="1:4" x14ac:dyDescent="0.3">
      <c r="A159" s="6" t="s">
        <v>170</v>
      </c>
      <c r="B159" s="17">
        <v>44514</v>
      </c>
      <c r="C159" s="5" t="s">
        <v>246</v>
      </c>
      <c r="D159" s="6" t="s">
        <v>283</v>
      </c>
    </row>
    <row r="160" spans="1:4" x14ac:dyDescent="0.3">
      <c r="A160" s="6" t="s">
        <v>171</v>
      </c>
      <c r="B160" s="17">
        <v>44516</v>
      </c>
      <c r="C160" s="5" t="s">
        <v>263</v>
      </c>
      <c r="D160" s="6" t="s">
        <v>638</v>
      </c>
    </row>
    <row r="161" spans="1:4" x14ac:dyDescent="0.3">
      <c r="A161" s="6" t="s">
        <v>172</v>
      </c>
      <c r="B161" s="17">
        <v>44518</v>
      </c>
      <c r="C161" s="5" t="s">
        <v>251</v>
      </c>
      <c r="D161" s="6" t="s">
        <v>634</v>
      </c>
    </row>
    <row r="162" spans="1:4" x14ac:dyDescent="0.3">
      <c r="A162" s="6" t="s">
        <v>173</v>
      </c>
      <c r="B162" s="17">
        <v>44520</v>
      </c>
      <c r="C162" s="5" t="s">
        <v>271</v>
      </c>
      <c r="D162" s="6" t="s">
        <v>638</v>
      </c>
    </row>
    <row r="163" spans="1:4" x14ac:dyDescent="0.3">
      <c r="A163" s="6" t="s">
        <v>174</v>
      </c>
      <c r="B163" s="17">
        <v>44522</v>
      </c>
      <c r="C163" s="5" t="s">
        <v>249</v>
      </c>
      <c r="D163" s="6" t="s">
        <v>624</v>
      </c>
    </row>
    <row r="164" spans="1:4" x14ac:dyDescent="0.3">
      <c r="A164" s="6" t="s">
        <v>175</v>
      </c>
      <c r="B164" s="17">
        <v>44524</v>
      </c>
      <c r="C164" s="5" t="s">
        <v>271</v>
      </c>
      <c r="D164" s="6" t="s">
        <v>637</v>
      </c>
    </row>
    <row r="165" spans="1:4" x14ac:dyDescent="0.3">
      <c r="A165" s="6" t="s">
        <v>176</v>
      </c>
      <c r="B165" s="17">
        <v>44526</v>
      </c>
      <c r="C165" s="5" t="s">
        <v>243</v>
      </c>
      <c r="D165" s="6" t="s">
        <v>637</v>
      </c>
    </row>
    <row r="166" spans="1:4" x14ac:dyDescent="0.3">
      <c r="A166" s="6" t="s">
        <v>177</v>
      </c>
      <c r="B166" s="17">
        <v>44528</v>
      </c>
      <c r="C166" s="5" t="s">
        <v>243</v>
      </c>
      <c r="D166" s="6" t="s">
        <v>625</v>
      </c>
    </row>
    <row r="167" spans="1:4" x14ac:dyDescent="0.3">
      <c r="A167" s="6" t="s">
        <v>178</v>
      </c>
      <c r="B167" s="17">
        <v>44530</v>
      </c>
      <c r="C167" s="5" t="s">
        <v>234</v>
      </c>
      <c r="D167" s="6" t="s">
        <v>619</v>
      </c>
    </row>
    <row r="168" spans="1:4" x14ac:dyDescent="0.3">
      <c r="A168" s="6" t="s">
        <v>179</v>
      </c>
      <c r="B168" s="17">
        <v>44531</v>
      </c>
      <c r="C168" s="5" t="s">
        <v>240</v>
      </c>
      <c r="D168" s="6" t="s">
        <v>637</v>
      </c>
    </row>
    <row r="169" spans="1:4" x14ac:dyDescent="0.3">
      <c r="A169" s="6" t="s">
        <v>180</v>
      </c>
      <c r="B169" s="17">
        <v>44533</v>
      </c>
      <c r="C169" s="5" t="s">
        <v>249</v>
      </c>
      <c r="D169" s="6" t="s">
        <v>620</v>
      </c>
    </row>
    <row r="170" spans="1:4" x14ac:dyDescent="0.3">
      <c r="A170" s="6" t="s">
        <v>181</v>
      </c>
      <c r="B170" s="17">
        <v>44535</v>
      </c>
      <c r="C170" s="5" t="s">
        <v>257</v>
      </c>
      <c r="D170" s="6" t="s">
        <v>628</v>
      </c>
    </row>
    <row r="171" spans="1:4" x14ac:dyDescent="0.3">
      <c r="A171" s="6" t="s">
        <v>182</v>
      </c>
      <c r="B171" s="17">
        <v>44539</v>
      </c>
      <c r="C171" s="5" t="s">
        <v>259</v>
      </c>
      <c r="D171" s="6" t="s">
        <v>619</v>
      </c>
    </row>
    <row r="172" spans="1:4" x14ac:dyDescent="0.3">
      <c r="A172" s="6" t="s">
        <v>183</v>
      </c>
      <c r="B172" s="17">
        <v>44539</v>
      </c>
      <c r="C172" s="5" t="s">
        <v>263</v>
      </c>
      <c r="D172" s="6" t="s">
        <v>287</v>
      </c>
    </row>
    <row r="173" spans="1:4" x14ac:dyDescent="0.3">
      <c r="A173" s="6" t="s">
        <v>184</v>
      </c>
      <c r="B173" s="17">
        <v>44541</v>
      </c>
      <c r="C173" s="5" t="s">
        <v>240</v>
      </c>
      <c r="D173" s="6" t="s">
        <v>285</v>
      </c>
    </row>
    <row r="174" spans="1:4" x14ac:dyDescent="0.3">
      <c r="A174" s="6" t="s">
        <v>185</v>
      </c>
      <c r="B174" s="17">
        <v>44543</v>
      </c>
      <c r="C174" s="5" t="s">
        <v>253</v>
      </c>
      <c r="D174" s="6" t="s">
        <v>631</v>
      </c>
    </row>
    <row r="175" spans="1:4" x14ac:dyDescent="0.3">
      <c r="A175" s="6" t="s">
        <v>186</v>
      </c>
      <c r="B175" s="17">
        <v>44545</v>
      </c>
      <c r="C175" s="5" t="s">
        <v>253</v>
      </c>
      <c r="D175" s="6" t="s">
        <v>636</v>
      </c>
    </row>
    <row r="176" spans="1:4" x14ac:dyDescent="0.3">
      <c r="A176" s="6" t="s">
        <v>187</v>
      </c>
      <c r="B176" s="17">
        <v>44547</v>
      </c>
      <c r="C176" s="5" t="s">
        <v>234</v>
      </c>
      <c r="D176" s="6" t="s">
        <v>620</v>
      </c>
    </row>
    <row r="177" spans="1:4" x14ac:dyDescent="0.3">
      <c r="A177" s="6" t="s">
        <v>188</v>
      </c>
      <c r="B177" s="17">
        <v>44549</v>
      </c>
      <c r="C177" s="5" t="s">
        <v>243</v>
      </c>
      <c r="D177" s="6" t="s">
        <v>285</v>
      </c>
    </row>
    <row r="178" spans="1:4" x14ac:dyDescent="0.3">
      <c r="A178" s="6" t="s">
        <v>189</v>
      </c>
      <c r="B178" s="17">
        <v>44551</v>
      </c>
      <c r="C178" s="5" t="s">
        <v>255</v>
      </c>
      <c r="D178" s="6" t="s">
        <v>619</v>
      </c>
    </row>
    <row r="179" spans="1:4" x14ac:dyDescent="0.3">
      <c r="A179" s="6" t="s">
        <v>190</v>
      </c>
      <c r="B179" s="17">
        <v>44553</v>
      </c>
      <c r="C179" s="5" t="s">
        <v>251</v>
      </c>
      <c r="D179" s="6" t="s">
        <v>637</v>
      </c>
    </row>
    <row r="180" spans="1:4" x14ac:dyDescent="0.3">
      <c r="A180" s="6" t="s">
        <v>191</v>
      </c>
      <c r="B180" s="17">
        <v>44555</v>
      </c>
      <c r="C180" s="5" t="s">
        <v>243</v>
      </c>
      <c r="D180" s="6" t="s">
        <v>625</v>
      </c>
    </row>
    <row r="181" spans="1:4" x14ac:dyDescent="0.3">
      <c r="A181" s="6" t="s">
        <v>192</v>
      </c>
      <c r="B181" s="17">
        <v>44557</v>
      </c>
      <c r="C181" s="5" t="s">
        <v>263</v>
      </c>
      <c r="D181" s="6" t="s">
        <v>617</v>
      </c>
    </row>
    <row r="182" spans="1:4" x14ac:dyDescent="0.3">
      <c r="A182" s="6" t="s">
        <v>193</v>
      </c>
      <c r="B182" s="18">
        <v>44558</v>
      </c>
      <c r="C182" s="5" t="s">
        <v>259</v>
      </c>
      <c r="D182" s="6" t="s">
        <v>619</v>
      </c>
    </row>
    <row r="183" spans="1:4" x14ac:dyDescent="0.3">
      <c r="A183" s="6" t="s">
        <v>194</v>
      </c>
      <c r="B183" s="17">
        <v>44561</v>
      </c>
      <c r="C183" s="5" t="s">
        <v>259</v>
      </c>
      <c r="D183" s="6" t="s">
        <v>624</v>
      </c>
    </row>
    <row r="184" spans="1:4" x14ac:dyDescent="0.3">
      <c r="A184" s="6" t="s">
        <v>195</v>
      </c>
      <c r="B184" s="17">
        <v>44562</v>
      </c>
      <c r="C184" s="5" t="s">
        <v>261</v>
      </c>
      <c r="D184" s="6" t="s">
        <v>286</v>
      </c>
    </row>
    <row r="185" spans="1:4" x14ac:dyDescent="0.3">
      <c r="A185" s="6" t="s">
        <v>196</v>
      </c>
      <c r="B185" s="17">
        <v>44565</v>
      </c>
      <c r="C185" s="5" t="s">
        <v>268</v>
      </c>
      <c r="D185" s="6" t="s">
        <v>638</v>
      </c>
    </row>
    <row r="186" spans="1:4" x14ac:dyDescent="0.3">
      <c r="A186" s="6" t="s">
        <v>197</v>
      </c>
      <c r="B186" s="17">
        <v>44566</v>
      </c>
      <c r="C186" s="5" t="s">
        <v>253</v>
      </c>
      <c r="D186" s="6" t="s">
        <v>633</v>
      </c>
    </row>
    <row r="187" spans="1:4" x14ac:dyDescent="0.3">
      <c r="A187" s="6" t="s">
        <v>198</v>
      </c>
      <c r="B187" s="17">
        <v>44566</v>
      </c>
      <c r="C187" s="5" t="s">
        <v>240</v>
      </c>
      <c r="D187" s="6" t="s">
        <v>637</v>
      </c>
    </row>
    <row r="188" spans="1:4" x14ac:dyDescent="0.3">
      <c r="A188" s="6" t="s">
        <v>199</v>
      </c>
      <c r="B188" s="17">
        <v>44567</v>
      </c>
      <c r="C188" s="5" t="s">
        <v>238</v>
      </c>
      <c r="D188" s="6" t="s">
        <v>619</v>
      </c>
    </row>
    <row r="189" spans="1:4" x14ac:dyDescent="0.3">
      <c r="A189" s="6" t="s">
        <v>200</v>
      </c>
      <c r="B189" s="17">
        <v>44568</v>
      </c>
      <c r="C189" s="5" t="s">
        <v>234</v>
      </c>
      <c r="D189" s="6" t="s">
        <v>618</v>
      </c>
    </row>
    <row r="190" spans="1:4" x14ac:dyDescent="0.3">
      <c r="A190" s="6" t="s">
        <v>201</v>
      </c>
      <c r="B190" s="17">
        <v>44573</v>
      </c>
      <c r="C190" s="5" t="s">
        <v>249</v>
      </c>
      <c r="D190" s="6" t="s">
        <v>628</v>
      </c>
    </row>
    <row r="191" spans="1:4" x14ac:dyDescent="0.3">
      <c r="A191" s="6" t="s">
        <v>202</v>
      </c>
      <c r="B191" s="17">
        <v>44575</v>
      </c>
      <c r="C191" s="5" t="s">
        <v>246</v>
      </c>
      <c r="D191" s="6" t="s">
        <v>622</v>
      </c>
    </row>
    <row r="192" spans="1:4" x14ac:dyDescent="0.3">
      <c r="A192" s="6" t="s">
        <v>203</v>
      </c>
      <c r="B192" s="17">
        <v>44575</v>
      </c>
      <c r="C192" s="5" t="s">
        <v>240</v>
      </c>
      <c r="D192" s="6" t="s">
        <v>625</v>
      </c>
    </row>
    <row r="193" spans="1:4" x14ac:dyDescent="0.3">
      <c r="A193" s="6" t="s">
        <v>204</v>
      </c>
      <c r="B193" s="17">
        <v>44589</v>
      </c>
      <c r="C193" s="5" t="s">
        <v>259</v>
      </c>
      <c r="D193" s="6" t="s">
        <v>635</v>
      </c>
    </row>
    <row r="194" spans="1:4" x14ac:dyDescent="0.3">
      <c r="A194" s="6" t="s">
        <v>205</v>
      </c>
      <c r="B194" s="17">
        <v>44602</v>
      </c>
      <c r="C194" s="5" t="s">
        <v>263</v>
      </c>
      <c r="D194" s="6" t="s">
        <v>622</v>
      </c>
    </row>
    <row r="195" spans="1:4" x14ac:dyDescent="0.3">
      <c r="A195" s="6" t="s">
        <v>206</v>
      </c>
      <c r="B195" s="17">
        <v>44602</v>
      </c>
      <c r="C195" s="5" t="s">
        <v>255</v>
      </c>
      <c r="D195" s="6" t="s">
        <v>629</v>
      </c>
    </row>
    <row r="196" spans="1:4" x14ac:dyDescent="0.3">
      <c r="A196" s="6" t="s">
        <v>207</v>
      </c>
      <c r="B196" s="17">
        <v>44605</v>
      </c>
      <c r="C196" s="5" t="s">
        <v>234</v>
      </c>
      <c r="D196" s="6" t="s">
        <v>635</v>
      </c>
    </row>
    <row r="197" spans="1:4" x14ac:dyDescent="0.3">
      <c r="A197" s="6" t="s">
        <v>208</v>
      </c>
      <c r="B197" s="17">
        <v>44605</v>
      </c>
      <c r="C197" s="5" t="s">
        <v>249</v>
      </c>
      <c r="D197" s="6" t="s">
        <v>286</v>
      </c>
    </row>
    <row r="198" spans="1:4" x14ac:dyDescent="0.3">
      <c r="A198" s="6" t="s">
        <v>209</v>
      </c>
      <c r="B198" s="17">
        <v>44615</v>
      </c>
      <c r="C198" s="5" t="s">
        <v>268</v>
      </c>
      <c r="D198" s="6" t="s">
        <v>618</v>
      </c>
    </row>
    <row r="199" spans="1:4" x14ac:dyDescent="0.3">
      <c r="A199" s="6" t="s">
        <v>210</v>
      </c>
      <c r="B199" s="17">
        <v>44615</v>
      </c>
      <c r="C199" s="5" t="s">
        <v>238</v>
      </c>
      <c r="D199" s="6" t="s">
        <v>621</v>
      </c>
    </row>
    <row r="200" spans="1:4" x14ac:dyDescent="0.3">
      <c r="A200" s="6" t="s">
        <v>211</v>
      </c>
      <c r="B200" s="17">
        <v>44615</v>
      </c>
      <c r="C200" s="5" t="s">
        <v>259</v>
      </c>
      <c r="D200" s="6" t="s">
        <v>284</v>
      </c>
    </row>
    <row r="201" spans="1:4" x14ac:dyDescent="0.3">
      <c r="A201" s="6" t="s">
        <v>212</v>
      </c>
      <c r="B201" s="17">
        <v>44619</v>
      </c>
      <c r="C201" s="5" t="s">
        <v>238</v>
      </c>
      <c r="D201" s="6" t="s">
        <v>618</v>
      </c>
    </row>
    <row r="202" spans="1:4" x14ac:dyDescent="0.3">
      <c r="A202" s="6" t="s">
        <v>213</v>
      </c>
      <c r="B202" s="17">
        <v>44620</v>
      </c>
      <c r="C202" s="5" t="s">
        <v>238</v>
      </c>
      <c r="D202" s="6" t="s">
        <v>631</v>
      </c>
    </row>
    <row r="203" spans="1:4" x14ac:dyDescent="0.3">
      <c r="A203" s="6" t="s">
        <v>214</v>
      </c>
      <c r="B203" s="17">
        <v>44621</v>
      </c>
      <c r="C203" s="5" t="s">
        <v>259</v>
      </c>
      <c r="D203" s="6" t="s">
        <v>640</v>
      </c>
    </row>
    <row r="204" spans="1:4" x14ac:dyDescent="0.3">
      <c r="A204" s="6" t="s">
        <v>215</v>
      </c>
      <c r="B204" s="17">
        <v>44625</v>
      </c>
      <c r="C204" s="5" t="s">
        <v>246</v>
      </c>
      <c r="D204" s="6" t="s">
        <v>638</v>
      </c>
    </row>
    <row r="205" spans="1:4" x14ac:dyDescent="0.3">
      <c r="A205" s="6" t="s">
        <v>216</v>
      </c>
      <c r="B205" s="17">
        <v>44626</v>
      </c>
      <c r="C205" s="5" t="s">
        <v>243</v>
      </c>
      <c r="D205" s="6" t="s">
        <v>632</v>
      </c>
    </row>
    <row r="206" spans="1:4" x14ac:dyDescent="0.3">
      <c r="A206" s="6" t="s">
        <v>217</v>
      </c>
      <c r="B206" s="17">
        <v>44627</v>
      </c>
      <c r="C206" s="5" t="s">
        <v>251</v>
      </c>
      <c r="D206" s="6" t="s">
        <v>621</v>
      </c>
    </row>
    <row r="207" spans="1:4" x14ac:dyDescent="0.3">
      <c r="A207" s="6" t="s">
        <v>218</v>
      </c>
      <c r="B207" s="17">
        <v>44630</v>
      </c>
      <c r="C207" s="5" t="s">
        <v>246</v>
      </c>
      <c r="D207" s="6" t="s">
        <v>623</v>
      </c>
    </row>
    <row r="208" spans="1:4" x14ac:dyDescent="0.3">
      <c r="A208" s="6" t="s">
        <v>219</v>
      </c>
      <c r="B208" s="17">
        <v>44633</v>
      </c>
      <c r="C208" s="5" t="s">
        <v>265</v>
      </c>
      <c r="D208" s="6" t="s">
        <v>628</v>
      </c>
    </row>
    <row r="209" spans="1:4" x14ac:dyDescent="0.3">
      <c r="A209" s="6" t="s">
        <v>220</v>
      </c>
      <c r="B209" s="17">
        <v>44637</v>
      </c>
      <c r="C209" s="5" t="s">
        <v>246</v>
      </c>
      <c r="D209" s="6" t="s">
        <v>639</v>
      </c>
    </row>
    <row r="210" spans="1:4" x14ac:dyDescent="0.3">
      <c r="A210" s="6" t="s">
        <v>221</v>
      </c>
      <c r="B210" s="17">
        <v>44641</v>
      </c>
      <c r="C210" s="5" t="s">
        <v>259</v>
      </c>
      <c r="D210" s="6" t="s">
        <v>623</v>
      </c>
    </row>
    <row r="211" spans="1:4" x14ac:dyDescent="0.3">
      <c r="A211" s="6" t="s">
        <v>222</v>
      </c>
      <c r="B211" s="17">
        <v>44655</v>
      </c>
      <c r="C211" s="5" t="s">
        <v>271</v>
      </c>
      <c r="D211" s="6" t="s">
        <v>630</v>
      </c>
    </row>
    <row r="212" spans="1:4" x14ac:dyDescent="0.3">
      <c r="A212" s="6" t="s">
        <v>223</v>
      </c>
      <c r="B212" s="17">
        <v>44655</v>
      </c>
      <c r="C212" s="5" t="s">
        <v>249</v>
      </c>
      <c r="D212" s="6" t="s">
        <v>287</v>
      </c>
    </row>
    <row r="213" spans="1:4" x14ac:dyDescent="0.3">
      <c r="A213" s="6" t="s">
        <v>224</v>
      </c>
      <c r="B213" s="17">
        <v>44660</v>
      </c>
      <c r="C213" s="5" t="s">
        <v>246</v>
      </c>
      <c r="D213" s="6" t="s">
        <v>618</v>
      </c>
    </row>
    <row r="214" spans="1:4" x14ac:dyDescent="0.3">
      <c r="A214" s="6" t="s">
        <v>225</v>
      </c>
      <c r="B214" s="17">
        <v>44667</v>
      </c>
      <c r="C214" s="5" t="s">
        <v>246</v>
      </c>
      <c r="D214" s="6" t="s">
        <v>636</v>
      </c>
    </row>
    <row r="215" spans="1:4" x14ac:dyDescent="0.3">
      <c r="A215" s="6" t="s">
        <v>226</v>
      </c>
      <c r="B215" s="17">
        <v>44670</v>
      </c>
      <c r="C215" s="5" t="s">
        <v>240</v>
      </c>
      <c r="D215" s="6" t="s">
        <v>634</v>
      </c>
    </row>
    <row r="216" spans="1:4" x14ac:dyDescent="0.3">
      <c r="A216" s="6" t="s">
        <v>227</v>
      </c>
      <c r="B216" s="17">
        <v>44674</v>
      </c>
      <c r="C216" s="5" t="s">
        <v>257</v>
      </c>
      <c r="D216" s="6" t="s">
        <v>624</v>
      </c>
    </row>
    <row r="217" spans="1:4" x14ac:dyDescent="0.3">
      <c r="A217" s="6" t="s">
        <v>314</v>
      </c>
      <c r="B217" s="17">
        <v>44675</v>
      </c>
      <c r="C217" s="5" t="s">
        <v>246</v>
      </c>
      <c r="D217" s="6" t="s">
        <v>630</v>
      </c>
    </row>
    <row r="218" spans="1:4" x14ac:dyDescent="0.3">
      <c r="A218" s="6" t="s">
        <v>315</v>
      </c>
      <c r="B218" s="17">
        <v>44675</v>
      </c>
      <c r="C218" s="5" t="s">
        <v>240</v>
      </c>
      <c r="D218" s="6" t="s">
        <v>285</v>
      </c>
    </row>
    <row r="219" spans="1:4" x14ac:dyDescent="0.3">
      <c r="A219" s="6" t="s">
        <v>316</v>
      </c>
      <c r="B219" s="17">
        <v>44675</v>
      </c>
      <c r="C219" s="5" t="s">
        <v>240</v>
      </c>
      <c r="D219" s="6" t="s">
        <v>623</v>
      </c>
    </row>
    <row r="220" spans="1:4" x14ac:dyDescent="0.3">
      <c r="A220" s="6" t="s">
        <v>317</v>
      </c>
      <c r="B220" s="17">
        <v>44676</v>
      </c>
      <c r="C220" s="5" t="s">
        <v>238</v>
      </c>
      <c r="D220" s="6" t="s">
        <v>633</v>
      </c>
    </row>
    <row r="221" spans="1:4" x14ac:dyDescent="0.3">
      <c r="A221" s="6" t="s">
        <v>318</v>
      </c>
      <c r="B221" s="17">
        <v>44676</v>
      </c>
      <c r="C221" s="5" t="s">
        <v>263</v>
      </c>
      <c r="D221" s="6" t="s">
        <v>630</v>
      </c>
    </row>
    <row r="222" spans="1:4" x14ac:dyDescent="0.3">
      <c r="A222" s="6" t="s">
        <v>319</v>
      </c>
      <c r="B222" s="17">
        <v>44677</v>
      </c>
      <c r="C222" s="5" t="s">
        <v>259</v>
      </c>
      <c r="D222" s="6" t="s">
        <v>628</v>
      </c>
    </row>
    <row r="223" spans="1:4" x14ac:dyDescent="0.3">
      <c r="A223" s="6" t="s">
        <v>320</v>
      </c>
      <c r="B223" s="17">
        <v>44677</v>
      </c>
      <c r="C223" s="5" t="s">
        <v>240</v>
      </c>
      <c r="D223" s="6" t="s">
        <v>622</v>
      </c>
    </row>
    <row r="224" spans="1:4" x14ac:dyDescent="0.3">
      <c r="A224" s="6" t="s">
        <v>321</v>
      </c>
      <c r="B224" s="17">
        <v>44679</v>
      </c>
      <c r="C224" s="5" t="s">
        <v>255</v>
      </c>
      <c r="D224" s="6" t="s">
        <v>283</v>
      </c>
    </row>
    <row r="225" spans="1:4" x14ac:dyDescent="0.3">
      <c r="A225" s="6" t="s">
        <v>322</v>
      </c>
      <c r="B225" s="17">
        <v>44681</v>
      </c>
      <c r="C225" s="5" t="s">
        <v>268</v>
      </c>
      <c r="D225" s="6" t="s">
        <v>627</v>
      </c>
    </row>
    <row r="226" spans="1:4" x14ac:dyDescent="0.3">
      <c r="A226" s="6" t="s">
        <v>323</v>
      </c>
      <c r="B226" s="17">
        <v>44683</v>
      </c>
      <c r="C226" s="5" t="s">
        <v>243</v>
      </c>
      <c r="D226" s="6" t="s">
        <v>622</v>
      </c>
    </row>
    <row r="227" spans="1:4" x14ac:dyDescent="0.3">
      <c r="A227" s="6" t="s">
        <v>324</v>
      </c>
      <c r="B227" s="17">
        <v>44685</v>
      </c>
      <c r="C227" s="5" t="s">
        <v>253</v>
      </c>
      <c r="D227" s="6" t="s">
        <v>625</v>
      </c>
    </row>
    <row r="228" spans="1:4" x14ac:dyDescent="0.3">
      <c r="A228" s="6" t="s">
        <v>325</v>
      </c>
      <c r="B228" s="17">
        <v>44687</v>
      </c>
      <c r="C228" s="5" t="s">
        <v>268</v>
      </c>
      <c r="D228" s="6" t="s">
        <v>640</v>
      </c>
    </row>
    <row r="229" spans="1:4" x14ac:dyDescent="0.3">
      <c r="A229" s="6" t="s">
        <v>326</v>
      </c>
      <c r="B229" s="17">
        <v>44687</v>
      </c>
      <c r="C229" s="5" t="s">
        <v>249</v>
      </c>
      <c r="D229" s="6" t="s">
        <v>633</v>
      </c>
    </row>
    <row r="230" spans="1:4" x14ac:dyDescent="0.3">
      <c r="A230" s="6" t="s">
        <v>327</v>
      </c>
      <c r="B230" s="17">
        <v>44689</v>
      </c>
      <c r="C230" s="5" t="s">
        <v>259</v>
      </c>
      <c r="D230" s="6" t="s">
        <v>622</v>
      </c>
    </row>
    <row r="231" spans="1:4" x14ac:dyDescent="0.3">
      <c r="A231" s="6" t="s">
        <v>328</v>
      </c>
      <c r="B231" s="17">
        <v>44691</v>
      </c>
      <c r="C231" s="5" t="s">
        <v>271</v>
      </c>
      <c r="D231" s="6" t="s">
        <v>617</v>
      </c>
    </row>
    <row r="232" spans="1:4" x14ac:dyDescent="0.3">
      <c r="A232" s="6" t="s">
        <v>329</v>
      </c>
      <c r="B232" s="17">
        <v>44693</v>
      </c>
      <c r="C232" s="5" t="s">
        <v>234</v>
      </c>
      <c r="D232" s="6" t="s">
        <v>641</v>
      </c>
    </row>
    <row r="233" spans="1:4" x14ac:dyDescent="0.3">
      <c r="A233" s="6" t="s">
        <v>330</v>
      </c>
      <c r="B233" s="17">
        <v>44695</v>
      </c>
      <c r="C233" s="5" t="s">
        <v>263</v>
      </c>
      <c r="D233" s="6" t="s">
        <v>623</v>
      </c>
    </row>
    <row r="234" spans="1:4" x14ac:dyDescent="0.3">
      <c r="A234" s="6" t="s">
        <v>331</v>
      </c>
      <c r="B234" s="17">
        <v>44697</v>
      </c>
      <c r="C234" s="5" t="s">
        <v>251</v>
      </c>
      <c r="D234" s="6" t="s">
        <v>286</v>
      </c>
    </row>
    <row r="235" spans="1:4" x14ac:dyDescent="0.3">
      <c r="A235" s="6" t="s">
        <v>332</v>
      </c>
      <c r="B235" s="17">
        <v>44699</v>
      </c>
      <c r="C235" s="5" t="s">
        <v>234</v>
      </c>
      <c r="D235" s="6" t="s">
        <v>627</v>
      </c>
    </row>
    <row r="236" spans="1:4" x14ac:dyDescent="0.3">
      <c r="A236" s="6" t="s">
        <v>333</v>
      </c>
      <c r="B236" s="17">
        <v>44699</v>
      </c>
      <c r="C236" s="5" t="s">
        <v>240</v>
      </c>
      <c r="D236" s="6" t="s">
        <v>627</v>
      </c>
    </row>
    <row r="237" spans="1:4" x14ac:dyDescent="0.3">
      <c r="A237" s="6" t="s">
        <v>334</v>
      </c>
      <c r="B237" s="17">
        <v>44701</v>
      </c>
      <c r="C237" s="5" t="s">
        <v>261</v>
      </c>
      <c r="D237" s="6" t="s">
        <v>619</v>
      </c>
    </row>
    <row r="238" spans="1:4" x14ac:dyDescent="0.3">
      <c r="A238" s="6" t="s">
        <v>335</v>
      </c>
      <c r="B238" s="17">
        <v>44703</v>
      </c>
      <c r="C238" s="5" t="s">
        <v>238</v>
      </c>
      <c r="D238" s="6" t="s">
        <v>637</v>
      </c>
    </row>
    <row r="239" spans="1:4" x14ac:dyDescent="0.3">
      <c r="A239" s="6" t="s">
        <v>336</v>
      </c>
      <c r="B239" s="17">
        <v>44705</v>
      </c>
      <c r="C239" s="5" t="s">
        <v>265</v>
      </c>
      <c r="D239" s="6" t="s">
        <v>618</v>
      </c>
    </row>
    <row r="240" spans="1:4" x14ac:dyDescent="0.3">
      <c r="A240" s="6" t="s">
        <v>337</v>
      </c>
      <c r="B240" s="17">
        <v>44707</v>
      </c>
      <c r="C240" s="5" t="s">
        <v>259</v>
      </c>
      <c r="D240" s="6" t="s">
        <v>636</v>
      </c>
    </row>
    <row r="241" spans="1:4" x14ac:dyDescent="0.3">
      <c r="A241" s="6" t="s">
        <v>338</v>
      </c>
      <c r="B241" s="17">
        <v>44709</v>
      </c>
      <c r="C241" s="5" t="s">
        <v>240</v>
      </c>
      <c r="D241" s="6" t="s">
        <v>632</v>
      </c>
    </row>
    <row r="242" spans="1:4" x14ac:dyDescent="0.3">
      <c r="A242" s="6" t="s">
        <v>339</v>
      </c>
      <c r="B242" s="17">
        <v>44711</v>
      </c>
      <c r="C242" s="5" t="s">
        <v>265</v>
      </c>
      <c r="D242" s="6" t="s">
        <v>636</v>
      </c>
    </row>
    <row r="243" spans="1:4" x14ac:dyDescent="0.3">
      <c r="A243" s="6" t="s">
        <v>340</v>
      </c>
      <c r="B243" s="17">
        <v>44713</v>
      </c>
      <c r="C243" s="5" t="s">
        <v>238</v>
      </c>
      <c r="D243" s="6" t="s">
        <v>623</v>
      </c>
    </row>
    <row r="244" spans="1:4" x14ac:dyDescent="0.3">
      <c r="A244" s="6" t="s">
        <v>341</v>
      </c>
      <c r="B244" s="17">
        <v>44715</v>
      </c>
      <c r="C244" s="5" t="s">
        <v>271</v>
      </c>
      <c r="D244" s="6" t="s">
        <v>637</v>
      </c>
    </row>
    <row r="245" spans="1:4" x14ac:dyDescent="0.3">
      <c r="A245" s="6" t="s">
        <v>342</v>
      </c>
      <c r="B245" s="17">
        <v>44717</v>
      </c>
      <c r="C245" s="5" t="s">
        <v>261</v>
      </c>
      <c r="D245" s="6" t="s">
        <v>285</v>
      </c>
    </row>
    <row r="246" spans="1:4" x14ac:dyDescent="0.3">
      <c r="A246" s="6" t="s">
        <v>343</v>
      </c>
      <c r="B246" s="17">
        <v>44719</v>
      </c>
      <c r="C246" s="5" t="s">
        <v>240</v>
      </c>
      <c r="D246" s="6" t="s">
        <v>625</v>
      </c>
    </row>
    <row r="247" spans="1:4" x14ac:dyDescent="0.3">
      <c r="A247" s="6" t="s">
        <v>344</v>
      </c>
      <c r="B247" s="17">
        <v>44721</v>
      </c>
      <c r="C247" s="5" t="s">
        <v>259</v>
      </c>
      <c r="D247" s="6" t="s">
        <v>625</v>
      </c>
    </row>
    <row r="248" spans="1:4" x14ac:dyDescent="0.3">
      <c r="A248" s="6" t="s">
        <v>345</v>
      </c>
      <c r="B248" s="17">
        <v>44723</v>
      </c>
      <c r="C248" s="5" t="s">
        <v>234</v>
      </c>
      <c r="D248" s="6" t="s">
        <v>633</v>
      </c>
    </row>
    <row r="249" spans="1:4" x14ac:dyDescent="0.3">
      <c r="A249" s="6" t="s">
        <v>346</v>
      </c>
      <c r="B249" s="17">
        <v>44725</v>
      </c>
      <c r="C249" s="5" t="s">
        <v>259</v>
      </c>
      <c r="D249" s="6" t="s">
        <v>617</v>
      </c>
    </row>
    <row r="250" spans="1:4" x14ac:dyDescent="0.3">
      <c r="A250" s="6" t="s">
        <v>347</v>
      </c>
      <c r="B250" s="17">
        <v>44727</v>
      </c>
      <c r="C250" s="5" t="s">
        <v>249</v>
      </c>
      <c r="D250" s="6" t="s">
        <v>285</v>
      </c>
    </row>
    <row r="251" spans="1:4" x14ac:dyDescent="0.3">
      <c r="A251" s="6" t="s">
        <v>348</v>
      </c>
      <c r="B251" s="17">
        <v>44729</v>
      </c>
      <c r="C251" s="5" t="s">
        <v>251</v>
      </c>
      <c r="D251" s="6" t="s">
        <v>636</v>
      </c>
    </row>
    <row r="252" spans="1:4" x14ac:dyDescent="0.3">
      <c r="A252" s="6" t="s">
        <v>349</v>
      </c>
      <c r="B252" s="17">
        <v>44731</v>
      </c>
      <c r="C252" s="5" t="s">
        <v>246</v>
      </c>
      <c r="D252" s="6" t="s">
        <v>639</v>
      </c>
    </row>
    <row r="253" spans="1:4" x14ac:dyDescent="0.3">
      <c r="A253" s="6" t="s">
        <v>350</v>
      </c>
      <c r="B253" s="17">
        <v>44733</v>
      </c>
      <c r="C253" s="5" t="s">
        <v>268</v>
      </c>
      <c r="D253" s="6" t="s">
        <v>634</v>
      </c>
    </row>
    <row r="254" spans="1:4" x14ac:dyDescent="0.3">
      <c r="A254" s="6" t="s">
        <v>351</v>
      </c>
      <c r="B254" s="17">
        <v>44735</v>
      </c>
      <c r="C254" s="5" t="s">
        <v>263</v>
      </c>
      <c r="D254" s="6" t="s">
        <v>636</v>
      </c>
    </row>
    <row r="255" spans="1:4" x14ac:dyDescent="0.3">
      <c r="A255" s="6" t="s">
        <v>352</v>
      </c>
      <c r="B255" s="17">
        <v>44737</v>
      </c>
      <c r="C255" s="5" t="s">
        <v>255</v>
      </c>
      <c r="D255" s="6" t="s">
        <v>632</v>
      </c>
    </row>
    <row r="256" spans="1:4" x14ac:dyDescent="0.3">
      <c r="A256" s="6" t="s">
        <v>353</v>
      </c>
      <c r="B256" s="17">
        <v>44739</v>
      </c>
      <c r="C256" s="5" t="s">
        <v>240</v>
      </c>
      <c r="D256" s="6" t="s">
        <v>625</v>
      </c>
    </row>
    <row r="257" spans="1:4" x14ac:dyDescent="0.3">
      <c r="A257" s="6" t="s">
        <v>354</v>
      </c>
      <c r="B257" s="17">
        <v>44741</v>
      </c>
      <c r="C257" s="5" t="s">
        <v>238</v>
      </c>
      <c r="D257" s="6" t="s">
        <v>621</v>
      </c>
    </row>
    <row r="258" spans="1:4" x14ac:dyDescent="0.3">
      <c r="A258" s="6" t="s">
        <v>355</v>
      </c>
      <c r="B258" s="17">
        <v>44743</v>
      </c>
      <c r="C258" s="5" t="s">
        <v>265</v>
      </c>
      <c r="D258" s="6" t="s">
        <v>638</v>
      </c>
    </row>
    <row r="259" spans="1:4" x14ac:dyDescent="0.3">
      <c r="A259" s="6" t="s">
        <v>356</v>
      </c>
      <c r="B259" s="17">
        <v>44745</v>
      </c>
      <c r="C259" s="5" t="s">
        <v>263</v>
      </c>
      <c r="D259" s="6" t="s">
        <v>631</v>
      </c>
    </row>
    <row r="260" spans="1:4" x14ac:dyDescent="0.3">
      <c r="A260" s="6" t="s">
        <v>357</v>
      </c>
      <c r="B260" s="17">
        <v>44747</v>
      </c>
      <c r="C260" s="5" t="s">
        <v>268</v>
      </c>
      <c r="D260" s="6" t="s">
        <v>621</v>
      </c>
    </row>
    <row r="261" spans="1:4" x14ac:dyDescent="0.3">
      <c r="A261" s="6" t="s">
        <v>358</v>
      </c>
      <c r="B261" s="17">
        <v>44749</v>
      </c>
      <c r="C261" s="5" t="s">
        <v>249</v>
      </c>
      <c r="D261" s="6" t="s">
        <v>287</v>
      </c>
    </row>
    <row r="262" spans="1:4" x14ac:dyDescent="0.3">
      <c r="A262" s="6" t="s">
        <v>359</v>
      </c>
      <c r="B262" s="17">
        <v>44751</v>
      </c>
      <c r="C262" s="5" t="s">
        <v>257</v>
      </c>
      <c r="D262" s="6" t="s">
        <v>283</v>
      </c>
    </row>
    <row r="263" spans="1:4" x14ac:dyDescent="0.3">
      <c r="A263" s="6" t="s">
        <v>360</v>
      </c>
      <c r="B263" s="17">
        <v>44753</v>
      </c>
      <c r="C263" s="5" t="s">
        <v>255</v>
      </c>
      <c r="D263" s="6" t="s">
        <v>286</v>
      </c>
    </row>
    <row r="264" spans="1:4" x14ac:dyDescent="0.3">
      <c r="A264" s="6" t="s">
        <v>361</v>
      </c>
      <c r="B264" s="17">
        <v>44755</v>
      </c>
      <c r="C264" s="5" t="s">
        <v>271</v>
      </c>
      <c r="D264" s="6" t="s">
        <v>628</v>
      </c>
    </row>
    <row r="265" spans="1:4" x14ac:dyDescent="0.3">
      <c r="A265" s="6" t="s">
        <v>362</v>
      </c>
      <c r="B265" s="17">
        <v>44757</v>
      </c>
      <c r="C265" s="5" t="s">
        <v>268</v>
      </c>
      <c r="D265" s="6" t="s">
        <v>639</v>
      </c>
    </row>
    <row r="266" spans="1:4" x14ac:dyDescent="0.3">
      <c r="A266" s="6" t="s">
        <v>363</v>
      </c>
      <c r="B266" s="17">
        <v>44759</v>
      </c>
      <c r="C266" s="5" t="s">
        <v>261</v>
      </c>
      <c r="D266" s="6" t="s">
        <v>635</v>
      </c>
    </row>
    <row r="267" spans="1:4" x14ac:dyDescent="0.3">
      <c r="A267" s="6" t="s">
        <v>364</v>
      </c>
      <c r="B267" s="17">
        <v>44761</v>
      </c>
      <c r="C267" s="5" t="s">
        <v>246</v>
      </c>
      <c r="D267" s="6" t="s">
        <v>639</v>
      </c>
    </row>
    <row r="268" spans="1:4" x14ac:dyDescent="0.3">
      <c r="A268" s="6" t="s">
        <v>365</v>
      </c>
      <c r="B268" s="17">
        <v>44763</v>
      </c>
      <c r="C268" s="5" t="s">
        <v>234</v>
      </c>
      <c r="D268" s="6" t="s">
        <v>619</v>
      </c>
    </row>
    <row r="269" spans="1:4" x14ac:dyDescent="0.3">
      <c r="A269" s="6" t="s">
        <v>366</v>
      </c>
      <c r="B269" s="17">
        <v>44765</v>
      </c>
      <c r="C269" s="5" t="s">
        <v>259</v>
      </c>
      <c r="D269" s="6" t="s">
        <v>286</v>
      </c>
    </row>
    <row r="270" spans="1:4" x14ac:dyDescent="0.3">
      <c r="A270" s="6" t="s">
        <v>367</v>
      </c>
      <c r="B270" s="17">
        <v>44767</v>
      </c>
      <c r="C270" s="5" t="s">
        <v>263</v>
      </c>
      <c r="D270" s="6" t="s">
        <v>631</v>
      </c>
    </row>
    <row r="271" spans="1:4" x14ac:dyDescent="0.3">
      <c r="A271" s="6" t="s">
        <v>368</v>
      </c>
      <c r="B271" s="17">
        <v>44769</v>
      </c>
      <c r="C271" s="5" t="s">
        <v>271</v>
      </c>
      <c r="D271" s="6" t="s">
        <v>636</v>
      </c>
    </row>
    <row r="272" spans="1:4" x14ac:dyDescent="0.3">
      <c r="A272" s="6" t="s">
        <v>369</v>
      </c>
      <c r="B272" s="17">
        <v>44770</v>
      </c>
      <c r="C272" s="5" t="s">
        <v>238</v>
      </c>
      <c r="D272" s="6" t="s">
        <v>639</v>
      </c>
    </row>
    <row r="273" spans="1:4" x14ac:dyDescent="0.3">
      <c r="A273" s="6" t="s">
        <v>370</v>
      </c>
      <c r="B273" s="17">
        <v>44773</v>
      </c>
      <c r="C273" s="5" t="s">
        <v>251</v>
      </c>
      <c r="D273" s="6" t="s">
        <v>632</v>
      </c>
    </row>
    <row r="274" spans="1:4" x14ac:dyDescent="0.3">
      <c r="A274" s="6" t="s">
        <v>371</v>
      </c>
      <c r="B274" s="17">
        <v>44783</v>
      </c>
      <c r="C274" s="5" t="s">
        <v>259</v>
      </c>
      <c r="D274" s="6" t="s">
        <v>287</v>
      </c>
    </row>
    <row r="275" spans="1:4" x14ac:dyDescent="0.3">
      <c r="A275" s="6" t="s">
        <v>372</v>
      </c>
      <c r="B275" s="17">
        <v>44785</v>
      </c>
      <c r="C275" s="5" t="s">
        <v>251</v>
      </c>
      <c r="D275" s="6" t="s">
        <v>630</v>
      </c>
    </row>
    <row r="276" spans="1:4" x14ac:dyDescent="0.3">
      <c r="A276" s="6" t="s">
        <v>373</v>
      </c>
      <c r="B276" s="17">
        <v>44786</v>
      </c>
      <c r="C276" s="5" t="s">
        <v>268</v>
      </c>
      <c r="D276" s="6" t="s">
        <v>624</v>
      </c>
    </row>
    <row r="277" spans="1:4" x14ac:dyDescent="0.3">
      <c r="A277" s="6" t="s">
        <v>374</v>
      </c>
      <c r="B277" s="17">
        <v>44787</v>
      </c>
      <c r="C277" s="5" t="s">
        <v>261</v>
      </c>
      <c r="D277" s="6" t="s">
        <v>286</v>
      </c>
    </row>
    <row r="278" spans="1:4" x14ac:dyDescent="0.3">
      <c r="A278" s="6" t="s">
        <v>375</v>
      </c>
      <c r="B278" s="17">
        <v>44788</v>
      </c>
      <c r="C278" s="5" t="s">
        <v>234</v>
      </c>
      <c r="D278" s="6" t="s">
        <v>639</v>
      </c>
    </row>
    <row r="279" spans="1:4" x14ac:dyDescent="0.3">
      <c r="A279" s="6" t="s">
        <v>376</v>
      </c>
      <c r="B279" s="17">
        <v>44789</v>
      </c>
      <c r="C279" s="5" t="s">
        <v>240</v>
      </c>
      <c r="D279" s="6" t="s">
        <v>629</v>
      </c>
    </row>
    <row r="280" spans="1:4" x14ac:dyDescent="0.3">
      <c r="A280" s="6" t="s">
        <v>377</v>
      </c>
      <c r="B280" s="17">
        <v>44791</v>
      </c>
      <c r="C280" s="5" t="s">
        <v>240</v>
      </c>
      <c r="D280" s="6" t="s">
        <v>619</v>
      </c>
    </row>
    <row r="281" spans="1:4" x14ac:dyDescent="0.3">
      <c r="A281" s="6" t="s">
        <v>378</v>
      </c>
      <c r="B281" s="17">
        <v>44792</v>
      </c>
      <c r="C281" s="5" t="s">
        <v>263</v>
      </c>
      <c r="D281" s="6" t="s">
        <v>627</v>
      </c>
    </row>
    <row r="282" spans="1:4" x14ac:dyDescent="0.3">
      <c r="A282" s="6" t="s">
        <v>379</v>
      </c>
      <c r="B282" s="17">
        <v>44793</v>
      </c>
      <c r="C282" s="5" t="s">
        <v>243</v>
      </c>
      <c r="D282" s="6" t="s">
        <v>634</v>
      </c>
    </row>
    <row r="283" spans="1:4" x14ac:dyDescent="0.3">
      <c r="A283" s="6" t="s">
        <v>380</v>
      </c>
      <c r="B283" s="17">
        <v>44794</v>
      </c>
      <c r="C283" s="5" t="s">
        <v>251</v>
      </c>
      <c r="D283" s="6" t="s">
        <v>283</v>
      </c>
    </row>
    <row r="284" spans="1:4" x14ac:dyDescent="0.3">
      <c r="A284" s="6" t="s">
        <v>381</v>
      </c>
      <c r="B284" s="17">
        <v>44796</v>
      </c>
      <c r="C284" s="5" t="s">
        <v>246</v>
      </c>
      <c r="D284" s="6" t="s">
        <v>637</v>
      </c>
    </row>
    <row r="285" spans="1:4" x14ac:dyDescent="0.3">
      <c r="A285" s="6" t="s">
        <v>382</v>
      </c>
      <c r="B285" s="17">
        <v>44797</v>
      </c>
      <c r="C285" s="5" t="s">
        <v>271</v>
      </c>
      <c r="D285" s="6" t="s">
        <v>624</v>
      </c>
    </row>
    <row r="286" spans="1:4" x14ac:dyDescent="0.3">
      <c r="A286" s="6" t="s">
        <v>383</v>
      </c>
      <c r="B286" s="17">
        <v>44798</v>
      </c>
      <c r="C286" s="5" t="s">
        <v>240</v>
      </c>
      <c r="D286" s="6" t="s">
        <v>640</v>
      </c>
    </row>
    <row r="287" spans="1:4" x14ac:dyDescent="0.3">
      <c r="A287" s="6" t="s">
        <v>384</v>
      </c>
      <c r="B287" s="17">
        <v>44799</v>
      </c>
      <c r="C287" s="5" t="s">
        <v>271</v>
      </c>
      <c r="D287" s="6" t="s">
        <v>641</v>
      </c>
    </row>
    <row r="288" spans="1:4" x14ac:dyDescent="0.3">
      <c r="A288" s="6" t="s">
        <v>385</v>
      </c>
      <c r="B288" s="17">
        <v>44801</v>
      </c>
      <c r="C288" s="5" t="s">
        <v>249</v>
      </c>
      <c r="D288" s="6" t="s">
        <v>284</v>
      </c>
    </row>
    <row r="289" spans="1:4" x14ac:dyDescent="0.3">
      <c r="A289" s="6" t="s">
        <v>386</v>
      </c>
      <c r="B289" s="17">
        <v>44803</v>
      </c>
      <c r="C289" s="5" t="s">
        <v>265</v>
      </c>
      <c r="D289" s="6" t="s">
        <v>286</v>
      </c>
    </row>
    <row r="290" spans="1:4" x14ac:dyDescent="0.3">
      <c r="A290" s="6" t="s">
        <v>387</v>
      </c>
      <c r="B290" s="17">
        <v>44805</v>
      </c>
      <c r="C290" s="5" t="s">
        <v>265</v>
      </c>
      <c r="D290" s="6" t="s">
        <v>640</v>
      </c>
    </row>
    <row r="291" spans="1:4" x14ac:dyDescent="0.3">
      <c r="A291" s="6" t="s">
        <v>388</v>
      </c>
      <c r="B291" s="17">
        <v>44807</v>
      </c>
      <c r="C291" s="5" t="s">
        <v>255</v>
      </c>
      <c r="D291" s="6" t="s">
        <v>629</v>
      </c>
    </row>
    <row r="292" spans="1:4" x14ac:dyDescent="0.3">
      <c r="A292" s="6" t="s">
        <v>389</v>
      </c>
      <c r="B292" s="17">
        <v>44809</v>
      </c>
      <c r="C292" s="5" t="s">
        <v>255</v>
      </c>
      <c r="D292" s="6" t="s">
        <v>620</v>
      </c>
    </row>
    <row r="293" spans="1:4" x14ac:dyDescent="0.3">
      <c r="A293" s="6" t="s">
        <v>390</v>
      </c>
      <c r="B293" s="17">
        <v>44811</v>
      </c>
      <c r="C293" s="5" t="s">
        <v>253</v>
      </c>
      <c r="D293" s="6" t="s">
        <v>638</v>
      </c>
    </row>
    <row r="294" spans="1:4" x14ac:dyDescent="0.3">
      <c r="A294" s="6" t="s">
        <v>391</v>
      </c>
      <c r="B294" s="17">
        <v>44813</v>
      </c>
      <c r="C294" s="5" t="s">
        <v>234</v>
      </c>
      <c r="D294" s="6" t="s">
        <v>639</v>
      </c>
    </row>
    <row r="295" spans="1:4" x14ac:dyDescent="0.3">
      <c r="A295" s="6" t="s">
        <v>392</v>
      </c>
      <c r="B295" s="17">
        <v>44815</v>
      </c>
      <c r="C295" s="5" t="s">
        <v>238</v>
      </c>
      <c r="D295" s="6" t="s">
        <v>632</v>
      </c>
    </row>
    <row r="296" spans="1:4" x14ac:dyDescent="0.3">
      <c r="A296" s="6" t="s">
        <v>393</v>
      </c>
      <c r="B296" s="17">
        <v>44817</v>
      </c>
      <c r="C296" s="5" t="s">
        <v>246</v>
      </c>
      <c r="D296" s="6" t="s">
        <v>627</v>
      </c>
    </row>
    <row r="297" spans="1:4" x14ac:dyDescent="0.3">
      <c r="A297" s="6" t="s">
        <v>394</v>
      </c>
      <c r="B297" s="17">
        <v>44819</v>
      </c>
      <c r="C297" s="5" t="s">
        <v>240</v>
      </c>
      <c r="D297" s="6" t="s">
        <v>641</v>
      </c>
    </row>
    <row r="298" spans="1:4" x14ac:dyDescent="0.3">
      <c r="A298" s="6" t="s">
        <v>395</v>
      </c>
      <c r="B298" s="17">
        <v>44821</v>
      </c>
      <c r="C298" s="5" t="s">
        <v>265</v>
      </c>
      <c r="D298" s="6" t="s">
        <v>624</v>
      </c>
    </row>
    <row r="299" spans="1:4" x14ac:dyDescent="0.3">
      <c r="A299" s="6" t="s">
        <v>396</v>
      </c>
      <c r="B299" s="17">
        <v>44823</v>
      </c>
      <c r="C299" s="5" t="s">
        <v>268</v>
      </c>
      <c r="D299" s="6" t="s">
        <v>628</v>
      </c>
    </row>
    <row r="300" spans="1:4" x14ac:dyDescent="0.3">
      <c r="A300" s="6" t="s">
        <v>397</v>
      </c>
      <c r="B300" s="17">
        <v>44825</v>
      </c>
      <c r="C300" s="5" t="s">
        <v>261</v>
      </c>
      <c r="D300" s="6" t="s">
        <v>640</v>
      </c>
    </row>
    <row r="301" spans="1:4" x14ac:dyDescent="0.3">
      <c r="A301" s="6" t="s">
        <v>398</v>
      </c>
      <c r="B301" s="17">
        <v>44827</v>
      </c>
      <c r="C301" s="5" t="s">
        <v>251</v>
      </c>
      <c r="D301" s="6" t="s">
        <v>623</v>
      </c>
    </row>
    <row r="302" spans="1:4" x14ac:dyDescent="0.3">
      <c r="A302" s="6" t="s">
        <v>399</v>
      </c>
      <c r="B302" s="17">
        <v>44829</v>
      </c>
      <c r="C302" s="5" t="s">
        <v>240</v>
      </c>
      <c r="D302" s="6" t="s">
        <v>286</v>
      </c>
    </row>
    <row r="303" spans="1:4" x14ac:dyDescent="0.3">
      <c r="A303" s="6" t="s">
        <v>400</v>
      </c>
      <c r="B303" s="17">
        <v>44831</v>
      </c>
      <c r="C303" s="5" t="s">
        <v>257</v>
      </c>
      <c r="D303" s="6" t="s">
        <v>637</v>
      </c>
    </row>
    <row r="304" spans="1:4" x14ac:dyDescent="0.3">
      <c r="A304" s="6" t="s">
        <v>401</v>
      </c>
      <c r="B304" s="17">
        <v>44835</v>
      </c>
      <c r="C304" s="5" t="s">
        <v>271</v>
      </c>
      <c r="D304" s="6" t="s">
        <v>285</v>
      </c>
    </row>
    <row r="305" spans="1:4" x14ac:dyDescent="0.3">
      <c r="A305" s="6" t="s">
        <v>402</v>
      </c>
      <c r="B305" s="17">
        <v>44836</v>
      </c>
      <c r="C305" s="5" t="s">
        <v>257</v>
      </c>
      <c r="D305" s="6" t="s">
        <v>628</v>
      </c>
    </row>
    <row r="306" spans="1:4" x14ac:dyDescent="0.3">
      <c r="A306" s="6" t="s">
        <v>403</v>
      </c>
      <c r="B306" s="17">
        <v>44839</v>
      </c>
      <c r="C306" s="5" t="s">
        <v>261</v>
      </c>
      <c r="D306" s="6" t="s">
        <v>621</v>
      </c>
    </row>
    <row r="307" spans="1:4" x14ac:dyDescent="0.3">
      <c r="A307" s="6" t="s">
        <v>404</v>
      </c>
      <c r="B307" s="17">
        <v>44841</v>
      </c>
      <c r="C307" s="5" t="s">
        <v>251</v>
      </c>
      <c r="D307" s="6" t="s">
        <v>632</v>
      </c>
    </row>
    <row r="308" spans="1:4" x14ac:dyDescent="0.3">
      <c r="A308" s="6" t="s">
        <v>405</v>
      </c>
      <c r="B308" s="17">
        <v>44843</v>
      </c>
      <c r="C308" s="5" t="s">
        <v>257</v>
      </c>
      <c r="D308" s="6" t="s">
        <v>287</v>
      </c>
    </row>
    <row r="309" spans="1:4" x14ac:dyDescent="0.3">
      <c r="A309" s="6" t="s">
        <v>406</v>
      </c>
      <c r="B309" s="17">
        <v>44845</v>
      </c>
      <c r="C309" s="5" t="s">
        <v>255</v>
      </c>
      <c r="D309" s="6" t="s">
        <v>639</v>
      </c>
    </row>
    <row r="310" spans="1:4" x14ac:dyDescent="0.3">
      <c r="A310" s="6" t="s">
        <v>407</v>
      </c>
      <c r="B310" s="17">
        <v>44847</v>
      </c>
      <c r="C310" s="5" t="s">
        <v>255</v>
      </c>
      <c r="D310" s="6" t="s">
        <v>287</v>
      </c>
    </row>
    <row r="311" spans="1:4" x14ac:dyDescent="0.3">
      <c r="A311" s="6" t="s">
        <v>408</v>
      </c>
      <c r="B311" s="17">
        <v>44849</v>
      </c>
      <c r="C311" s="5" t="s">
        <v>259</v>
      </c>
      <c r="D311" s="6" t="s">
        <v>626</v>
      </c>
    </row>
    <row r="312" spans="1:4" x14ac:dyDescent="0.3">
      <c r="A312" s="6" t="s">
        <v>409</v>
      </c>
      <c r="B312" s="17">
        <v>44851</v>
      </c>
      <c r="C312" s="5" t="s">
        <v>251</v>
      </c>
      <c r="D312" s="6" t="s">
        <v>638</v>
      </c>
    </row>
    <row r="313" spans="1:4" x14ac:dyDescent="0.3">
      <c r="A313" s="6" t="s">
        <v>410</v>
      </c>
      <c r="B313" s="17">
        <v>44853</v>
      </c>
      <c r="C313" s="5" t="s">
        <v>265</v>
      </c>
      <c r="D313" s="6" t="s">
        <v>638</v>
      </c>
    </row>
    <row r="314" spans="1:4" x14ac:dyDescent="0.3">
      <c r="A314" s="6" t="s">
        <v>411</v>
      </c>
      <c r="B314" s="17">
        <v>44855</v>
      </c>
      <c r="C314" s="5" t="s">
        <v>259</v>
      </c>
      <c r="D314" s="6" t="s">
        <v>629</v>
      </c>
    </row>
    <row r="315" spans="1:4" x14ac:dyDescent="0.3">
      <c r="A315" s="6" t="s">
        <v>412</v>
      </c>
      <c r="B315" s="17">
        <v>44857</v>
      </c>
      <c r="C315" s="5" t="s">
        <v>261</v>
      </c>
      <c r="D315" s="6" t="s">
        <v>624</v>
      </c>
    </row>
    <row r="316" spans="1:4" x14ac:dyDescent="0.3">
      <c r="A316" s="6" t="s">
        <v>413</v>
      </c>
      <c r="B316" s="17">
        <v>44859</v>
      </c>
      <c r="C316" s="5" t="s">
        <v>263</v>
      </c>
      <c r="D316" s="6" t="s">
        <v>622</v>
      </c>
    </row>
    <row r="317" spans="1:4" x14ac:dyDescent="0.3">
      <c r="A317" s="6" t="s">
        <v>414</v>
      </c>
      <c r="B317" s="17">
        <v>44861</v>
      </c>
      <c r="C317" s="5" t="s">
        <v>268</v>
      </c>
      <c r="D317" s="6" t="s">
        <v>622</v>
      </c>
    </row>
    <row r="318" spans="1:4" x14ac:dyDescent="0.3">
      <c r="A318" s="6" t="s">
        <v>415</v>
      </c>
      <c r="B318" s="17">
        <v>44863</v>
      </c>
      <c r="C318" s="5" t="s">
        <v>259</v>
      </c>
      <c r="D318" s="6" t="s">
        <v>637</v>
      </c>
    </row>
    <row r="319" spans="1:4" x14ac:dyDescent="0.3">
      <c r="A319" s="6" t="s">
        <v>416</v>
      </c>
      <c r="B319" s="17">
        <v>44865</v>
      </c>
      <c r="C319" s="5" t="s">
        <v>243</v>
      </c>
      <c r="D319" s="6" t="s">
        <v>635</v>
      </c>
    </row>
    <row r="320" spans="1:4" x14ac:dyDescent="0.3">
      <c r="A320" s="6" t="s">
        <v>417</v>
      </c>
      <c r="B320" s="17">
        <v>44866</v>
      </c>
      <c r="C320" s="5" t="s">
        <v>253</v>
      </c>
      <c r="D320" s="6" t="s">
        <v>283</v>
      </c>
    </row>
    <row r="321" spans="1:4" x14ac:dyDescent="0.3">
      <c r="A321" s="6" t="s">
        <v>418</v>
      </c>
      <c r="B321" s="17">
        <v>44870</v>
      </c>
      <c r="C321" s="5" t="s">
        <v>251</v>
      </c>
      <c r="D321" s="6" t="s">
        <v>637</v>
      </c>
    </row>
    <row r="322" spans="1:4" x14ac:dyDescent="0.3">
      <c r="A322" s="6" t="s">
        <v>419</v>
      </c>
      <c r="B322" s="17">
        <v>44871</v>
      </c>
      <c r="C322" s="5" t="s">
        <v>263</v>
      </c>
      <c r="D322" s="6" t="s">
        <v>625</v>
      </c>
    </row>
    <row r="323" spans="1:4" x14ac:dyDescent="0.3">
      <c r="A323" s="6" t="s">
        <v>420</v>
      </c>
      <c r="B323" s="17">
        <v>44873</v>
      </c>
      <c r="C323" s="5" t="s">
        <v>253</v>
      </c>
      <c r="D323" s="6" t="s">
        <v>626</v>
      </c>
    </row>
    <row r="324" spans="1:4" x14ac:dyDescent="0.3">
      <c r="A324" s="6" t="s">
        <v>421</v>
      </c>
      <c r="B324" s="17">
        <v>44875</v>
      </c>
      <c r="C324" s="5" t="s">
        <v>265</v>
      </c>
      <c r="D324" s="6" t="s">
        <v>630</v>
      </c>
    </row>
    <row r="325" spans="1:4" x14ac:dyDescent="0.3">
      <c r="A325" s="6" t="s">
        <v>422</v>
      </c>
      <c r="B325" s="17">
        <v>44877</v>
      </c>
      <c r="C325" s="5" t="s">
        <v>238</v>
      </c>
      <c r="D325" s="6" t="s">
        <v>623</v>
      </c>
    </row>
    <row r="326" spans="1:4" x14ac:dyDescent="0.3">
      <c r="A326" s="6" t="s">
        <v>423</v>
      </c>
      <c r="B326" s="17">
        <v>44879</v>
      </c>
      <c r="C326" s="5" t="s">
        <v>268</v>
      </c>
      <c r="D326" s="6" t="s">
        <v>632</v>
      </c>
    </row>
    <row r="327" spans="1:4" x14ac:dyDescent="0.3">
      <c r="A327" s="6" t="s">
        <v>424</v>
      </c>
      <c r="B327" s="17">
        <v>44881</v>
      </c>
      <c r="C327" s="5" t="s">
        <v>263</v>
      </c>
      <c r="D327" s="6" t="s">
        <v>630</v>
      </c>
    </row>
    <row r="328" spans="1:4" x14ac:dyDescent="0.3">
      <c r="A328" s="6" t="s">
        <v>425</v>
      </c>
      <c r="B328" s="17">
        <v>44883</v>
      </c>
      <c r="C328" s="5" t="s">
        <v>251</v>
      </c>
      <c r="D328" s="6" t="s">
        <v>626</v>
      </c>
    </row>
    <row r="329" spans="1:4" x14ac:dyDescent="0.3">
      <c r="A329" s="6" t="s">
        <v>426</v>
      </c>
      <c r="B329" s="17">
        <v>44885</v>
      </c>
      <c r="C329" s="5" t="s">
        <v>243</v>
      </c>
      <c r="D329" s="6" t="s">
        <v>283</v>
      </c>
    </row>
    <row r="330" spans="1:4" x14ac:dyDescent="0.3">
      <c r="A330" s="6" t="s">
        <v>427</v>
      </c>
      <c r="B330" s="17">
        <v>44887</v>
      </c>
      <c r="C330" s="5" t="s">
        <v>240</v>
      </c>
      <c r="D330" s="6" t="s">
        <v>622</v>
      </c>
    </row>
    <row r="331" spans="1:4" x14ac:dyDescent="0.3">
      <c r="A331" s="6" t="s">
        <v>428</v>
      </c>
      <c r="B331" s="17">
        <v>44889</v>
      </c>
      <c r="C331" s="5" t="s">
        <v>238</v>
      </c>
      <c r="D331" s="6" t="s">
        <v>637</v>
      </c>
    </row>
    <row r="332" spans="1:4" x14ac:dyDescent="0.3">
      <c r="A332" s="6" t="s">
        <v>429</v>
      </c>
      <c r="B332" s="17">
        <v>44891</v>
      </c>
      <c r="C332" s="5" t="s">
        <v>271</v>
      </c>
      <c r="D332" s="6" t="s">
        <v>617</v>
      </c>
    </row>
    <row r="333" spans="1:4" x14ac:dyDescent="0.3">
      <c r="A333" s="6" t="s">
        <v>430</v>
      </c>
      <c r="B333" s="17">
        <v>44893</v>
      </c>
      <c r="C333" s="5" t="s">
        <v>265</v>
      </c>
      <c r="D333" s="6" t="s">
        <v>631</v>
      </c>
    </row>
    <row r="334" spans="1:4" x14ac:dyDescent="0.3">
      <c r="A334" s="6" t="s">
        <v>431</v>
      </c>
      <c r="B334" s="17">
        <v>44895</v>
      </c>
      <c r="C334" s="5" t="s">
        <v>238</v>
      </c>
      <c r="D334" s="6" t="s">
        <v>639</v>
      </c>
    </row>
    <row r="335" spans="1:4" x14ac:dyDescent="0.3">
      <c r="A335" s="6" t="s">
        <v>432</v>
      </c>
      <c r="B335" s="17">
        <v>44896</v>
      </c>
      <c r="C335" s="5" t="s">
        <v>246</v>
      </c>
      <c r="D335" s="6" t="s">
        <v>620</v>
      </c>
    </row>
    <row r="336" spans="1:4" x14ac:dyDescent="0.3">
      <c r="A336" s="6" t="s">
        <v>433</v>
      </c>
      <c r="B336" s="17">
        <v>44898</v>
      </c>
      <c r="C336" s="5" t="s">
        <v>253</v>
      </c>
      <c r="D336" s="6" t="s">
        <v>622</v>
      </c>
    </row>
    <row r="337" spans="1:4" x14ac:dyDescent="0.3">
      <c r="A337" s="6" t="s">
        <v>434</v>
      </c>
      <c r="B337" s="17">
        <v>44900</v>
      </c>
      <c r="C337" s="5" t="s">
        <v>261</v>
      </c>
      <c r="D337" s="6" t="s">
        <v>634</v>
      </c>
    </row>
    <row r="338" spans="1:4" x14ac:dyDescent="0.3">
      <c r="A338" s="6" t="s">
        <v>435</v>
      </c>
      <c r="B338" s="17">
        <v>44904</v>
      </c>
      <c r="C338" s="5" t="s">
        <v>234</v>
      </c>
      <c r="D338" s="6" t="s">
        <v>633</v>
      </c>
    </row>
    <row r="339" spans="1:4" x14ac:dyDescent="0.3">
      <c r="A339" s="6" t="s">
        <v>436</v>
      </c>
      <c r="B339" s="17">
        <v>44904</v>
      </c>
      <c r="C339" s="5" t="s">
        <v>234</v>
      </c>
      <c r="D339" s="6" t="s">
        <v>637</v>
      </c>
    </row>
    <row r="340" spans="1:4" x14ac:dyDescent="0.3">
      <c r="A340" s="6" t="s">
        <v>437</v>
      </c>
      <c r="B340" s="17">
        <v>44906</v>
      </c>
      <c r="C340" s="5" t="s">
        <v>246</v>
      </c>
      <c r="D340" s="6" t="s">
        <v>630</v>
      </c>
    </row>
    <row r="341" spans="1:4" x14ac:dyDescent="0.3">
      <c r="A341" s="6" t="s">
        <v>438</v>
      </c>
      <c r="B341" s="17">
        <v>44908</v>
      </c>
      <c r="C341" s="5" t="s">
        <v>271</v>
      </c>
      <c r="D341" s="6" t="s">
        <v>626</v>
      </c>
    </row>
    <row r="342" spans="1:4" x14ac:dyDescent="0.3">
      <c r="A342" s="6" t="s">
        <v>439</v>
      </c>
      <c r="B342" s="17">
        <v>44910</v>
      </c>
      <c r="C342" s="5" t="s">
        <v>268</v>
      </c>
      <c r="D342" s="6" t="s">
        <v>620</v>
      </c>
    </row>
    <row r="343" spans="1:4" x14ac:dyDescent="0.3">
      <c r="A343" s="6" t="s">
        <v>440</v>
      </c>
      <c r="B343" s="17">
        <v>44912</v>
      </c>
      <c r="C343" s="5" t="s">
        <v>265</v>
      </c>
      <c r="D343" s="6" t="s">
        <v>622</v>
      </c>
    </row>
    <row r="344" spans="1:4" x14ac:dyDescent="0.3">
      <c r="A344" s="6" t="s">
        <v>441</v>
      </c>
      <c r="B344" s="17">
        <v>44914</v>
      </c>
      <c r="C344" s="5" t="s">
        <v>263</v>
      </c>
      <c r="D344" s="6" t="s">
        <v>286</v>
      </c>
    </row>
    <row r="345" spans="1:4" x14ac:dyDescent="0.3">
      <c r="A345" s="6" t="s">
        <v>442</v>
      </c>
      <c r="B345" s="17">
        <v>44916</v>
      </c>
      <c r="C345" s="5" t="s">
        <v>268</v>
      </c>
      <c r="D345" s="6" t="s">
        <v>635</v>
      </c>
    </row>
    <row r="346" spans="1:4" x14ac:dyDescent="0.3">
      <c r="A346" s="6" t="s">
        <v>443</v>
      </c>
      <c r="B346" s="17">
        <v>44918</v>
      </c>
      <c r="C346" s="5" t="s">
        <v>268</v>
      </c>
      <c r="D346" s="6" t="s">
        <v>284</v>
      </c>
    </row>
    <row r="347" spans="1:4" x14ac:dyDescent="0.3">
      <c r="A347" s="6" t="s">
        <v>444</v>
      </c>
      <c r="B347" s="17">
        <v>44920</v>
      </c>
      <c r="C347" s="5" t="s">
        <v>253</v>
      </c>
      <c r="D347" s="6" t="s">
        <v>640</v>
      </c>
    </row>
    <row r="348" spans="1:4" x14ac:dyDescent="0.3">
      <c r="A348" s="6" t="s">
        <v>445</v>
      </c>
      <c r="B348" s="17">
        <v>44922</v>
      </c>
      <c r="C348" s="5" t="s">
        <v>261</v>
      </c>
      <c r="D348" s="6" t="s">
        <v>285</v>
      </c>
    </row>
    <row r="349" spans="1:4" x14ac:dyDescent="0.3">
      <c r="A349" s="6" t="s">
        <v>446</v>
      </c>
      <c r="B349" s="18">
        <v>44923</v>
      </c>
      <c r="C349" s="5" t="s">
        <v>234</v>
      </c>
      <c r="D349" s="6" t="s">
        <v>626</v>
      </c>
    </row>
    <row r="350" spans="1:4" x14ac:dyDescent="0.3">
      <c r="A350" s="6" t="s">
        <v>447</v>
      </c>
      <c r="B350" s="17">
        <v>44926</v>
      </c>
      <c r="C350" s="5" t="s">
        <v>263</v>
      </c>
      <c r="D350" s="6" t="s">
        <v>640</v>
      </c>
    </row>
    <row r="351" spans="1:4" x14ac:dyDescent="0.3">
      <c r="A351" s="6" t="s">
        <v>448</v>
      </c>
      <c r="B351" s="17">
        <v>44927</v>
      </c>
      <c r="C351" s="5" t="s">
        <v>261</v>
      </c>
      <c r="D351" s="6" t="s">
        <v>627</v>
      </c>
    </row>
    <row r="352" spans="1:4" x14ac:dyDescent="0.3">
      <c r="A352" s="6" t="s">
        <v>449</v>
      </c>
      <c r="B352" s="17">
        <v>44930</v>
      </c>
      <c r="C352" s="5" t="s">
        <v>265</v>
      </c>
      <c r="D352" s="6" t="s">
        <v>641</v>
      </c>
    </row>
    <row r="353" spans="1:4" x14ac:dyDescent="0.3">
      <c r="A353" s="6" t="s">
        <v>450</v>
      </c>
      <c r="B353" s="17">
        <v>44931</v>
      </c>
      <c r="C353" s="5" t="s">
        <v>240</v>
      </c>
      <c r="D353" s="6" t="s">
        <v>283</v>
      </c>
    </row>
    <row r="354" spans="1:4" x14ac:dyDescent="0.3">
      <c r="A354" s="6" t="s">
        <v>451</v>
      </c>
      <c r="B354" s="17">
        <v>44931</v>
      </c>
      <c r="C354" s="5" t="s">
        <v>265</v>
      </c>
      <c r="D354" s="6" t="s">
        <v>636</v>
      </c>
    </row>
    <row r="355" spans="1:4" x14ac:dyDescent="0.3">
      <c r="A355" s="6" t="s">
        <v>452</v>
      </c>
      <c r="B355" s="17">
        <v>44932</v>
      </c>
      <c r="C355" s="5" t="s">
        <v>238</v>
      </c>
      <c r="D355" s="6" t="s">
        <v>640</v>
      </c>
    </row>
    <row r="356" spans="1:4" x14ac:dyDescent="0.3">
      <c r="A356" s="6" t="s">
        <v>453</v>
      </c>
      <c r="B356" s="17">
        <v>44933</v>
      </c>
      <c r="C356" s="5" t="s">
        <v>259</v>
      </c>
      <c r="D356" s="6" t="s">
        <v>630</v>
      </c>
    </row>
    <row r="357" spans="1:4" x14ac:dyDescent="0.3">
      <c r="A357" s="6" t="s">
        <v>454</v>
      </c>
      <c r="B357" s="17">
        <v>44938</v>
      </c>
      <c r="C357" s="5" t="s">
        <v>246</v>
      </c>
      <c r="D357" s="6" t="s">
        <v>286</v>
      </c>
    </row>
    <row r="358" spans="1:4" x14ac:dyDescent="0.3">
      <c r="A358" s="6" t="s">
        <v>455</v>
      </c>
      <c r="B358" s="17">
        <v>44940</v>
      </c>
      <c r="C358" s="5" t="s">
        <v>257</v>
      </c>
      <c r="D358" s="6" t="s">
        <v>286</v>
      </c>
    </row>
    <row r="359" spans="1:4" x14ac:dyDescent="0.3">
      <c r="A359" s="6" t="s">
        <v>456</v>
      </c>
      <c r="B359" s="17">
        <v>44940</v>
      </c>
      <c r="C359" s="5" t="s">
        <v>259</v>
      </c>
      <c r="D359" s="6" t="s">
        <v>639</v>
      </c>
    </row>
    <row r="360" spans="1:4" x14ac:dyDescent="0.3">
      <c r="A360" s="6" t="s">
        <v>457</v>
      </c>
      <c r="B360" s="17">
        <v>44954</v>
      </c>
      <c r="C360" s="5" t="s">
        <v>234</v>
      </c>
      <c r="D360" s="6" t="s">
        <v>627</v>
      </c>
    </row>
    <row r="361" spans="1:4" x14ac:dyDescent="0.3">
      <c r="A361" s="6" t="s">
        <v>458</v>
      </c>
      <c r="B361" s="17">
        <v>44967</v>
      </c>
      <c r="C361" s="5" t="s">
        <v>246</v>
      </c>
      <c r="D361" s="6" t="s">
        <v>626</v>
      </c>
    </row>
    <row r="362" spans="1:4" x14ac:dyDescent="0.3">
      <c r="A362" s="6" t="s">
        <v>459</v>
      </c>
      <c r="B362" s="17">
        <v>44967</v>
      </c>
      <c r="C362" s="5" t="s">
        <v>243</v>
      </c>
      <c r="D362" s="6" t="s">
        <v>636</v>
      </c>
    </row>
    <row r="363" spans="1:4" x14ac:dyDescent="0.3">
      <c r="A363" s="6" t="s">
        <v>460</v>
      </c>
      <c r="B363" s="17">
        <v>44970</v>
      </c>
      <c r="C363" s="5" t="s">
        <v>238</v>
      </c>
      <c r="D363" s="6" t="s">
        <v>617</v>
      </c>
    </row>
    <row r="364" spans="1:4" x14ac:dyDescent="0.3">
      <c r="A364" s="6" t="s">
        <v>461</v>
      </c>
      <c r="B364" s="17">
        <v>44970</v>
      </c>
      <c r="C364" s="5" t="s">
        <v>240</v>
      </c>
      <c r="D364" s="6" t="s">
        <v>633</v>
      </c>
    </row>
    <row r="365" spans="1:4" x14ac:dyDescent="0.3">
      <c r="A365" s="6" t="s">
        <v>462</v>
      </c>
      <c r="B365" s="17">
        <v>44980</v>
      </c>
      <c r="C365" s="5" t="s">
        <v>265</v>
      </c>
      <c r="D365" s="6" t="s">
        <v>632</v>
      </c>
    </row>
    <row r="366" spans="1:4" x14ac:dyDescent="0.3">
      <c r="A366" s="6" t="s">
        <v>463</v>
      </c>
      <c r="B366" s="17">
        <v>44980</v>
      </c>
      <c r="C366" s="5" t="s">
        <v>271</v>
      </c>
      <c r="D366" s="6" t="s">
        <v>630</v>
      </c>
    </row>
    <row r="367" spans="1:4" x14ac:dyDescent="0.3">
      <c r="A367" s="6" t="s">
        <v>464</v>
      </c>
      <c r="B367" s="17">
        <v>44980</v>
      </c>
      <c r="C367" s="5" t="s">
        <v>255</v>
      </c>
      <c r="D367" s="6" t="s">
        <v>633</v>
      </c>
    </row>
    <row r="368" spans="1:4" x14ac:dyDescent="0.3">
      <c r="A368" s="6" t="s">
        <v>465</v>
      </c>
      <c r="B368" s="17">
        <v>44984</v>
      </c>
      <c r="C368" s="5" t="s">
        <v>259</v>
      </c>
      <c r="D368" s="6" t="s">
        <v>635</v>
      </c>
    </row>
    <row r="369" spans="1:4" x14ac:dyDescent="0.3">
      <c r="A369" s="6" t="s">
        <v>466</v>
      </c>
      <c r="B369" s="17">
        <v>44985</v>
      </c>
      <c r="C369" s="5" t="s">
        <v>263</v>
      </c>
      <c r="D369" s="6" t="s">
        <v>284</v>
      </c>
    </row>
    <row r="370" spans="1:4" x14ac:dyDescent="0.3">
      <c r="A370" s="6" t="s">
        <v>467</v>
      </c>
      <c r="B370" s="17">
        <v>44986</v>
      </c>
      <c r="C370" s="5" t="s">
        <v>271</v>
      </c>
      <c r="D370" s="6" t="s">
        <v>283</v>
      </c>
    </row>
    <row r="371" spans="1:4" x14ac:dyDescent="0.3">
      <c r="A371" s="6" t="s">
        <v>468</v>
      </c>
      <c r="B371" s="17">
        <v>44990</v>
      </c>
      <c r="C371" s="5" t="s">
        <v>271</v>
      </c>
      <c r="D371" s="6" t="s">
        <v>641</v>
      </c>
    </row>
    <row r="372" spans="1:4" x14ac:dyDescent="0.3">
      <c r="A372" s="6" t="s">
        <v>469</v>
      </c>
      <c r="B372" s="17">
        <v>44991</v>
      </c>
      <c r="C372" s="5" t="s">
        <v>240</v>
      </c>
      <c r="D372" s="6" t="s">
        <v>630</v>
      </c>
    </row>
    <row r="373" spans="1:4" x14ac:dyDescent="0.3">
      <c r="A373" s="6" t="s">
        <v>470</v>
      </c>
      <c r="B373" s="17">
        <v>44992</v>
      </c>
      <c r="C373" s="5" t="s">
        <v>234</v>
      </c>
      <c r="D373" s="6" t="s">
        <v>626</v>
      </c>
    </row>
    <row r="374" spans="1:4" x14ac:dyDescent="0.3">
      <c r="A374" s="6" t="s">
        <v>471</v>
      </c>
      <c r="B374" s="17">
        <v>44995</v>
      </c>
      <c r="C374" s="5" t="s">
        <v>255</v>
      </c>
      <c r="D374" s="6" t="s">
        <v>284</v>
      </c>
    </row>
    <row r="375" spans="1:4" x14ac:dyDescent="0.3">
      <c r="A375" s="6" t="s">
        <v>472</v>
      </c>
      <c r="B375" s="17">
        <v>44998</v>
      </c>
      <c r="C375" s="5" t="s">
        <v>261</v>
      </c>
      <c r="D375" s="6" t="s">
        <v>619</v>
      </c>
    </row>
    <row r="376" spans="1:4" x14ac:dyDescent="0.3">
      <c r="A376" s="6" t="s">
        <v>473</v>
      </c>
      <c r="B376" s="17">
        <v>45002</v>
      </c>
      <c r="C376" s="5" t="s">
        <v>251</v>
      </c>
      <c r="D376" s="6" t="s">
        <v>627</v>
      </c>
    </row>
    <row r="377" spans="1:4" x14ac:dyDescent="0.3">
      <c r="A377" s="6" t="s">
        <v>474</v>
      </c>
      <c r="B377" s="17">
        <v>45006</v>
      </c>
      <c r="C377" s="5" t="s">
        <v>259</v>
      </c>
      <c r="D377" s="6" t="s">
        <v>637</v>
      </c>
    </row>
    <row r="378" spans="1:4" x14ac:dyDescent="0.3">
      <c r="A378" s="6" t="s">
        <v>475</v>
      </c>
      <c r="B378" s="17">
        <v>45020</v>
      </c>
      <c r="C378" s="5" t="s">
        <v>271</v>
      </c>
      <c r="D378" s="6" t="s">
        <v>631</v>
      </c>
    </row>
    <row r="379" spans="1:4" x14ac:dyDescent="0.3">
      <c r="A379" s="6" t="s">
        <v>476</v>
      </c>
      <c r="B379" s="17">
        <v>45020</v>
      </c>
      <c r="C379" s="5" t="s">
        <v>259</v>
      </c>
      <c r="D379" s="6" t="s">
        <v>635</v>
      </c>
    </row>
    <row r="380" spans="1:4" x14ac:dyDescent="0.3">
      <c r="A380" s="6" t="s">
        <v>477</v>
      </c>
      <c r="B380" s="17">
        <v>45025</v>
      </c>
      <c r="C380" s="5" t="s">
        <v>259</v>
      </c>
      <c r="D380" s="6" t="s">
        <v>283</v>
      </c>
    </row>
    <row r="381" spans="1:4" x14ac:dyDescent="0.3">
      <c r="A381" s="6" t="s">
        <v>478</v>
      </c>
      <c r="B381" s="17">
        <v>45032</v>
      </c>
      <c r="C381" s="5" t="s">
        <v>268</v>
      </c>
      <c r="D381" s="6" t="s">
        <v>287</v>
      </c>
    </row>
    <row r="382" spans="1:4" x14ac:dyDescent="0.3">
      <c r="A382" s="6" t="s">
        <v>479</v>
      </c>
      <c r="B382" s="17">
        <v>45035</v>
      </c>
      <c r="C382" s="5" t="s">
        <v>243</v>
      </c>
      <c r="D382" s="6" t="s">
        <v>621</v>
      </c>
    </row>
    <row r="383" spans="1:4" x14ac:dyDescent="0.3">
      <c r="A383" s="6" t="s">
        <v>480</v>
      </c>
      <c r="B383" s="17">
        <v>45039</v>
      </c>
      <c r="C383" s="5" t="s">
        <v>271</v>
      </c>
      <c r="D383" s="6" t="s">
        <v>640</v>
      </c>
    </row>
    <row r="384" spans="1:4" x14ac:dyDescent="0.3">
      <c r="A384" s="6" t="s">
        <v>481</v>
      </c>
      <c r="B384" s="17">
        <v>45040</v>
      </c>
      <c r="C384" s="5" t="s">
        <v>259</v>
      </c>
      <c r="D384" s="6" t="s">
        <v>620</v>
      </c>
    </row>
    <row r="385" spans="1:4" x14ac:dyDescent="0.3">
      <c r="A385" s="6" t="s">
        <v>482</v>
      </c>
      <c r="B385" s="17">
        <v>45040</v>
      </c>
      <c r="C385" s="5" t="s">
        <v>268</v>
      </c>
      <c r="D385" s="6" t="s">
        <v>630</v>
      </c>
    </row>
    <row r="386" spans="1:4" x14ac:dyDescent="0.3">
      <c r="A386" s="6" t="s">
        <v>483</v>
      </c>
      <c r="B386" s="17">
        <v>45040</v>
      </c>
      <c r="C386" s="5" t="s">
        <v>249</v>
      </c>
      <c r="D386" s="6" t="s">
        <v>284</v>
      </c>
    </row>
    <row r="387" spans="1:4" x14ac:dyDescent="0.3">
      <c r="A387" s="6" t="s">
        <v>484</v>
      </c>
      <c r="B387" s="17">
        <v>45041</v>
      </c>
      <c r="C387" s="5" t="s">
        <v>255</v>
      </c>
      <c r="D387" s="6" t="s">
        <v>626</v>
      </c>
    </row>
    <row r="388" spans="1:4" x14ac:dyDescent="0.3">
      <c r="A388" s="6" t="s">
        <v>485</v>
      </c>
      <c r="B388" s="17">
        <v>45041</v>
      </c>
      <c r="C388" s="5" t="s">
        <v>255</v>
      </c>
      <c r="D388" s="6" t="s">
        <v>617</v>
      </c>
    </row>
    <row r="389" spans="1:4" x14ac:dyDescent="0.3">
      <c r="A389" s="6" t="s">
        <v>486</v>
      </c>
      <c r="B389" s="17">
        <v>45042</v>
      </c>
      <c r="C389" s="5" t="s">
        <v>234</v>
      </c>
      <c r="D389" s="6" t="s">
        <v>634</v>
      </c>
    </row>
    <row r="390" spans="1:4" x14ac:dyDescent="0.3">
      <c r="A390" s="6" t="s">
        <v>487</v>
      </c>
      <c r="B390" s="17">
        <v>45042</v>
      </c>
      <c r="C390" s="5" t="s">
        <v>249</v>
      </c>
      <c r="D390" s="6" t="s">
        <v>636</v>
      </c>
    </row>
    <row r="391" spans="1:4" x14ac:dyDescent="0.3">
      <c r="A391" s="6" t="s">
        <v>488</v>
      </c>
      <c r="B391" s="17">
        <v>45044</v>
      </c>
      <c r="C391" s="5" t="s">
        <v>271</v>
      </c>
      <c r="D391" s="6" t="s">
        <v>286</v>
      </c>
    </row>
    <row r="392" spans="1:4" x14ac:dyDescent="0.3">
      <c r="A392" s="6" t="s">
        <v>489</v>
      </c>
      <c r="B392" s="17">
        <v>45046</v>
      </c>
      <c r="C392" s="5" t="s">
        <v>238</v>
      </c>
      <c r="D392" s="6" t="s">
        <v>618</v>
      </c>
    </row>
    <row r="393" spans="1:4" x14ac:dyDescent="0.3">
      <c r="A393" s="6" t="s">
        <v>490</v>
      </c>
      <c r="B393" s="17">
        <v>45048</v>
      </c>
      <c r="C393" s="5" t="s">
        <v>240</v>
      </c>
      <c r="D393" s="6" t="s">
        <v>637</v>
      </c>
    </row>
    <row r="394" spans="1:4" x14ac:dyDescent="0.3">
      <c r="A394" s="6" t="s">
        <v>491</v>
      </c>
      <c r="B394" s="17">
        <v>45050</v>
      </c>
      <c r="C394" s="5" t="s">
        <v>238</v>
      </c>
      <c r="D394" s="6" t="s">
        <v>284</v>
      </c>
    </row>
    <row r="395" spans="1:4" x14ac:dyDescent="0.3">
      <c r="A395" s="6" t="s">
        <v>492</v>
      </c>
      <c r="B395" s="17">
        <v>45052</v>
      </c>
      <c r="C395" s="5" t="s">
        <v>251</v>
      </c>
      <c r="D395" s="6" t="s">
        <v>621</v>
      </c>
    </row>
    <row r="396" spans="1:4" x14ac:dyDescent="0.3">
      <c r="A396" s="6" t="s">
        <v>493</v>
      </c>
      <c r="B396" s="17">
        <v>45052</v>
      </c>
      <c r="C396" s="5" t="s">
        <v>271</v>
      </c>
      <c r="D396" s="6" t="s">
        <v>283</v>
      </c>
    </row>
    <row r="397" spans="1:4" x14ac:dyDescent="0.3">
      <c r="A397" s="6" t="s">
        <v>494</v>
      </c>
      <c r="B397" s="17">
        <v>45054</v>
      </c>
      <c r="C397" s="5" t="s">
        <v>257</v>
      </c>
      <c r="D397" s="6" t="s">
        <v>641</v>
      </c>
    </row>
    <row r="398" spans="1:4" x14ac:dyDescent="0.3">
      <c r="A398" s="6" t="s">
        <v>495</v>
      </c>
      <c r="B398" s="17">
        <v>45056</v>
      </c>
      <c r="C398" s="5" t="s">
        <v>243</v>
      </c>
      <c r="D398" s="6" t="s">
        <v>284</v>
      </c>
    </row>
    <row r="399" spans="1:4" x14ac:dyDescent="0.3">
      <c r="A399" s="6" t="s">
        <v>496</v>
      </c>
      <c r="B399" s="17">
        <v>45058</v>
      </c>
      <c r="C399" s="5" t="s">
        <v>253</v>
      </c>
      <c r="D399" s="6" t="s">
        <v>624</v>
      </c>
    </row>
    <row r="400" spans="1:4" x14ac:dyDescent="0.3">
      <c r="A400" s="6" t="s">
        <v>497</v>
      </c>
      <c r="B400" s="17">
        <v>45060</v>
      </c>
      <c r="C400" s="5" t="s">
        <v>271</v>
      </c>
      <c r="D400" s="6" t="s">
        <v>637</v>
      </c>
    </row>
    <row r="401" spans="1:4" x14ac:dyDescent="0.3">
      <c r="A401" s="6" t="s">
        <v>498</v>
      </c>
      <c r="B401" s="17">
        <v>45062</v>
      </c>
      <c r="C401" s="5" t="s">
        <v>268</v>
      </c>
      <c r="D401" s="6" t="s">
        <v>621</v>
      </c>
    </row>
    <row r="402" spans="1:4" x14ac:dyDescent="0.3">
      <c r="A402" s="6" t="s">
        <v>499</v>
      </c>
      <c r="B402" s="17">
        <v>45064</v>
      </c>
      <c r="C402" s="5" t="s">
        <v>271</v>
      </c>
      <c r="D402" s="6" t="s">
        <v>622</v>
      </c>
    </row>
    <row r="403" spans="1:4" x14ac:dyDescent="0.3">
      <c r="A403" s="6" t="s">
        <v>500</v>
      </c>
      <c r="B403" s="17">
        <v>45064</v>
      </c>
      <c r="C403" s="5" t="s">
        <v>234</v>
      </c>
      <c r="D403" s="6" t="s">
        <v>285</v>
      </c>
    </row>
    <row r="404" spans="1:4" x14ac:dyDescent="0.3">
      <c r="A404" s="6" t="s">
        <v>501</v>
      </c>
      <c r="B404" s="17">
        <v>45066</v>
      </c>
      <c r="C404" s="5" t="s">
        <v>265</v>
      </c>
      <c r="D404" s="6" t="s">
        <v>638</v>
      </c>
    </row>
    <row r="405" spans="1:4" x14ac:dyDescent="0.3">
      <c r="A405" s="6" t="s">
        <v>502</v>
      </c>
      <c r="B405" s="17">
        <v>45068</v>
      </c>
      <c r="C405" s="5" t="s">
        <v>271</v>
      </c>
      <c r="D405" s="6" t="s">
        <v>639</v>
      </c>
    </row>
    <row r="406" spans="1:4" x14ac:dyDescent="0.3">
      <c r="A406" s="6" t="s">
        <v>503</v>
      </c>
      <c r="B406" s="17">
        <v>45070</v>
      </c>
      <c r="C406" s="5" t="s">
        <v>259</v>
      </c>
      <c r="D406" s="6" t="s">
        <v>286</v>
      </c>
    </row>
    <row r="407" spans="1:4" x14ac:dyDescent="0.3">
      <c r="A407" s="6" t="s">
        <v>504</v>
      </c>
      <c r="B407" s="17">
        <v>45072</v>
      </c>
      <c r="C407" s="5" t="s">
        <v>268</v>
      </c>
      <c r="D407" s="6" t="s">
        <v>640</v>
      </c>
    </row>
    <row r="408" spans="1:4" x14ac:dyDescent="0.3">
      <c r="A408" s="6" t="s">
        <v>505</v>
      </c>
      <c r="B408" s="17">
        <v>45074</v>
      </c>
      <c r="C408" s="5" t="s">
        <v>240</v>
      </c>
      <c r="D408" s="6" t="s">
        <v>625</v>
      </c>
    </row>
    <row r="409" spans="1:4" x14ac:dyDescent="0.3">
      <c r="A409" s="6" t="s">
        <v>506</v>
      </c>
      <c r="B409" s="17">
        <v>45076</v>
      </c>
      <c r="C409" s="5" t="s">
        <v>240</v>
      </c>
      <c r="D409" s="6" t="s">
        <v>285</v>
      </c>
    </row>
    <row r="410" spans="1:4" x14ac:dyDescent="0.3">
      <c r="A410" s="6" t="s">
        <v>507</v>
      </c>
      <c r="B410" s="17">
        <v>45078</v>
      </c>
      <c r="C410" s="5" t="s">
        <v>255</v>
      </c>
      <c r="D410" s="6" t="s">
        <v>625</v>
      </c>
    </row>
    <row r="411" spans="1:4" x14ac:dyDescent="0.3">
      <c r="A411" s="6" t="s">
        <v>508</v>
      </c>
      <c r="B411" s="17">
        <v>45080</v>
      </c>
      <c r="C411" s="5" t="s">
        <v>265</v>
      </c>
      <c r="D411" s="6" t="s">
        <v>285</v>
      </c>
    </row>
    <row r="412" spans="1:4" x14ac:dyDescent="0.3">
      <c r="A412" s="6" t="s">
        <v>509</v>
      </c>
      <c r="B412" s="17">
        <v>45082</v>
      </c>
      <c r="C412" s="5" t="s">
        <v>251</v>
      </c>
      <c r="D412" s="6" t="s">
        <v>285</v>
      </c>
    </row>
    <row r="413" spans="1:4" x14ac:dyDescent="0.3">
      <c r="A413" s="6" t="s">
        <v>510</v>
      </c>
      <c r="B413" s="17">
        <v>45084</v>
      </c>
      <c r="C413" s="5" t="s">
        <v>257</v>
      </c>
      <c r="D413" s="6" t="s">
        <v>628</v>
      </c>
    </row>
    <row r="414" spans="1:4" x14ac:dyDescent="0.3">
      <c r="A414" s="6" t="s">
        <v>511</v>
      </c>
      <c r="B414" s="17">
        <v>45086</v>
      </c>
      <c r="C414" s="5" t="s">
        <v>268</v>
      </c>
      <c r="D414" s="6" t="s">
        <v>633</v>
      </c>
    </row>
    <row r="415" spans="1:4" x14ac:dyDescent="0.3">
      <c r="A415" s="6" t="s">
        <v>512</v>
      </c>
      <c r="B415" s="17">
        <v>45088</v>
      </c>
      <c r="C415" s="5" t="s">
        <v>265</v>
      </c>
      <c r="D415" s="6" t="s">
        <v>630</v>
      </c>
    </row>
    <row r="416" spans="1:4" x14ac:dyDescent="0.3">
      <c r="A416" s="6" t="s">
        <v>513</v>
      </c>
      <c r="B416" s="17">
        <v>45090</v>
      </c>
      <c r="C416" s="5" t="s">
        <v>265</v>
      </c>
      <c r="D416" s="6" t="s">
        <v>618</v>
      </c>
    </row>
    <row r="417" spans="1:4" x14ac:dyDescent="0.3">
      <c r="A417" s="6" t="s">
        <v>514</v>
      </c>
      <c r="B417" s="17">
        <v>45092</v>
      </c>
      <c r="C417" s="5" t="s">
        <v>257</v>
      </c>
      <c r="D417" s="6" t="s">
        <v>629</v>
      </c>
    </row>
    <row r="418" spans="1:4" x14ac:dyDescent="0.3">
      <c r="A418" s="6" t="s">
        <v>515</v>
      </c>
      <c r="B418" s="17">
        <v>45094</v>
      </c>
      <c r="C418" s="5" t="s">
        <v>246</v>
      </c>
      <c r="D418" s="6" t="s">
        <v>620</v>
      </c>
    </row>
    <row r="419" spans="1:4" x14ac:dyDescent="0.3">
      <c r="A419" s="6" t="s">
        <v>516</v>
      </c>
      <c r="B419" s="17">
        <v>45096</v>
      </c>
      <c r="C419" s="5" t="s">
        <v>234</v>
      </c>
      <c r="D419" s="6" t="s">
        <v>618</v>
      </c>
    </row>
    <row r="420" spans="1:4" x14ac:dyDescent="0.3">
      <c r="A420" s="6" t="s">
        <v>517</v>
      </c>
      <c r="B420" s="17">
        <v>45098</v>
      </c>
      <c r="C420" s="5" t="s">
        <v>261</v>
      </c>
      <c r="D420" s="6" t="s">
        <v>285</v>
      </c>
    </row>
    <row r="421" spans="1:4" x14ac:dyDescent="0.3">
      <c r="A421" s="6" t="s">
        <v>518</v>
      </c>
      <c r="B421" s="17">
        <v>45098</v>
      </c>
      <c r="C421" s="5" t="s">
        <v>257</v>
      </c>
      <c r="D421" s="6" t="s">
        <v>619</v>
      </c>
    </row>
    <row r="422" spans="1:4" x14ac:dyDescent="0.3">
      <c r="A422" s="6" t="s">
        <v>519</v>
      </c>
      <c r="B422" s="17">
        <v>45102</v>
      </c>
      <c r="C422" s="5" t="s">
        <v>265</v>
      </c>
      <c r="D422" s="6" t="s">
        <v>619</v>
      </c>
    </row>
    <row r="423" spans="1:4" x14ac:dyDescent="0.3">
      <c r="A423" s="6" t="s">
        <v>520</v>
      </c>
      <c r="B423" s="17">
        <v>45104</v>
      </c>
      <c r="C423" s="5" t="s">
        <v>263</v>
      </c>
      <c r="D423" s="6" t="s">
        <v>620</v>
      </c>
    </row>
    <row r="424" spans="1:4" x14ac:dyDescent="0.3">
      <c r="A424" s="6" t="s">
        <v>521</v>
      </c>
      <c r="B424" s="17">
        <v>45106</v>
      </c>
      <c r="C424" s="5" t="s">
        <v>259</v>
      </c>
      <c r="D424" s="6" t="s">
        <v>617</v>
      </c>
    </row>
    <row r="425" spans="1:4" x14ac:dyDescent="0.3">
      <c r="A425" s="6" t="s">
        <v>522</v>
      </c>
      <c r="B425" s="17">
        <v>45108</v>
      </c>
      <c r="C425" s="5" t="s">
        <v>271</v>
      </c>
      <c r="D425" s="6" t="s">
        <v>626</v>
      </c>
    </row>
    <row r="426" spans="1:4" x14ac:dyDescent="0.3">
      <c r="A426" s="6" t="s">
        <v>523</v>
      </c>
      <c r="B426" s="17">
        <v>45110</v>
      </c>
      <c r="C426" s="5" t="s">
        <v>234</v>
      </c>
      <c r="D426" s="6" t="s">
        <v>638</v>
      </c>
    </row>
    <row r="427" spans="1:4" x14ac:dyDescent="0.3">
      <c r="A427" s="6" t="s">
        <v>524</v>
      </c>
      <c r="B427" s="17">
        <v>45112</v>
      </c>
      <c r="C427" s="5" t="s">
        <v>261</v>
      </c>
      <c r="D427" s="6" t="s">
        <v>618</v>
      </c>
    </row>
    <row r="428" spans="1:4" x14ac:dyDescent="0.3">
      <c r="A428" s="6" t="s">
        <v>525</v>
      </c>
      <c r="B428" s="17">
        <v>45114</v>
      </c>
      <c r="C428" s="5" t="s">
        <v>268</v>
      </c>
      <c r="D428" s="6" t="s">
        <v>617</v>
      </c>
    </row>
    <row r="429" spans="1:4" x14ac:dyDescent="0.3">
      <c r="A429" s="6" t="s">
        <v>526</v>
      </c>
      <c r="B429" s="17">
        <v>45116</v>
      </c>
      <c r="C429" s="5" t="s">
        <v>259</v>
      </c>
      <c r="D429" s="6" t="s">
        <v>632</v>
      </c>
    </row>
    <row r="430" spans="1:4" x14ac:dyDescent="0.3">
      <c r="A430" s="6" t="s">
        <v>527</v>
      </c>
      <c r="B430" s="17">
        <v>45118</v>
      </c>
      <c r="C430" s="5" t="s">
        <v>261</v>
      </c>
      <c r="D430" s="6" t="s">
        <v>633</v>
      </c>
    </row>
    <row r="431" spans="1:4" x14ac:dyDescent="0.3">
      <c r="A431" s="6" t="s">
        <v>528</v>
      </c>
      <c r="B431" s="17">
        <v>45120</v>
      </c>
      <c r="C431" s="5" t="s">
        <v>263</v>
      </c>
      <c r="D431" s="6" t="s">
        <v>636</v>
      </c>
    </row>
    <row r="432" spans="1:4" x14ac:dyDescent="0.3">
      <c r="A432" s="6" t="s">
        <v>529</v>
      </c>
      <c r="B432" s="17">
        <v>45122</v>
      </c>
      <c r="C432" s="5" t="s">
        <v>246</v>
      </c>
      <c r="D432" s="6" t="s">
        <v>621</v>
      </c>
    </row>
    <row r="433" spans="1:4" x14ac:dyDescent="0.3">
      <c r="A433" s="6" t="s">
        <v>530</v>
      </c>
      <c r="B433" s="17">
        <v>45122</v>
      </c>
      <c r="C433" s="5" t="s">
        <v>240</v>
      </c>
      <c r="D433" s="6" t="s">
        <v>629</v>
      </c>
    </row>
    <row r="434" spans="1:4" x14ac:dyDescent="0.3">
      <c r="A434" s="6" t="s">
        <v>531</v>
      </c>
      <c r="B434" s="17">
        <v>45126</v>
      </c>
      <c r="C434" s="5" t="s">
        <v>253</v>
      </c>
      <c r="D434" s="6" t="s">
        <v>630</v>
      </c>
    </row>
    <row r="435" spans="1:4" x14ac:dyDescent="0.3">
      <c r="A435" s="6" t="s">
        <v>532</v>
      </c>
      <c r="B435" s="17">
        <v>45128</v>
      </c>
      <c r="C435" s="5" t="s">
        <v>234</v>
      </c>
      <c r="D435" s="6" t="s">
        <v>619</v>
      </c>
    </row>
    <row r="436" spans="1:4" x14ac:dyDescent="0.3">
      <c r="A436" s="6" t="s">
        <v>533</v>
      </c>
      <c r="B436" s="17">
        <v>45130</v>
      </c>
      <c r="C436" s="5" t="s">
        <v>253</v>
      </c>
      <c r="D436" s="6" t="s">
        <v>629</v>
      </c>
    </row>
    <row r="437" spans="1:4" x14ac:dyDescent="0.3">
      <c r="A437" s="6" t="s">
        <v>534</v>
      </c>
      <c r="B437" s="17">
        <v>45132</v>
      </c>
      <c r="C437" s="5" t="s">
        <v>240</v>
      </c>
      <c r="D437" s="6" t="s">
        <v>624</v>
      </c>
    </row>
    <row r="438" spans="1:4" x14ac:dyDescent="0.3">
      <c r="A438" s="6" t="s">
        <v>535</v>
      </c>
      <c r="B438" s="17">
        <v>45135</v>
      </c>
      <c r="C438" s="5" t="s">
        <v>253</v>
      </c>
      <c r="D438" s="6" t="s">
        <v>619</v>
      </c>
    </row>
    <row r="439" spans="1:4" x14ac:dyDescent="0.3">
      <c r="A439" s="6" t="s">
        <v>536</v>
      </c>
      <c r="B439" s="17">
        <v>45135</v>
      </c>
      <c r="C439" s="5" t="s">
        <v>263</v>
      </c>
      <c r="D439" s="6" t="s">
        <v>619</v>
      </c>
    </row>
    <row r="440" spans="1:4" x14ac:dyDescent="0.3">
      <c r="A440" s="6" t="s">
        <v>537</v>
      </c>
      <c r="B440" s="17">
        <v>45138</v>
      </c>
      <c r="C440" s="5" t="s">
        <v>249</v>
      </c>
      <c r="D440" s="6" t="s">
        <v>624</v>
      </c>
    </row>
    <row r="441" spans="1:4" x14ac:dyDescent="0.3">
      <c r="A441" s="6" t="s">
        <v>538</v>
      </c>
      <c r="B441" s="17">
        <v>45148</v>
      </c>
      <c r="C441" s="5" t="s">
        <v>243</v>
      </c>
      <c r="D441" s="6" t="s">
        <v>629</v>
      </c>
    </row>
    <row r="442" spans="1:4" x14ac:dyDescent="0.3">
      <c r="A442" s="6" t="s">
        <v>539</v>
      </c>
      <c r="B442" s="17">
        <v>45150</v>
      </c>
      <c r="C442" s="5" t="s">
        <v>234</v>
      </c>
      <c r="D442" s="6" t="s">
        <v>287</v>
      </c>
    </row>
    <row r="443" spans="1:4" x14ac:dyDescent="0.3">
      <c r="A443" s="6" t="s">
        <v>540</v>
      </c>
      <c r="B443" s="17">
        <v>45151</v>
      </c>
      <c r="C443" s="5" t="s">
        <v>255</v>
      </c>
      <c r="D443" s="6" t="s">
        <v>633</v>
      </c>
    </row>
    <row r="444" spans="1:4" x14ac:dyDescent="0.3">
      <c r="A444" s="6" t="s">
        <v>541</v>
      </c>
      <c r="B444" s="17">
        <v>45152</v>
      </c>
      <c r="C444" s="5" t="s">
        <v>246</v>
      </c>
      <c r="D444" s="6" t="s">
        <v>632</v>
      </c>
    </row>
    <row r="445" spans="1:4" x14ac:dyDescent="0.3">
      <c r="A445" s="6" t="s">
        <v>542</v>
      </c>
      <c r="B445" s="17">
        <v>45153</v>
      </c>
      <c r="C445" s="5" t="s">
        <v>265</v>
      </c>
      <c r="D445" s="6" t="s">
        <v>620</v>
      </c>
    </row>
    <row r="446" spans="1:4" x14ac:dyDescent="0.3">
      <c r="A446" s="6" t="s">
        <v>543</v>
      </c>
      <c r="B446" s="17">
        <v>45154</v>
      </c>
      <c r="C446" s="5" t="s">
        <v>257</v>
      </c>
      <c r="D446" s="6" t="s">
        <v>618</v>
      </c>
    </row>
    <row r="447" spans="1:4" x14ac:dyDescent="0.3">
      <c r="A447" s="6" t="s">
        <v>544</v>
      </c>
      <c r="B447" s="17">
        <v>45156</v>
      </c>
      <c r="C447" s="5" t="s">
        <v>240</v>
      </c>
      <c r="D447" s="6" t="s">
        <v>284</v>
      </c>
    </row>
    <row r="448" spans="1:4" x14ac:dyDescent="0.3">
      <c r="A448" s="6" t="s">
        <v>545</v>
      </c>
      <c r="B448" s="17">
        <v>45157</v>
      </c>
      <c r="C448" s="5" t="s">
        <v>246</v>
      </c>
      <c r="D448" s="6" t="s">
        <v>632</v>
      </c>
    </row>
    <row r="449" spans="1:4" x14ac:dyDescent="0.3">
      <c r="A449" s="6" t="s">
        <v>546</v>
      </c>
      <c r="B449" s="17">
        <v>45158</v>
      </c>
      <c r="C449" s="5" t="s">
        <v>253</v>
      </c>
      <c r="D449" s="6" t="s">
        <v>618</v>
      </c>
    </row>
    <row r="450" spans="1:4" x14ac:dyDescent="0.3">
      <c r="A450" s="6" t="s">
        <v>547</v>
      </c>
      <c r="B450" s="17">
        <v>45159</v>
      </c>
      <c r="C450" s="5" t="s">
        <v>238</v>
      </c>
      <c r="D450" s="6" t="s">
        <v>623</v>
      </c>
    </row>
    <row r="451" spans="1:4" x14ac:dyDescent="0.3">
      <c r="A451" s="6" t="s">
        <v>548</v>
      </c>
      <c r="B451" s="17">
        <v>45161</v>
      </c>
      <c r="C451" s="5" t="s">
        <v>251</v>
      </c>
      <c r="D451" s="6" t="s">
        <v>628</v>
      </c>
    </row>
    <row r="452" spans="1:4" x14ac:dyDescent="0.3">
      <c r="A452" s="6" t="s">
        <v>549</v>
      </c>
      <c r="B452" s="17">
        <v>45162</v>
      </c>
      <c r="C452" s="5" t="s">
        <v>240</v>
      </c>
      <c r="D452" s="6" t="s">
        <v>625</v>
      </c>
    </row>
    <row r="453" spans="1:4" x14ac:dyDescent="0.3">
      <c r="A453" s="6" t="s">
        <v>550</v>
      </c>
      <c r="B453" s="17">
        <v>45163</v>
      </c>
      <c r="C453" s="5" t="s">
        <v>263</v>
      </c>
      <c r="D453" s="6" t="s">
        <v>638</v>
      </c>
    </row>
    <row r="454" spans="1:4" x14ac:dyDescent="0.3">
      <c r="A454" s="6" t="s">
        <v>551</v>
      </c>
      <c r="B454" s="17">
        <v>45164</v>
      </c>
      <c r="C454" s="5" t="s">
        <v>243</v>
      </c>
      <c r="D454" s="6" t="s">
        <v>621</v>
      </c>
    </row>
    <row r="455" spans="1:4" x14ac:dyDescent="0.3">
      <c r="A455" s="6" t="s">
        <v>552</v>
      </c>
      <c r="B455" s="17">
        <v>45166</v>
      </c>
      <c r="C455" s="5" t="s">
        <v>255</v>
      </c>
      <c r="D455" s="6" t="s">
        <v>625</v>
      </c>
    </row>
    <row r="456" spans="1:4" x14ac:dyDescent="0.3">
      <c r="A456" s="6" t="s">
        <v>553</v>
      </c>
      <c r="B456" s="17">
        <v>45168</v>
      </c>
      <c r="C456" s="5" t="s">
        <v>234</v>
      </c>
      <c r="D456" s="6" t="s">
        <v>637</v>
      </c>
    </row>
    <row r="457" spans="1:4" x14ac:dyDescent="0.3">
      <c r="A457" s="6" t="s">
        <v>554</v>
      </c>
      <c r="B457" s="17">
        <v>45170</v>
      </c>
      <c r="C457" s="5" t="s">
        <v>234</v>
      </c>
      <c r="D457" s="6" t="s">
        <v>641</v>
      </c>
    </row>
    <row r="458" spans="1:4" x14ac:dyDescent="0.3">
      <c r="A458" s="6" t="s">
        <v>555</v>
      </c>
      <c r="B458" s="17">
        <v>45170</v>
      </c>
      <c r="C458" s="5" t="s">
        <v>251</v>
      </c>
      <c r="D458" s="6" t="s">
        <v>623</v>
      </c>
    </row>
    <row r="459" spans="1:4" x14ac:dyDescent="0.3">
      <c r="A459" s="6" t="s">
        <v>556</v>
      </c>
      <c r="B459" s="17">
        <v>45174</v>
      </c>
      <c r="C459" s="5" t="s">
        <v>257</v>
      </c>
      <c r="D459" s="6" t="s">
        <v>640</v>
      </c>
    </row>
    <row r="460" spans="1:4" x14ac:dyDescent="0.3">
      <c r="A460" s="6" t="s">
        <v>557</v>
      </c>
      <c r="B460" s="17">
        <v>45176</v>
      </c>
      <c r="C460" s="5" t="s">
        <v>238</v>
      </c>
      <c r="D460" s="6" t="s">
        <v>620</v>
      </c>
    </row>
    <row r="461" spans="1:4" x14ac:dyDescent="0.3">
      <c r="A461" s="6" t="s">
        <v>558</v>
      </c>
      <c r="B461" s="17">
        <v>45178</v>
      </c>
      <c r="C461" s="5" t="s">
        <v>240</v>
      </c>
      <c r="D461" s="6" t="s">
        <v>641</v>
      </c>
    </row>
    <row r="462" spans="1:4" x14ac:dyDescent="0.3">
      <c r="A462" s="6" t="s">
        <v>559</v>
      </c>
      <c r="B462" s="17">
        <v>45180</v>
      </c>
      <c r="C462" s="5" t="s">
        <v>249</v>
      </c>
      <c r="D462" s="6" t="s">
        <v>625</v>
      </c>
    </row>
    <row r="463" spans="1:4" x14ac:dyDescent="0.3">
      <c r="A463" s="6" t="s">
        <v>560</v>
      </c>
      <c r="B463" s="17">
        <v>45182</v>
      </c>
      <c r="C463" s="5" t="s">
        <v>257</v>
      </c>
      <c r="D463" s="6" t="s">
        <v>629</v>
      </c>
    </row>
    <row r="464" spans="1:4" x14ac:dyDescent="0.3">
      <c r="A464" s="6" t="s">
        <v>561</v>
      </c>
      <c r="B464" s="17">
        <v>45184</v>
      </c>
      <c r="C464" s="5" t="s">
        <v>255</v>
      </c>
      <c r="D464" s="6" t="s">
        <v>283</v>
      </c>
    </row>
    <row r="465" spans="1:4" x14ac:dyDescent="0.3">
      <c r="A465" s="6" t="s">
        <v>562</v>
      </c>
      <c r="B465" s="17">
        <v>45186</v>
      </c>
      <c r="C465" s="5" t="s">
        <v>263</v>
      </c>
      <c r="D465" s="6" t="s">
        <v>640</v>
      </c>
    </row>
    <row r="466" spans="1:4" x14ac:dyDescent="0.3">
      <c r="A466" s="6" t="s">
        <v>563</v>
      </c>
      <c r="B466" s="17">
        <v>45188</v>
      </c>
      <c r="C466" s="5" t="s">
        <v>243</v>
      </c>
      <c r="D466" s="6" t="s">
        <v>635</v>
      </c>
    </row>
    <row r="467" spans="1:4" x14ac:dyDescent="0.3">
      <c r="A467" s="6" t="s">
        <v>564</v>
      </c>
      <c r="B467" s="17">
        <v>45190</v>
      </c>
      <c r="C467" s="5" t="s">
        <v>271</v>
      </c>
      <c r="D467" s="6" t="s">
        <v>626</v>
      </c>
    </row>
    <row r="468" spans="1:4" x14ac:dyDescent="0.3">
      <c r="A468" s="6" t="s">
        <v>565</v>
      </c>
      <c r="B468" s="17">
        <v>45192</v>
      </c>
      <c r="C468" s="5" t="s">
        <v>240</v>
      </c>
      <c r="D468" s="6" t="s">
        <v>628</v>
      </c>
    </row>
    <row r="469" spans="1:4" x14ac:dyDescent="0.3">
      <c r="A469" s="6" t="s">
        <v>566</v>
      </c>
      <c r="B469" s="17">
        <v>45194</v>
      </c>
      <c r="C469" s="5" t="s">
        <v>265</v>
      </c>
      <c r="D469" s="6" t="s">
        <v>626</v>
      </c>
    </row>
    <row r="470" spans="1:4" x14ac:dyDescent="0.3">
      <c r="A470" s="6" t="s">
        <v>567</v>
      </c>
      <c r="B470" s="17">
        <v>45196</v>
      </c>
      <c r="C470" s="5" t="s">
        <v>251</v>
      </c>
      <c r="D470" s="6" t="s">
        <v>619</v>
      </c>
    </row>
    <row r="471" spans="1:4" x14ac:dyDescent="0.3">
      <c r="A471" s="6" t="s">
        <v>568</v>
      </c>
      <c r="B471" s="17">
        <v>45200</v>
      </c>
      <c r="C471" s="5" t="s">
        <v>265</v>
      </c>
      <c r="D471" s="6" t="s">
        <v>635</v>
      </c>
    </row>
    <row r="472" spans="1:4" x14ac:dyDescent="0.3">
      <c r="A472" s="6" t="s">
        <v>569</v>
      </c>
      <c r="B472" s="17">
        <v>45201</v>
      </c>
      <c r="C472" s="5" t="s">
        <v>246</v>
      </c>
      <c r="D472" s="6" t="s">
        <v>622</v>
      </c>
    </row>
    <row r="473" spans="1:4" x14ac:dyDescent="0.3">
      <c r="A473" s="6" t="s">
        <v>570</v>
      </c>
      <c r="B473" s="17">
        <v>45201</v>
      </c>
      <c r="C473" s="5" t="s">
        <v>253</v>
      </c>
      <c r="D473" s="6" t="s">
        <v>634</v>
      </c>
    </row>
    <row r="474" spans="1:4" x14ac:dyDescent="0.3">
      <c r="A474" s="6" t="s">
        <v>571</v>
      </c>
      <c r="B474" s="17">
        <v>45206</v>
      </c>
      <c r="C474" s="5" t="s">
        <v>259</v>
      </c>
      <c r="D474" s="6" t="s">
        <v>286</v>
      </c>
    </row>
    <row r="475" spans="1:4" x14ac:dyDescent="0.3">
      <c r="A475" s="6" t="s">
        <v>572</v>
      </c>
      <c r="B475" s="17">
        <v>45208</v>
      </c>
      <c r="C475" s="5" t="s">
        <v>263</v>
      </c>
      <c r="D475" s="6" t="s">
        <v>633</v>
      </c>
    </row>
    <row r="476" spans="1:4" x14ac:dyDescent="0.3">
      <c r="A476" s="6" t="s">
        <v>573</v>
      </c>
      <c r="B476" s="17">
        <v>45210</v>
      </c>
      <c r="C476" s="5" t="s">
        <v>234</v>
      </c>
      <c r="D476" s="6" t="s">
        <v>632</v>
      </c>
    </row>
    <row r="477" spans="1:4" x14ac:dyDescent="0.3">
      <c r="A477" s="6" t="s">
        <v>574</v>
      </c>
      <c r="B477" s="17">
        <v>45212</v>
      </c>
      <c r="C477" s="5" t="s">
        <v>257</v>
      </c>
      <c r="D477" s="6" t="s">
        <v>626</v>
      </c>
    </row>
    <row r="478" spans="1:4" x14ac:dyDescent="0.3">
      <c r="A478" s="6" t="s">
        <v>575</v>
      </c>
      <c r="B478" s="17">
        <v>45214</v>
      </c>
      <c r="C478" s="5" t="s">
        <v>263</v>
      </c>
      <c r="D478" s="6" t="s">
        <v>633</v>
      </c>
    </row>
    <row r="479" spans="1:4" x14ac:dyDescent="0.3">
      <c r="A479" s="6" t="s">
        <v>576</v>
      </c>
      <c r="B479" s="17">
        <v>45216</v>
      </c>
      <c r="C479" s="5" t="s">
        <v>263</v>
      </c>
      <c r="D479" s="6" t="s">
        <v>619</v>
      </c>
    </row>
    <row r="480" spans="1:4" x14ac:dyDescent="0.3">
      <c r="A480" s="6" t="s">
        <v>577</v>
      </c>
      <c r="B480" s="17">
        <v>45218</v>
      </c>
      <c r="C480" s="5" t="s">
        <v>263</v>
      </c>
      <c r="D480" s="6" t="s">
        <v>618</v>
      </c>
    </row>
    <row r="481" spans="1:4" x14ac:dyDescent="0.3">
      <c r="A481" s="6" t="s">
        <v>578</v>
      </c>
      <c r="B481" s="17">
        <v>45220</v>
      </c>
      <c r="C481" s="5" t="s">
        <v>249</v>
      </c>
      <c r="D481" s="6" t="s">
        <v>283</v>
      </c>
    </row>
    <row r="482" spans="1:4" x14ac:dyDescent="0.3">
      <c r="A482" s="6" t="s">
        <v>579</v>
      </c>
      <c r="B482" s="17">
        <v>45222</v>
      </c>
      <c r="C482" s="5" t="s">
        <v>255</v>
      </c>
      <c r="D482" s="6" t="s">
        <v>620</v>
      </c>
    </row>
    <row r="483" spans="1:4" x14ac:dyDescent="0.3">
      <c r="A483" s="6" t="s">
        <v>580</v>
      </c>
      <c r="B483" s="17">
        <v>45224</v>
      </c>
      <c r="C483" s="5" t="s">
        <v>257</v>
      </c>
      <c r="D483" s="6" t="s">
        <v>285</v>
      </c>
    </row>
    <row r="484" spans="1:4" x14ac:dyDescent="0.3">
      <c r="A484" s="6" t="s">
        <v>581</v>
      </c>
      <c r="B484" s="17">
        <v>45226</v>
      </c>
      <c r="C484" s="5" t="s">
        <v>271</v>
      </c>
      <c r="D484" s="6" t="s">
        <v>623</v>
      </c>
    </row>
    <row r="485" spans="1:4" x14ac:dyDescent="0.3">
      <c r="A485" s="6" t="s">
        <v>582</v>
      </c>
      <c r="B485" s="17">
        <v>45228</v>
      </c>
      <c r="C485" s="5" t="s">
        <v>268</v>
      </c>
      <c r="D485" s="6" t="s">
        <v>622</v>
      </c>
    </row>
    <row r="486" spans="1:4" x14ac:dyDescent="0.3">
      <c r="A486" s="6" t="s">
        <v>583</v>
      </c>
      <c r="B486" s="17">
        <v>45230</v>
      </c>
      <c r="C486" s="5" t="s">
        <v>255</v>
      </c>
      <c r="D486" s="6" t="s">
        <v>284</v>
      </c>
    </row>
    <row r="487" spans="1:4" x14ac:dyDescent="0.3">
      <c r="A487" s="6" t="s">
        <v>584</v>
      </c>
      <c r="B487" s="17">
        <v>45231</v>
      </c>
      <c r="C487" s="5" t="s">
        <v>253</v>
      </c>
      <c r="D487" s="6" t="s">
        <v>621</v>
      </c>
    </row>
    <row r="488" spans="1:4" x14ac:dyDescent="0.3">
      <c r="A488" s="6" t="s">
        <v>585</v>
      </c>
      <c r="B488" s="17">
        <v>45231</v>
      </c>
      <c r="C488" s="5" t="s">
        <v>249</v>
      </c>
      <c r="D488" s="6" t="s">
        <v>631</v>
      </c>
    </row>
    <row r="489" spans="1:4" x14ac:dyDescent="0.3">
      <c r="A489" s="6" t="s">
        <v>586</v>
      </c>
      <c r="B489" s="17">
        <v>45236</v>
      </c>
      <c r="C489" s="5" t="s">
        <v>271</v>
      </c>
      <c r="D489" s="6" t="s">
        <v>627</v>
      </c>
    </row>
    <row r="490" spans="1:4" x14ac:dyDescent="0.3">
      <c r="A490" s="6" t="s">
        <v>587</v>
      </c>
      <c r="B490" s="17">
        <v>45238</v>
      </c>
      <c r="C490" s="5" t="s">
        <v>259</v>
      </c>
      <c r="D490" s="6" t="s">
        <v>633</v>
      </c>
    </row>
    <row r="491" spans="1:4" x14ac:dyDescent="0.3">
      <c r="A491" s="6" t="s">
        <v>588</v>
      </c>
      <c r="B491" s="17">
        <v>45240</v>
      </c>
      <c r="C491" s="5" t="s">
        <v>243</v>
      </c>
      <c r="D491" s="6" t="s">
        <v>617</v>
      </c>
    </row>
    <row r="492" spans="1:4" x14ac:dyDescent="0.3">
      <c r="A492" s="6" t="s">
        <v>589</v>
      </c>
      <c r="B492" s="17">
        <v>45242</v>
      </c>
      <c r="C492" s="5" t="s">
        <v>261</v>
      </c>
      <c r="D492" s="6" t="s">
        <v>631</v>
      </c>
    </row>
    <row r="493" spans="1:4" x14ac:dyDescent="0.3">
      <c r="A493" s="6" t="s">
        <v>590</v>
      </c>
      <c r="B493" s="17">
        <v>45244</v>
      </c>
      <c r="C493" s="5" t="s">
        <v>265</v>
      </c>
      <c r="D493" s="6" t="s">
        <v>624</v>
      </c>
    </row>
    <row r="494" spans="1:4" x14ac:dyDescent="0.3">
      <c r="A494" s="6" t="s">
        <v>591</v>
      </c>
      <c r="B494" s="17">
        <v>45246</v>
      </c>
      <c r="C494" s="5" t="s">
        <v>271</v>
      </c>
      <c r="D494" s="6" t="s">
        <v>283</v>
      </c>
    </row>
    <row r="495" spans="1:4" x14ac:dyDescent="0.3">
      <c r="A495" s="6" t="s">
        <v>592</v>
      </c>
      <c r="B495" s="17">
        <v>45248</v>
      </c>
      <c r="C495" s="5" t="s">
        <v>246</v>
      </c>
      <c r="D495" s="6" t="s">
        <v>624</v>
      </c>
    </row>
    <row r="496" spans="1:4" x14ac:dyDescent="0.3">
      <c r="A496" s="6" t="s">
        <v>593</v>
      </c>
      <c r="B496" s="17">
        <v>45250</v>
      </c>
      <c r="C496" s="5" t="s">
        <v>265</v>
      </c>
      <c r="D496" s="6" t="s">
        <v>617</v>
      </c>
    </row>
    <row r="497" spans="1:4" x14ac:dyDescent="0.3">
      <c r="A497" s="6" t="s">
        <v>594</v>
      </c>
      <c r="B497" s="17">
        <v>45252</v>
      </c>
      <c r="C497" s="5" t="s">
        <v>253</v>
      </c>
      <c r="D497" s="6" t="s">
        <v>284</v>
      </c>
    </row>
    <row r="498" spans="1:4" x14ac:dyDescent="0.3">
      <c r="A498" s="6" t="s">
        <v>595</v>
      </c>
      <c r="B498" s="17">
        <v>45254</v>
      </c>
      <c r="C498" s="5" t="s">
        <v>255</v>
      </c>
      <c r="D498" s="6" t="s">
        <v>635</v>
      </c>
    </row>
    <row r="499" spans="1:4" x14ac:dyDescent="0.3">
      <c r="A499" s="6" t="s">
        <v>596</v>
      </c>
      <c r="B499" s="17">
        <v>45256</v>
      </c>
      <c r="C499" s="5" t="s">
        <v>259</v>
      </c>
      <c r="D499" s="6" t="s">
        <v>640</v>
      </c>
    </row>
    <row r="500" spans="1:4" x14ac:dyDescent="0.3">
      <c r="A500" s="6" t="s">
        <v>597</v>
      </c>
      <c r="B500" s="17">
        <v>45258</v>
      </c>
      <c r="C500" s="5" t="s">
        <v>253</v>
      </c>
      <c r="D500" s="6" t="s">
        <v>624</v>
      </c>
    </row>
    <row r="501" spans="1:4" x14ac:dyDescent="0.3">
      <c r="A501" s="6" t="s">
        <v>598</v>
      </c>
      <c r="B501" s="17">
        <v>45260</v>
      </c>
      <c r="C501" s="5" t="s">
        <v>234</v>
      </c>
      <c r="D501" s="6" t="s">
        <v>617</v>
      </c>
    </row>
    <row r="502" spans="1:4" x14ac:dyDescent="0.3">
      <c r="A502" s="6" t="s">
        <v>599</v>
      </c>
      <c r="B502" s="17">
        <v>45261</v>
      </c>
      <c r="C502" s="5" t="s">
        <v>243</v>
      </c>
      <c r="D502" s="6" t="s">
        <v>631</v>
      </c>
    </row>
    <row r="503" spans="1:4" x14ac:dyDescent="0.3">
      <c r="A503" s="6" t="s">
        <v>600</v>
      </c>
      <c r="B503" s="17">
        <v>45263</v>
      </c>
      <c r="C503" s="5" t="s">
        <v>259</v>
      </c>
      <c r="D503" s="6" t="s">
        <v>631</v>
      </c>
    </row>
    <row r="504" spans="1:4" x14ac:dyDescent="0.3">
      <c r="A504" s="6" t="s">
        <v>601</v>
      </c>
      <c r="B504" s="17">
        <v>45265</v>
      </c>
      <c r="C504" s="5" t="s">
        <v>268</v>
      </c>
      <c r="D504" s="6" t="s">
        <v>631</v>
      </c>
    </row>
    <row r="505" spans="1:4" x14ac:dyDescent="0.3">
      <c r="A505" s="6" t="s">
        <v>602</v>
      </c>
      <c r="B505" s="17">
        <v>45265</v>
      </c>
      <c r="C505" s="5" t="s">
        <v>257</v>
      </c>
      <c r="D505" s="6" t="s">
        <v>621</v>
      </c>
    </row>
    <row r="506" spans="1:4" x14ac:dyDescent="0.3">
      <c r="A506" s="6" t="s">
        <v>603</v>
      </c>
      <c r="B506" s="17">
        <v>45265</v>
      </c>
      <c r="C506" s="5" t="s">
        <v>259</v>
      </c>
      <c r="D506" s="6" t="s">
        <v>636</v>
      </c>
    </row>
    <row r="507" spans="1:4" x14ac:dyDescent="0.3">
      <c r="A507" s="6" t="s">
        <v>604</v>
      </c>
      <c r="B507" s="17">
        <v>45271</v>
      </c>
      <c r="C507" s="5" t="s">
        <v>246</v>
      </c>
      <c r="D507" s="6" t="s">
        <v>623</v>
      </c>
    </row>
    <row r="508" spans="1:4" x14ac:dyDescent="0.3">
      <c r="A508" s="6" t="s">
        <v>605</v>
      </c>
      <c r="B508" s="17">
        <v>45273</v>
      </c>
      <c r="C508" s="5" t="s">
        <v>234</v>
      </c>
      <c r="D508" s="6" t="s">
        <v>285</v>
      </c>
    </row>
    <row r="509" spans="1:4" x14ac:dyDescent="0.3">
      <c r="A509" s="6" t="s">
        <v>606</v>
      </c>
      <c r="B509" s="17">
        <v>45275</v>
      </c>
      <c r="C509" s="5" t="s">
        <v>263</v>
      </c>
      <c r="D509" s="6" t="s">
        <v>623</v>
      </c>
    </row>
    <row r="510" spans="1:4" x14ac:dyDescent="0.3">
      <c r="A510" s="6" t="s">
        <v>607</v>
      </c>
      <c r="B510" s="17">
        <v>45277</v>
      </c>
      <c r="C510" s="5" t="s">
        <v>246</v>
      </c>
      <c r="D510" s="6" t="s">
        <v>622</v>
      </c>
    </row>
    <row r="511" spans="1:4" x14ac:dyDescent="0.3">
      <c r="A511" s="6" t="s">
        <v>608</v>
      </c>
      <c r="B511" s="17">
        <v>45279</v>
      </c>
      <c r="C511" s="5" t="s">
        <v>255</v>
      </c>
      <c r="D511" s="6" t="s">
        <v>641</v>
      </c>
    </row>
    <row r="512" spans="1:4" x14ac:dyDescent="0.3">
      <c r="A512" s="6" t="s">
        <v>609</v>
      </c>
      <c r="B512" s="17">
        <v>45281</v>
      </c>
      <c r="C512" s="5" t="s">
        <v>255</v>
      </c>
      <c r="D512" s="6" t="s">
        <v>640</v>
      </c>
    </row>
    <row r="513" spans="1:4" x14ac:dyDescent="0.3">
      <c r="A513" s="6" t="s">
        <v>610</v>
      </c>
      <c r="B513" s="17">
        <v>45283</v>
      </c>
      <c r="C513" s="5" t="s">
        <v>257</v>
      </c>
      <c r="D513" s="6" t="s">
        <v>630</v>
      </c>
    </row>
    <row r="514" spans="1:4" x14ac:dyDescent="0.3">
      <c r="A514" s="6" t="s">
        <v>611</v>
      </c>
      <c r="B514" s="17">
        <v>45285</v>
      </c>
      <c r="C514" s="5" t="s">
        <v>234</v>
      </c>
      <c r="D514" s="6" t="s">
        <v>630</v>
      </c>
    </row>
    <row r="515" spans="1:4" x14ac:dyDescent="0.3">
      <c r="A515" s="6" t="s">
        <v>612</v>
      </c>
      <c r="B515" s="17">
        <v>45287</v>
      </c>
      <c r="C515" s="5" t="s">
        <v>268</v>
      </c>
      <c r="D515" s="6" t="s">
        <v>619</v>
      </c>
    </row>
    <row r="516" spans="1:4" x14ac:dyDescent="0.3">
      <c r="A516" s="6" t="s">
        <v>613</v>
      </c>
      <c r="B516" s="18">
        <v>45288</v>
      </c>
      <c r="C516" s="5" t="s">
        <v>253</v>
      </c>
      <c r="D516" s="6" t="s">
        <v>633</v>
      </c>
    </row>
    <row r="517" spans="1:4" x14ac:dyDescent="0.3">
      <c r="A517" s="6" t="s">
        <v>614</v>
      </c>
      <c r="B517" s="17">
        <v>45288</v>
      </c>
      <c r="C517" s="5" t="s">
        <v>234</v>
      </c>
      <c r="D517" s="6" t="s">
        <v>622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51"/>
  <sheetViews>
    <sheetView zoomScale="115" zoomScaleNormal="115" workbookViewId="0">
      <selection activeCell="D1" sqref="D1:D1048576"/>
    </sheetView>
  </sheetViews>
  <sheetFormatPr defaultColWidth="9.21875" defaultRowHeight="16.8" x14ac:dyDescent="0.3"/>
  <cols>
    <col min="1" max="1" width="11" style="2" bestFit="1" customWidth="1"/>
    <col min="2" max="2" width="11.44140625" style="2" bestFit="1" customWidth="1"/>
    <col min="3" max="3" width="15.5546875" style="2" bestFit="1" customWidth="1"/>
    <col min="4" max="4" width="12" style="2" bestFit="1" customWidth="1"/>
    <col min="5" max="5" width="16" style="2" bestFit="1" customWidth="1"/>
    <col min="6" max="6" width="18.5546875" style="2" bestFit="1" customWidth="1"/>
    <col min="7" max="16384" width="9.21875" style="2"/>
  </cols>
  <sheetData>
    <row r="1" spans="1:8" x14ac:dyDescent="0.3">
      <c r="A1" s="1" t="s">
        <v>0</v>
      </c>
      <c r="B1" s="1" t="s">
        <v>1</v>
      </c>
      <c r="C1" s="1" t="s">
        <v>2</v>
      </c>
      <c r="D1" s="35" t="s">
        <v>656</v>
      </c>
      <c r="E1" s="35" t="s">
        <v>657</v>
      </c>
      <c r="F1" s="35" t="s">
        <v>658</v>
      </c>
      <c r="G1" s="35" t="s">
        <v>659</v>
      </c>
      <c r="H1" s="35" t="s">
        <v>660</v>
      </c>
    </row>
    <row r="2" spans="1:8" x14ac:dyDescent="0.3">
      <c r="A2" s="23" t="s">
        <v>3</v>
      </c>
      <c r="B2" s="10" t="s">
        <v>4</v>
      </c>
      <c r="C2" s="27">
        <f>NS</f>
        <v>20</v>
      </c>
      <c r="D2" s="2">
        <f>C2*VLOOKUP(B2,Mat_Hang!$A$2:$F$11,4,FALSE)</f>
        <v>4440</v>
      </c>
      <c r="E2" s="42">
        <f>D2*VLOOKUP(B2,Mat_Hang!$A$1:$F$11,5,FALSE)/100</f>
        <v>444</v>
      </c>
      <c r="F2" s="42">
        <f>D2+E2</f>
        <v>4884</v>
      </c>
      <c r="G2" s="2">
        <f>C2*VLOOKUP('ChiTiet Hoa Don'!B2,Mat_Hang!$A$1:$F$11,6,FALSE)</f>
        <v>4400</v>
      </c>
      <c r="H2" s="2">
        <f>D2-G2</f>
        <v>40</v>
      </c>
    </row>
    <row r="3" spans="1:8" x14ac:dyDescent="0.3">
      <c r="A3" s="24" t="s">
        <v>3</v>
      </c>
      <c r="B3" s="6" t="s">
        <v>5</v>
      </c>
      <c r="C3" s="25">
        <v>5</v>
      </c>
      <c r="D3" s="2">
        <f>C3*VLOOKUP(B3,Mat_Hang!$A$2:$F$11,4,FALSE)</f>
        <v>290</v>
      </c>
      <c r="E3" s="42">
        <f>D3*VLOOKUP(B3,Mat_Hang!$A$1:$F$11,5,FALSE)/100</f>
        <v>29</v>
      </c>
      <c r="F3" s="42">
        <f t="shared" ref="F3:F66" si="0">D3+E3</f>
        <v>319</v>
      </c>
      <c r="G3" s="2">
        <f>C3*VLOOKUP('ChiTiet Hoa Don'!B3,Mat_Hang!$A$1:$F$11,6,FALSE)</f>
        <v>275</v>
      </c>
      <c r="H3" s="2">
        <f t="shared" ref="H3:H66" si="1">D3-G3</f>
        <v>15</v>
      </c>
    </row>
    <row r="4" spans="1:8" x14ac:dyDescent="0.3">
      <c r="A4" s="24" t="s">
        <v>3</v>
      </c>
      <c r="B4" s="6" t="s">
        <v>10</v>
      </c>
      <c r="C4" s="25">
        <v>3</v>
      </c>
      <c r="D4" s="2">
        <f>C4*VLOOKUP(B4,Mat_Hang!$A$2:$F$11,4,FALSE)</f>
        <v>681</v>
      </c>
      <c r="E4" s="42">
        <f>D4*VLOOKUP(B4,Mat_Hang!$A$1:$F$11,5,FALSE)/100</f>
        <v>34.049999999999997</v>
      </c>
      <c r="F4" s="42">
        <f t="shared" si="0"/>
        <v>715.05</v>
      </c>
      <c r="G4" s="2">
        <f>C4*VLOOKUP('ChiTiet Hoa Don'!B4,Mat_Hang!$A$1:$F$11,6,FALSE)</f>
        <v>675</v>
      </c>
      <c r="H4" s="2">
        <f t="shared" si="1"/>
        <v>6</v>
      </c>
    </row>
    <row r="5" spans="1:8" x14ac:dyDescent="0.3">
      <c r="A5" s="10" t="s">
        <v>6</v>
      </c>
      <c r="B5" s="6" t="s">
        <v>7</v>
      </c>
      <c r="C5" s="25">
        <f>TS</f>
        <v>4</v>
      </c>
      <c r="D5" s="2">
        <f>C5*VLOOKUP(B5,Mat_Hang!$A$2:$F$11,4,FALSE)</f>
        <v>352</v>
      </c>
      <c r="E5" s="42">
        <f>D5*VLOOKUP(B5,Mat_Hang!$A$1:$F$11,5,FALSE)/100</f>
        <v>35.200000000000003</v>
      </c>
      <c r="F5" s="42">
        <f t="shared" si="0"/>
        <v>387.2</v>
      </c>
      <c r="G5" s="2">
        <f>C5*VLOOKUP('ChiTiet Hoa Don'!B5,Mat_Hang!$A$1:$F$11,6,FALSE)</f>
        <v>360</v>
      </c>
      <c r="H5" s="2">
        <f t="shared" si="1"/>
        <v>-8</v>
      </c>
    </row>
    <row r="6" spans="1:8" x14ac:dyDescent="0.3">
      <c r="A6" s="6" t="s">
        <v>8</v>
      </c>
      <c r="B6" s="6" t="s">
        <v>7</v>
      </c>
      <c r="C6" s="25">
        <v>96</v>
      </c>
      <c r="D6" s="2">
        <f>C6*VLOOKUP(B6,Mat_Hang!$A$2:$F$11,4,FALSE)</f>
        <v>8448</v>
      </c>
      <c r="E6" s="42">
        <f>D6*VLOOKUP(B6,Mat_Hang!$A$1:$F$11,5,FALSE)/100</f>
        <v>844.8</v>
      </c>
      <c r="F6" s="42">
        <f t="shared" si="0"/>
        <v>9292.7999999999993</v>
      </c>
      <c r="G6" s="2">
        <f>C6*VLOOKUP('ChiTiet Hoa Don'!B6,Mat_Hang!$A$1:$F$11,6,FALSE)</f>
        <v>8640</v>
      </c>
      <c r="H6" s="2">
        <f t="shared" si="1"/>
        <v>-192</v>
      </c>
    </row>
    <row r="7" spans="1:8" x14ac:dyDescent="0.3">
      <c r="A7" s="10" t="s">
        <v>9</v>
      </c>
      <c r="B7" s="6" t="s">
        <v>10</v>
      </c>
      <c r="C7" s="25">
        <v>52</v>
      </c>
      <c r="D7" s="2">
        <f>C7*VLOOKUP(B7,Mat_Hang!$A$2:$F$11,4,FALSE)</f>
        <v>11804</v>
      </c>
      <c r="E7" s="42">
        <f>D7*VLOOKUP(B7,Mat_Hang!$A$1:$F$11,5,FALSE)/100</f>
        <v>590.20000000000005</v>
      </c>
      <c r="F7" s="42">
        <f t="shared" si="0"/>
        <v>12394.2</v>
      </c>
      <c r="G7" s="2">
        <f>C7*VLOOKUP('ChiTiet Hoa Don'!B7,Mat_Hang!$A$1:$F$11,6,FALSE)</f>
        <v>11700</v>
      </c>
      <c r="H7" s="2">
        <f t="shared" si="1"/>
        <v>104</v>
      </c>
    </row>
    <row r="8" spans="1:8" x14ac:dyDescent="0.3">
      <c r="A8" s="6" t="s">
        <v>11</v>
      </c>
      <c r="B8" s="6" t="s">
        <v>5</v>
      </c>
      <c r="C8" s="25">
        <f>NS+TS</f>
        <v>24</v>
      </c>
      <c r="D8" s="2">
        <f>C8*VLOOKUP(B8,Mat_Hang!$A$2:$F$11,4,FALSE)</f>
        <v>1392</v>
      </c>
      <c r="E8" s="42">
        <f>D8*VLOOKUP(B8,Mat_Hang!$A$1:$F$11,5,FALSE)/100</f>
        <v>139.19999999999999</v>
      </c>
      <c r="F8" s="42">
        <f t="shared" si="0"/>
        <v>1531.2</v>
      </c>
      <c r="G8" s="2">
        <f>C8*VLOOKUP('ChiTiet Hoa Don'!B8,Mat_Hang!$A$1:$F$11,6,FALSE)</f>
        <v>1320</v>
      </c>
      <c r="H8" s="2">
        <f t="shared" si="1"/>
        <v>72</v>
      </c>
    </row>
    <row r="9" spans="1:8" x14ac:dyDescent="0.3">
      <c r="A9" s="10" t="s">
        <v>12</v>
      </c>
      <c r="B9" s="6" t="s">
        <v>7</v>
      </c>
      <c r="C9" s="25">
        <v>45</v>
      </c>
      <c r="D9" s="2">
        <f>C9*VLOOKUP(B9,Mat_Hang!$A$2:$F$11,4,FALSE)</f>
        <v>3960</v>
      </c>
      <c r="E9" s="42">
        <f>D9*VLOOKUP(B9,Mat_Hang!$A$1:$F$11,5,FALSE)/100</f>
        <v>396</v>
      </c>
      <c r="F9" s="42">
        <f t="shared" si="0"/>
        <v>4356</v>
      </c>
      <c r="G9" s="2">
        <f>C9*VLOOKUP('ChiTiet Hoa Don'!B9,Mat_Hang!$A$1:$F$11,6,FALSE)</f>
        <v>4050</v>
      </c>
      <c r="H9" s="2">
        <f t="shared" si="1"/>
        <v>-90</v>
      </c>
    </row>
    <row r="10" spans="1:8" x14ac:dyDescent="0.3">
      <c r="A10" s="24" t="s">
        <v>13</v>
      </c>
      <c r="B10" s="6" t="s">
        <v>7</v>
      </c>
      <c r="C10" s="25">
        <v>65</v>
      </c>
      <c r="D10" s="2">
        <f>C10*VLOOKUP(B10,Mat_Hang!$A$2:$F$11,4,FALSE)</f>
        <v>5720</v>
      </c>
      <c r="E10" s="42">
        <f>D10*VLOOKUP(B10,Mat_Hang!$A$1:$F$11,5,FALSE)/100</f>
        <v>572</v>
      </c>
      <c r="F10" s="42">
        <f t="shared" si="0"/>
        <v>6292</v>
      </c>
      <c r="G10" s="2">
        <f>C10*VLOOKUP('ChiTiet Hoa Don'!B10,Mat_Hang!$A$1:$F$11,6,FALSE)</f>
        <v>5850</v>
      </c>
      <c r="H10" s="2">
        <f t="shared" si="1"/>
        <v>-130</v>
      </c>
    </row>
    <row r="11" spans="1:8" x14ac:dyDescent="0.3">
      <c r="A11" s="24" t="s">
        <v>13</v>
      </c>
      <c r="B11" s="6" t="s">
        <v>10</v>
      </c>
      <c r="C11" s="25">
        <f>NS+2</f>
        <v>22</v>
      </c>
      <c r="D11" s="2">
        <f>C11*VLOOKUP(B11,Mat_Hang!$A$2:$F$11,4,FALSE)</f>
        <v>4994</v>
      </c>
      <c r="E11" s="42">
        <f>D11*VLOOKUP(B11,Mat_Hang!$A$1:$F$11,5,FALSE)/100</f>
        <v>249.7</v>
      </c>
      <c r="F11" s="42">
        <f t="shared" si="0"/>
        <v>5243.7</v>
      </c>
      <c r="G11" s="2">
        <f>C11*VLOOKUP('ChiTiet Hoa Don'!B11,Mat_Hang!$A$1:$F$11,6,FALSE)</f>
        <v>4950</v>
      </c>
      <c r="H11" s="2">
        <f t="shared" si="1"/>
        <v>44</v>
      </c>
    </row>
    <row r="12" spans="1:8" x14ac:dyDescent="0.3">
      <c r="A12" s="6" t="s">
        <v>14</v>
      </c>
      <c r="B12" s="6" t="s">
        <v>10</v>
      </c>
      <c r="C12" s="25">
        <v>47</v>
      </c>
      <c r="D12" s="2">
        <f>C12*VLOOKUP(B12,Mat_Hang!$A$2:$F$11,4,FALSE)</f>
        <v>10669</v>
      </c>
      <c r="E12" s="42">
        <f>D12*VLOOKUP(B12,Mat_Hang!$A$1:$F$11,5,FALSE)/100</f>
        <v>533.45000000000005</v>
      </c>
      <c r="F12" s="42">
        <f t="shared" si="0"/>
        <v>11202.45</v>
      </c>
      <c r="G12" s="2">
        <f>C12*VLOOKUP('ChiTiet Hoa Don'!B12,Mat_Hang!$A$1:$F$11,6,FALSE)</f>
        <v>10575</v>
      </c>
      <c r="H12" s="2">
        <f t="shared" si="1"/>
        <v>94</v>
      </c>
    </row>
    <row r="13" spans="1:8" x14ac:dyDescent="0.3">
      <c r="A13" s="6" t="s">
        <v>15</v>
      </c>
      <c r="B13" s="6" t="s">
        <v>4</v>
      </c>
      <c r="C13" s="25">
        <v>16</v>
      </c>
      <c r="D13" s="2">
        <f>C13*VLOOKUP(B13,Mat_Hang!$A$2:$F$11,4,FALSE)</f>
        <v>3552</v>
      </c>
      <c r="E13" s="42">
        <f>D13*VLOOKUP(B13,Mat_Hang!$A$1:$F$11,5,FALSE)/100</f>
        <v>355.2</v>
      </c>
      <c r="F13" s="42">
        <f t="shared" si="0"/>
        <v>3907.2</v>
      </c>
      <c r="G13" s="2">
        <f>C13*VLOOKUP('ChiTiet Hoa Don'!B13,Mat_Hang!$A$1:$F$11,6,FALSE)</f>
        <v>3520</v>
      </c>
      <c r="H13" s="2">
        <f t="shared" si="1"/>
        <v>32</v>
      </c>
    </row>
    <row r="14" spans="1:8" x14ac:dyDescent="0.3">
      <c r="A14" s="6" t="s">
        <v>16</v>
      </c>
      <c r="B14" s="6" t="s">
        <v>4</v>
      </c>
      <c r="C14" s="25">
        <f>STT</f>
        <v>11</v>
      </c>
      <c r="D14" s="2">
        <f>C14*VLOOKUP(B14,Mat_Hang!$A$2:$F$11,4,FALSE)</f>
        <v>2442</v>
      </c>
      <c r="E14" s="42">
        <f>D14*VLOOKUP(B14,Mat_Hang!$A$1:$F$11,5,FALSE)/100</f>
        <v>244.2</v>
      </c>
      <c r="F14" s="42">
        <f t="shared" si="0"/>
        <v>2686.2</v>
      </c>
      <c r="G14" s="2">
        <f>C14*VLOOKUP('ChiTiet Hoa Don'!B14,Mat_Hang!$A$1:$F$11,6,FALSE)</f>
        <v>2420</v>
      </c>
      <c r="H14" s="2">
        <f t="shared" si="1"/>
        <v>22</v>
      </c>
    </row>
    <row r="15" spans="1:8" x14ac:dyDescent="0.3">
      <c r="A15" s="6" t="s">
        <v>17</v>
      </c>
      <c r="B15" s="6" t="s">
        <v>5</v>
      </c>
      <c r="C15" s="25">
        <v>85</v>
      </c>
      <c r="D15" s="2">
        <f>C15*VLOOKUP(B15,Mat_Hang!$A$2:$F$11,4,FALSE)</f>
        <v>4930</v>
      </c>
      <c r="E15" s="42">
        <f>D15*VLOOKUP(B15,Mat_Hang!$A$1:$F$11,5,FALSE)/100</f>
        <v>493</v>
      </c>
      <c r="F15" s="42">
        <f t="shared" si="0"/>
        <v>5423</v>
      </c>
      <c r="G15" s="2">
        <f>C15*VLOOKUP('ChiTiet Hoa Don'!B15,Mat_Hang!$A$1:$F$11,6,FALSE)</f>
        <v>4675</v>
      </c>
      <c r="H15" s="2">
        <f t="shared" si="1"/>
        <v>255</v>
      </c>
    </row>
    <row r="16" spans="1:8" x14ac:dyDescent="0.3">
      <c r="A16" s="6" t="s">
        <v>18</v>
      </c>
      <c r="B16" s="6" t="s">
        <v>5</v>
      </c>
      <c r="C16" s="25">
        <v>66</v>
      </c>
      <c r="D16" s="2">
        <f>C16*VLOOKUP(B16,Mat_Hang!$A$2:$F$11,4,FALSE)</f>
        <v>3828</v>
      </c>
      <c r="E16" s="42">
        <f>D16*VLOOKUP(B16,Mat_Hang!$A$1:$F$11,5,FALSE)/100</f>
        <v>382.8</v>
      </c>
      <c r="F16" s="42">
        <f t="shared" si="0"/>
        <v>4210.8</v>
      </c>
      <c r="G16" s="2">
        <f>C16*VLOOKUP('ChiTiet Hoa Don'!B16,Mat_Hang!$A$1:$F$11,6,FALSE)</f>
        <v>3630</v>
      </c>
      <c r="H16" s="2">
        <f t="shared" si="1"/>
        <v>198</v>
      </c>
    </row>
    <row r="17" spans="1:8" x14ac:dyDescent="0.3">
      <c r="A17" s="6" t="s">
        <v>19</v>
      </c>
      <c r="B17" s="6" t="s">
        <v>10</v>
      </c>
      <c r="C17" s="25">
        <f>TS</f>
        <v>4</v>
      </c>
      <c r="D17" s="2">
        <f>C17*VLOOKUP(B17,Mat_Hang!$A$2:$F$11,4,FALSE)</f>
        <v>908</v>
      </c>
      <c r="E17" s="42">
        <f>D17*VLOOKUP(B17,Mat_Hang!$A$1:$F$11,5,FALSE)/100</f>
        <v>45.4</v>
      </c>
      <c r="F17" s="42">
        <f t="shared" si="0"/>
        <v>953.4</v>
      </c>
      <c r="G17" s="2">
        <f>C17*VLOOKUP('ChiTiet Hoa Don'!B17,Mat_Hang!$A$1:$F$11,6,FALSE)</f>
        <v>900</v>
      </c>
      <c r="H17" s="2">
        <f t="shared" si="1"/>
        <v>8</v>
      </c>
    </row>
    <row r="18" spans="1:8" x14ac:dyDescent="0.3">
      <c r="A18" s="6" t="s">
        <v>19</v>
      </c>
      <c r="B18" s="6" t="s">
        <v>28</v>
      </c>
      <c r="C18" s="25">
        <v>4</v>
      </c>
      <c r="D18" s="2">
        <f>C18*VLOOKUP(B18,Mat_Hang!$A$2:$F$11,4,FALSE)</f>
        <v>436</v>
      </c>
      <c r="E18" s="42">
        <f>D18*VLOOKUP(B18,Mat_Hang!$A$1:$F$11,5,FALSE)/100</f>
        <v>43.6</v>
      </c>
      <c r="F18" s="42">
        <f t="shared" si="0"/>
        <v>479.6</v>
      </c>
      <c r="G18" s="2">
        <f>C18*VLOOKUP('ChiTiet Hoa Don'!B18,Mat_Hang!$A$1:$F$11,6,FALSE)</f>
        <v>432</v>
      </c>
      <c r="H18" s="2">
        <f t="shared" si="1"/>
        <v>4</v>
      </c>
    </row>
    <row r="19" spans="1:8" x14ac:dyDescent="0.3">
      <c r="A19" s="6" t="s">
        <v>20</v>
      </c>
      <c r="B19" s="6" t="s">
        <v>21</v>
      </c>
      <c r="C19" s="25">
        <v>37</v>
      </c>
      <c r="D19" s="2">
        <f>C19*VLOOKUP(B19,Mat_Hang!$A$2:$F$11,4,FALSE)</f>
        <v>4440</v>
      </c>
      <c r="E19" s="42">
        <f>D19*VLOOKUP(B19,Mat_Hang!$A$1:$F$11,5,FALSE)/100</f>
        <v>355.2</v>
      </c>
      <c r="F19" s="42">
        <f t="shared" si="0"/>
        <v>4795.2</v>
      </c>
      <c r="G19" s="2">
        <f>C19*VLOOKUP('ChiTiet Hoa Don'!B19,Mat_Hang!$A$1:$F$11,6,FALSE)</f>
        <v>4403</v>
      </c>
      <c r="H19" s="2">
        <f t="shared" si="1"/>
        <v>37</v>
      </c>
    </row>
    <row r="20" spans="1:8" x14ac:dyDescent="0.3">
      <c r="A20" s="6" t="s">
        <v>22</v>
      </c>
      <c r="B20" s="6" t="s">
        <v>5</v>
      </c>
      <c r="C20" s="25">
        <v>41</v>
      </c>
      <c r="D20" s="2">
        <f>C20*VLOOKUP(B20,Mat_Hang!$A$2:$F$11,4,FALSE)</f>
        <v>2378</v>
      </c>
      <c r="E20" s="42">
        <f>D20*VLOOKUP(B20,Mat_Hang!$A$1:$F$11,5,FALSE)/100</f>
        <v>237.8</v>
      </c>
      <c r="F20" s="42">
        <f t="shared" si="0"/>
        <v>2615.8000000000002</v>
      </c>
      <c r="G20" s="2">
        <f>C20*VLOOKUP('ChiTiet Hoa Don'!B20,Mat_Hang!$A$1:$F$11,6,FALSE)</f>
        <v>2255</v>
      </c>
      <c r="H20" s="2">
        <f t="shared" si="1"/>
        <v>123</v>
      </c>
    </row>
    <row r="21" spans="1:8" x14ac:dyDescent="0.3">
      <c r="A21" s="6" t="s">
        <v>23</v>
      </c>
      <c r="B21" s="6" t="s">
        <v>24</v>
      </c>
      <c r="C21" s="25">
        <v>10</v>
      </c>
      <c r="D21" s="2">
        <f>C21*VLOOKUP(B21,Mat_Hang!$A$2:$F$11,4,FALSE)</f>
        <v>1000</v>
      </c>
      <c r="E21" s="42">
        <f>D21*VLOOKUP(B21,Mat_Hang!$A$1:$F$11,5,FALSE)/100</f>
        <v>80</v>
      </c>
      <c r="F21" s="42">
        <f t="shared" si="0"/>
        <v>1080</v>
      </c>
      <c r="G21" s="2">
        <f>C21*VLOOKUP('ChiTiet Hoa Don'!B21,Mat_Hang!$A$1:$F$11,6,FALSE)</f>
        <v>950</v>
      </c>
      <c r="H21" s="2">
        <f t="shared" si="1"/>
        <v>50</v>
      </c>
    </row>
    <row r="22" spans="1:8" x14ac:dyDescent="0.3">
      <c r="A22" s="6" t="s">
        <v>25</v>
      </c>
      <c r="B22" s="6" t="s">
        <v>26</v>
      </c>
      <c r="C22" s="25">
        <v>9</v>
      </c>
      <c r="D22" s="2">
        <f>C22*VLOOKUP(B22,Mat_Hang!$A$2:$F$11,4,FALSE)</f>
        <v>1908</v>
      </c>
      <c r="E22" s="42">
        <f>D22*VLOOKUP(B22,Mat_Hang!$A$1:$F$11,5,FALSE)/100</f>
        <v>152.63999999999999</v>
      </c>
      <c r="F22" s="42">
        <f t="shared" si="0"/>
        <v>2060.64</v>
      </c>
      <c r="G22" s="2">
        <f>C22*VLOOKUP('ChiTiet Hoa Don'!B22,Mat_Hang!$A$1:$F$11,6,FALSE)</f>
        <v>1863</v>
      </c>
      <c r="H22" s="2">
        <f t="shared" si="1"/>
        <v>45</v>
      </c>
    </row>
    <row r="23" spans="1:8" x14ac:dyDescent="0.3">
      <c r="A23" s="6" t="s">
        <v>27</v>
      </c>
      <c r="B23" s="6" t="s">
        <v>28</v>
      </c>
      <c r="C23" s="25">
        <f>TS*2</f>
        <v>8</v>
      </c>
      <c r="D23" s="2">
        <f>C23*VLOOKUP(B23,Mat_Hang!$A$2:$F$11,4,FALSE)</f>
        <v>872</v>
      </c>
      <c r="E23" s="42">
        <f>D23*VLOOKUP(B23,Mat_Hang!$A$1:$F$11,5,FALSE)/100</f>
        <v>87.2</v>
      </c>
      <c r="F23" s="42">
        <f t="shared" si="0"/>
        <v>959.2</v>
      </c>
      <c r="G23" s="2">
        <f>C23*VLOOKUP('ChiTiet Hoa Don'!B23,Mat_Hang!$A$1:$F$11,6,FALSE)</f>
        <v>864</v>
      </c>
      <c r="H23" s="2">
        <f t="shared" si="1"/>
        <v>8</v>
      </c>
    </row>
    <row r="24" spans="1:8" x14ac:dyDescent="0.3">
      <c r="A24" s="6" t="s">
        <v>29</v>
      </c>
      <c r="B24" s="6" t="s">
        <v>10</v>
      </c>
      <c r="C24" s="25">
        <v>58</v>
      </c>
      <c r="D24" s="2">
        <f>C24*VLOOKUP(B24,Mat_Hang!$A$2:$F$11,4,FALSE)</f>
        <v>13166</v>
      </c>
      <c r="E24" s="42">
        <f>D24*VLOOKUP(B24,Mat_Hang!$A$1:$F$11,5,FALSE)/100</f>
        <v>658.3</v>
      </c>
      <c r="F24" s="42">
        <f t="shared" si="0"/>
        <v>13824.3</v>
      </c>
      <c r="G24" s="2">
        <f>C24*VLOOKUP('ChiTiet Hoa Don'!B24,Mat_Hang!$A$1:$F$11,6,FALSE)</f>
        <v>13050</v>
      </c>
      <c r="H24" s="2">
        <f t="shared" si="1"/>
        <v>116</v>
      </c>
    </row>
    <row r="25" spans="1:8" x14ac:dyDescent="0.3">
      <c r="A25" s="6" t="s">
        <v>30</v>
      </c>
      <c r="B25" s="6" t="s">
        <v>7</v>
      </c>
      <c r="C25" s="25">
        <v>7</v>
      </c>
      <c r="D25" s="2">
        <f>C25*VLOOKUP(B25,Mat_Hang!$A$2:$F$11,4,FALSE)</f>
        <v>616</v>
      </c>
      <c r="E25" s="42">
        <f>D25*VLOOKUP(B25,Mat_Hang!$A$1:$F$11,5,FALSE)/100</f>
        <v>61.6</v>
      </c>
      <c r="F25" s="42">
        <f t="shared" si="0"/>
        <v>677.6</v>
      </c>
      <c r="G25" s="2">
        <f>C25*VLOOKUP('ChiTiet Hoa Don'!B25,Mat_Hang!$A$1:$F$11,6,FALSE)</f>
        <v>630</v>
      </c>
      <c r="H25" s="2">
        <f t="shared" si="1"/>
        <v>-14</v>
      </c>
    </row>
    <row r="26" spans="1:8" s="3" customFormat="1" x14ac:dyDescent="0.3">
      <c r="A26" s="24" t="s">
        <v>31</v>
      </c>
      <c r="B26" s="6" t="s">
        <v>5</v>
      </c>
      <c r="C26" s="25">
        <v>77</v>
      </c>
      <c r="D26" s="2">
        <f>C26*VLOOKUP(B26,Mat_Hang!$A$2:$F$11,4,FALSE)</f>
        <v>4466</v>
      </c>
      <c r="E26" s="42">
        <f>D26*VLOOKUP(B26,Mat_Hang!$A$1:$F$11,5,FALSE)/100</f>
        <v>446.6</v>
      </c>
      <c r="F26" s="42">
        <f t="shared" si="0"/>
        <v>4912.6000000000004</v>
      </c>
      <c r="G26" s="2">
        <f>C26*VLOOKUP('ChiTiet Hoa Don'!B26,Mat_Hang!$A$1:$F$11,6,FALSE)</f>
        <v>4235</v>
      </c>
      <c r="H26" s="2">
        <f t="shared" si="1"/>
        <v>231</v>
      </c>
    </row>
    <row r="27" spans="1:8" s="3" customFormat="1" x14ac:dyDescent="0.3">
      <c r="A27" s="24" t="s">
        <v>31</v>
      </c>
      <c r="B27" s="6" t="s">
        <v>28</v>
      </c>
      <c r="C27" s="25">
        <v>5</v>
      </c>
      <c r="D27" s="2">
        <f>C27*VLOOKUP(B27,Mat_Hang!$A$2:$F$11,4,FALSE)</f>
        <v>545</v>
      </c>
      <c r="E27" s="42">
        <f>D27*VLOOKUP(B27,Mat_Hang!$A$1:$F$11,5,FALSE)/100</f>
        <v>54.5</v>
      </c>
      <c r="F27" s="42">
        <f t="shared" si="0"/>
        <v>599.5</v>
      </c>
      <c r="G27" s="2">
        <f>C27*VLOOKUP('ChiTiet Hoa Don'!B27,Mat_Hang!$A$1:$F$11,6,FALSE)</f>
        <v>540</v>
      </c>
      <c r="H27" s="2">
        <f t="shared" si="1"/>
        <v>5</v>
      </c>
    </row>
    <row r="28" spans="1:8" x14ac:dyDescent="0.3">
      <c r="A28" s="6" t="s">
        <v>32</v>
      </c>
      <c r="B28" s="6" t="s">
        <v>26</v>
      </c>
      <c r="C28" s="25">
        <v>13</v>
      </c>
      <c r="D28" s="2">
        <f>C28*VLOOKUP(B28,Mat_Hang!$A$2:$F$11,4,FALSE)</f>
        <v>2756</v>
      </c>
      <c r="E28" s="42">
        <f>D28*VLOOKUP(B28,Mat_Hang!$A$1:$F$11,5,FALSE)/100</f>
        <v>220.48</v>
      </c>
      <c r="F28" s="42">
        <f t="shared" si="0"/>
        <v>2976.48</v>
      </c>
      <c r="G28" s="2">
        <f>C28*VLOOKUP('ChiTiet Hoa Don'!B28,Mat_Hang!$A$1:$F$11,6,FALSE)</f>
        <v>2691</v>
      </c>
      <c r="H28" s="2">
        <f t="shared" si="1"/>
        <v>65</v>
      </c>
    </row>
    <row r="29" spans="1:8" x14ac:dyDescent="0.3">
      <c r="A29" s="6" t="s">
        <v>33</v>
      </c>
      <c r="B29" s="6" t="s">
        <v>24</v>
      </c>
      <c r="C29" s="25">
        <f>TS</f>
        <v>4</v>
      </c>
      <c r="D29" s="2">
        <f>C29*VLOOKUP(B29,Mat_Hang!$A$2:$F$11,4,FALSE)</f>
        <v>400</v>
      </c>
      <c r="E29" s="42">
        <f>D29*VLOOKUP(B29,Mat_Hang!$A$1:$F$11,5,FALSE)/100</f>
        <v>32</v>
      </c>
      <c r="F29" s="42">
        <f t="shared" si="0"/>
        <v>432</v>
      </c>
      <c r="G29" s="2">
        <f>C29*VLOOKUP('ChiTiet Hoa Don'!B29,Mat_Hang!$A$1:$F$11,6,FALSE)</f>
        <v>380</v>
      </c>
      <c r="H29" s="2">
        <f t="shared" si="1"/>
        <v>20</v>
      </c>
    </row>
    <row r="30" spans="1:8" x14ac:dyDescent="0.3">
      <c r="A30" s="6" t="s">
        <v>34</v>
      </c>
      <c r="B30" s="6" t="s">
        <v>24</v>
      </c>
      <c r="C30" s="25">
        <v>15</v>
      </c>
      <c r="D30" s="2">
        <f>C30*VLOOKUP(B30,Mat_Hang!$A$2:$F$11,4,FALSE)</f>
        <v>1500</v>
      </c>
      <c r="E30" s="42">
        <f>D30*VLOOKUP(B30,Mat_Hang!$A$1:$F$11,5,FALSE)/100</f>
        <v>120</v>
      </c>
      <c r="F30" s="42">
        <f t="shared" si="0"/>
        <v>1620</v>
      </c>
      <c r="G30" s="2">
        <f>C30*VLOOKUP('ChiTiet Hoa Don'!B30,Mat_Hang!$A$1:$F$11,6,FALSE)</f>
        <v>1425</v>
      </c>
      <c r="H30" s="2">
        <f t="shared" si="1"/>
        <v>75</v>
      </c>
    </row>
    <row r="31" spans="1:8" x14ac:dyDescent="0.3">
      <c r="A31" s="6" t="s">
        <v>35</v>
      </c>
      <c r="B31" s="6" t="s">
        <v>24</v>
      </c>
      <c r="C31" s="25">
        <v>6</v>
      </c>
      <c r="D31" s="2">
        <f>C31*VLOOKUP(B31,Mat_Hang!$A$2:$F$11,4,FALSE)</f>
        <v>600</v>
      </c>
      <c r="E31" s="42">
        <f>D31*VLOOKUP(B31,Mat_Hang!$A$1:$F$11,5,FALSE)/100</f>
        <v>48</v>
      </c>
      <c r="F31" s="42">
        <f t="shared" si="0"/>
        <v>648</v>
      </c>
      <c r="G31" s="2">
        <f>C31*VLOOKUP('ChiTiet Hoa Don'!B31,Mat_Hang!$A$1:$F$11,6,FALSE)</f>
        <v>570</v>
      </c>
      <c r="H31" s="2">
        <f t="shared" si="1"/>
        <v>30</v>
      </c>
    </row>
    <row r="32" spans="1:8" x14ac:dyDescent="0.3">
      <c r="A32" s="6" t="s">
        <v>36</v>
      </c>
      <c r="B32" s="6" t="s">
        <v>21</v>
      </c>
      <c r="C32" s="25">
        <f>NS+7+STT</f>
        <v>38</v>
      </c>
      <c r="D32" s="2">
        <f>C32*VLOOKUP(B32,Mat_Hang!$A$2:$F$11,4,FALSE)</f>
        <v>4560</v>
      </c>
      <c r="E32" s="42">
        <f>D32*VLOOKUP(B32,Mat_Hang!$A$1:$F$11,5,FALSE)/100</f>
        <v>364.8</v>
      </c>
      <c r="F32" s="42">
        <f t="shared" si="0"/>
        <v>4924.8</v>
      </c>
      <c r="G32" s="2">
        <f>C32*VLOOKUP('ChiTiet Hoa Don'!B32,Mat_Hang!$A$1:$F$11,6,FALSE)</f>
        <v>4522</v>
      </c>
      <c r="H32" s="2">
        <f t="shared" si="1"/>
        <v>38</v>
      </c>
    </row>
    <row r="33" spans="1:8" x14ac:dyDescent="0.3">
      <c r="A33" s="6" t="s">
        <v>36</v>
      </c>
      <c r="B33" s="6" t="s">
        <v>7</v>
      </c>
      <c r="C33" s="25">
        <v>2</v>
      </c>
      <c r="D33" s="2">
        <f>C33*VLOOKUP(B33,Mat_Hang!$A$2:$F$11,4,FALSE)</f>
        <v>176</v>
      </c>
      <c r="E33" s="42">
        <f>D33*VLOOKUP(B33,Mat_Hang!$A$1:$F$11,5,FALSE)/100</f>
        <v>17.600000000000001</v>
      </c>
      <c r="F33" s="42">
        <f t="shared" si="0"/>
        <v>193.6</v>
      </c>
      <c r="G33" s="2">
        <f>C33*VLOOKUP('ChiTiet Hoa Don'!B33,Mat_Hang!$A$1:$F$11,6,FALSE)</f>
        <v>180</v>
      </c>
      <c r="H33" s="2">
        <f t="shared" si="1"/>
        <v>-4</v>
      </c>
    </row>
    <row r="34" spans="1:8" x14ac:dyDescent="0.3">
      <c r="A34" s="6" t="s">
        <v>37</v>
      </c>
      <c r="B34" s="6" t="s">
        <v>38</v>
      </c>
      <c r="C34" s="25">
        <v>11</v>
      </c>
      <c r="D34" s="2">
        <f>C34*VLOOKUP(B34,Mat_Hang!$A$2:$F$11,4,FALSE)</f>
        <v>1122</v>
      </c>
      <c r="E34" s="42">
        <f>D34*VLOOKUP(B34,Mat_Hang!$A$1:$F$11,5,FALSE)/100</f>
        <v>56.1</v>
      </c>
      <c r="F34" s="42">
        <f t="shared" si="0"/>
        <v>1178.0999999999999</v>
      </c>
      <c r="G34" s="2">
        <f>C34*VLOOKUP('ChiTiet Hoa Don'!B34,Mat_Hang!$A$1:$F$11,6,FALSE)</f>
        <v>924</v>
      </c>
      <c r="H34" s="2">
        <f t="shared" si="1"/>
        <v>198</v>
      </c>
    </row>
    <row r="35" spans="1:8" x14ac:dyDescent="0.3">
      <c r="A35" s="6" t="s">
        <v>39</v>
      </c>
      <c r="B35" s="6" t="s">
        <v>24</v>
      </c>
      <c r="C35" s="25">
        <v>56</v>
      </c>
      <c r="D35" s="2">
        <f>C35*VLOOKUP(B35,Mat_Hang!$A$2:$F$11,4,FALSE)</f>
        <v>5600</v>
      </c>
      <c r="E35" s="42">
        <f>D35*VLOOKUP(B35,Mat_Hang!$A$1:$F$11,5,FALSE)/100</f>
        <v>448</v>
      </c>
      <c r="F35" s="42">
        <f t="shared" si="0"/>
        <v>6048</v>
      </c>
      <c r="G35" s="2">
        <f>C35*VLOOKUP('ChiTiet Hoa Don'!B35,Mat_Hang!$A$1:$F$11,6,FALSE)</f>
        <v>5320</v>
      </c>
      <c r="H35" s="2">
        <f t="shared" si="1"/>
        <v>280</v>
      </c>
    </row>
    <row r="36" spans="1:8" x14ac:dyDescent="0.3">
      <c r="A36" s="6" t="s">
        <v>40</v>
      </c>
      <c r="B36" s="6" t="s">
        <v>28</v>
      </c>
      <c r="C36" s="25">
        <v>15</v>
      </c>
      <c r="D36" s="2">
        <f>C36*VLOOKUP(B36,Mat_Hang!$A$2:$F$11,4,FALSE)</f>
        <v>1635</v>
      </c>
      <c r="E36" s="42">
        <f>D36*VLOOKUP(B36,Mat_Hang!$A$1:$F$11,5,FALSE)/100</f>
        <v>163.5</v>
      </c>
      <c r="F36" s="42">
        <f t="shared" si="0"/>
        <v>1798.5</v>
      </c>
      <c r="G36" s="2">
        <f>C36*VLOOKUP('ChiTiet Hoa Don'!B36,Mat_Hang!$A$1:$F$11,6,FALSE)</f>
        <v>1620</v>
      </c>
      <c r="H36" s="2">
        <f t="shared" si="1"/>
        <v>15</v>
      </c>
    </row>
    <row r="37" spans="1:8" x14ac:dyDescent="0.3">
      <c r="A37" s="6" t="s">
        <v>41</v>
      </c>
      <c r="B37" s="6" t="s">
        <v>28</v>
      </c>
      <c r="C37" s="25">
        <f>STT*2</f>
        <v>22</v>
      </c>
      <c r="D37" s="2">
        <f>C37*VLOOKUP(B37,Mat_Hang!$A$2:$F$11,4,FALSE)</f>
        <v>2398</v>
      </c>
      <c r="E37" s="42">
        <f>D37*VLOOKUP(B37,Mat_Hang!$A$1:$F$11,5,FALSE)/100</f>
        <v>239.8</v>
      </c>
      <c r="F37" s="42">
        <f t="shared" si="0"/>
        <v>2637.8</v>
      </c>
      <c r="G37" s="2">
        <f>C37*VLOOKUP('ChiTiet Hoa Don'!B37,Mat_Hang!$A$1:$F$11,6,FALSE)</f>
        <v>2376</v>
      </c>
      <c r="H37" s="2">
        <f t="shared" si="1"/>
        <v>22</v>
      </c>
    </row>
    <row r="38" spans="1:8" x14ac:dyDescent="0.3">
      <c r="A38" s="6" t="s">
        <v>42</v>
      </c>
      <c r="B38" s="6" t="s">
        <v>10</v>
      </c>
      <c r="C38" s="25">
        <v>95</v>
      </c>
      <c r="D38" s="2">
        <f>C38*VLOOKUP(B38,Mat_Hang!$A$2:$F$11,4,FALSE)</f>
        <v>21565</v>
      </c>
      <c r="E38" s="42">
        <f>D38*VLOOKUP(B38,Mat_Hang!$A$1:$F$11,5,FALSE)/100</f>
        <v>1078.25</v>
      </c>
      <c r="F38" s="42">
        <f t="shared" si="0"/>
        <v>22643.25</v>
      </c>
      <c r="G38" s="2">
        <f>C38*VLOOKUP('ChiTiet Hoa Don'!B38,Mat_Hang!$A$1:$F$11,6,FALSE)</f>
        <v>21375</v>
      </c>
      <c r="H38" s="2">
        <f t="shared" si="1"/>
        <v>190</v>
      </c>
    </row>
    <row r="39" spans="1:8" x14ac:dyDescent="0.3">
      <c r="A39" s="6" t="s">
        <v>43</v>
      </c>
      <c r="B39" s="6" t="s">
        <v>26</v>
      </c>
      <c r="C39" s="25">
        <v>51</v>
      </c>
      <c r="D39" s="2">
        <f>C39*VLOOKUP(B39,Mat_Hang!$A$2:$F$11,4,FALSE)</f>
        <v>10812</v>
      </c>
      <c r="E39" s="42">
        <f>D39*VLOOKUP(B39,Mat_Hang!$A$1:$F$11,5,FALSE)/100</f>
        <v>864.96</v>
      </c>
      <c r="F39" s="42">
        <f t="shared" si="0"/>
        <v>11676.96</v>
      </c>
      <c r="G39" s="2">
        <f>C39*VLOOKUP('ChiTiet Hoa Don'!B39,Mat_Hang!$A$1:$F$11,6,FALSE)</f>
        <v>10557</v>
      </c>
      <c r="H39" s="2">
        <f t="shared" si="1"/>
        <v>255</v>
      </c>
    </row>
    <row r="40" spans="1:8" x14ac:dyDescent="0.3">
      <c r="A40" s="6" t="s">
        <v>44</v>
      </c>
      <c r="B40" s="6" t="s">
        <v>5</v>
      </c>
      <c r="C40" s="25">
        <f>NS+TS-2</f>
        <v>22</v>
      </c>
      <c r="D40" s="2">
        <f>C40*VLOOKUP(B40,Mat_Hang!$A$2:$F$11,4,FALSE)</f>
        <v>1276</v>
      </c>
      <c r="E40" s="42">
        <f>D40*VLOOKUP(B40,Mat_Hang!$A$1:$F$11,5,FALSE)/100</f>
        <v>127.6</v>
      </c>
      <c r="F40" s="42">
        <f t="shared" si="0"/>
        <v>1403.6</v>
      </c>
      <c r="G40" s="2">
        <f>C40*VLOOKUP('ChiTiet Hoa Don'!B40,Mat_Hang!$A$1:$F$11,6,FALSE)</f>
        <v>1210</v>
      </c>
      <c r="H40" s="2">
        <f t="shared" si="1"/>
        <v>66</v>
      </c>
    </row>
    <row r="41" spans="1:8" x14ac:dyDescent="0.3">
      <c r="A41" s="6" t="s">
        <v>45</v>
      </c>
      <c r="B41" s="6" t="s">
        <v>7</v>
      </c>
      <c r="C41" s="25">
        <v>4</v>
      </c>
      <c r="D41" s="2">
        <f>C41*VLOOKUP(B41,Mat_Hang!$A$2:$F$11,4,FALSE)</f>
        <v>352</v>
      </c>
      <c r="E41" s="42">
        <f>D41*VLOOKUP(B41,Mat_Hang!$A$1:$F$11,5,FALSE)/100</f>
        <v>35.200000000000003</v>
      </c>
      <c r="F41" s="42">
        <f t="shared" si="0"/>
        <v>387.2</v>
      </c>
      <c r="G41" s="2">
        <f>C41*VLOOKUP('ChiTiet Hoa Don'!B41,Mat_Hang!$A$1:$F$11,6,FALSE)</f>
        <v>360</v>
      </c>
      <c r="H41" s="2">
        <f t="shared" si="1"/>
        <v>-8</v>
      </c>
    </row>
    <row r="42" spans="1:8" x14ac:dyDescent="0.3">
      <c r="A42" s="6" t="s">
        <v>46</v>
      </c>
      <c r="B42" s="6" t="s">
        <v>24</v>
      </c>
      <c r="C42" s="25">
        <v>8</v>
      </c>
      <c r="D42" s="2">
        <f>C42*VLOOKUP(B42,Mat_Hang!$A$2:$F$11,4,FALSE)</f>
        <v>800</v>
      </c>
      <c r="E42" s="42">
        <f>D42*VLOOKUP(B42,Mat_Hang!$A$1:$F$11,5,FALSE)/100</f>
        <v>64</v>
      </c>
      <c r="F42" s="42">
        <f t="shared" si="0"/>
        <v>864</v>
      </c>
      <c r="G42" s="2">
        <f>C42*VLOOKUP('ChiTiet Hoa Don'!B42,Mat_Hang!$A$1:$F$11,6,FALSE)</f>
        <v>760</v>
      </c>
      <c r="H42" s="2">
        <f t="shared" si="1"/>
        <v>40</v>
      </c>
    </row>
    <row r="43" spans="1:8" x14ac:dyDescent="0.3">
      <c r="A43" s="6" t="s">
        <v>47</v>
      </c>
      <c r="B43" s="6" t="s">
        <v>10</v>
      </c>
      <c r="C43" s="25">
        <f>TS</f>
        <v>4</v>
      </c>
      <c r="D43" s="2">
        <f>C43*VLOOKUP(B43,Mat_Hang!$A$2:$F$11,4,FALSE)</f>
        <v>908</v>
      </c>
      <c r="E43" s="42">
        <f>D43*VLOOKUP(B43,Mat_Hang!$A$1:$F$11,5,FALSE)/100</f>
        <v>45.4</v>
      </c>
      <c r="F43" s="42">
        <f t="shared" si="0"/>
        <v>953.4</v>
      </c>
      <c r="G43" s="2">
        <f>C43*VLOOKUP('ChiTiet Hoa Don'!B43,Mat_Hang!$A$1:$F$11,6,FALSE)</f>
        <v>900</v>
      </c>
      <c r="H43" s="2">
        <f t="shared" si="1"/>
        <v>8</v>
      </c>
    </row>
    <row r="44" spans="1:8" x14ac:dyDescent="0.3">
      <c r="A44" s="6" t="s">
        <v>48</v>
      </c>
      <c r="B44" s="6" t="s">
        <v>28</v>
      </c>
      <c r="C44" s="25">
        <v>89</v>
      </c>
      <c r="D44" s="2">
        <f>C44*VLOOKUP(B44,Mat_Hang!$A$2:$F$11,4,FALSE)</f>
        <v>9701</v>
      </c>
      <c r="E44" s="42">
        <f>D44*VLOOKUP(B44,Mat_Hang!$A$1:$F$11,5,FALSE)/100</f>
        <v>970.1</v>
      </c>
      <c r="F44" s="42">
        <f t="shared" si="0"/>
        <v>10671.1</v>
      </c>
      <c r="G44" s="2">
        <f>C44*VLOOKUP('ChiTiet Hoa Don'!B44,Mat_Hang!$A$1:$F$11,6,FALSE)</f>
        <v>9612</v>
      </c>
      <c r="H44" s="2">
        <f t="shared" si="1"/>
        <v>89</v>
      </c>
    </row>
    <row r="45" spans="1:8" x14ac:dyDescent="0.3">
      <c r="A45" s="6" t="s">
        <v>49</v>
      </c>
      <c r="B45" s="6" t="s">
        <v>24</v>
      </c>
      <c r="C45" s="25">
        <v>2</v>
      </c>
      <c r="D45" s="2">
        <f>C45*VLOOKUP(B45,Mat_Hang!$A$2:$F$11,4,FALSE)</f>
        <v>200</v>
      </c>
      <c r="E45" s="42">
        <f>D45*VLOOKUP(B45,Mat_Hang!$A$1:$F$11,5,FALSE)/100</f>
        <v>16</v>
      </c>
      <c r="F45" s="42">
        <f t="shared" si="0"/>
        <v>216</v>
      </c>
      <c r="G45" s="2">
        <f>C45*VLOOKUP('ChiTiet Hoa Don'!B45,Mat_Hang!$A$1:$F$11,6,FALSE)</f>
        <v>190</v>
      </c>
      <c r="H45" s="2">
        <f t="shared" si="1"/>
        <v>10</v>
      </c>
    </row>
    <row r="46" spans="1:8" x14ac:dyDescent="0.3">
      <c r="A46" s="6" t="s">
        <v>50</v>
      </c>
      <c r="B46" s="6" t="s">
        <v>51</v>
      </c>
      <c r="C46" s="25">
        <v>58</v>
      </c>
      <c r="D46" s="2">
        <f>C46*VLOOKUP(B46,Mat_Hang!$A$2:$F$11,4,FALSE)</f>
        <v>6090</v>
      </c>
      <c r="E46" s="42">
        <f>D46*VLOOKUP(B46,Mat_Hang!$A$1:$F$11,5,FALSE)/100</f>
        <v>487.2</v>
      </c>
      <c r="F46" s="42">
        <f t="shared" si="0"/>
        <v>6577.2</v>
      </c>
      <c r="G46" s="2">
        <f>C46*VLOOKUP('ChiTiet Hoa Don'!B46,Mat_Hang!$A$1:$F$11,6,FALSE)</f>
        <v>6032</v>
      </c>
      <c r="H46" s="2">
        <f t="shared" si="1"/>
        <v>58</v>
      </c>
    </row>
    <row r="47" spans="1:8" x14ac:dyDescent="0.3">
      <c r="A47" s="6" t="s">
        <v>52</v>
      </c>
      <c r="B47" s="6" t="s">
        <v>28</v>
      </c>
      <c r="C47" s="25">
        <v>5</v>
      </c>
      <c r="D47" s="2">
        <f>C47*VLOOKUP(B47,Mat_Hang!$A$2:$F$11,4,FALSE)</f>
        <v>545</v>
      </c>
      <c r="E47" s="42">
        <f>D47*VLOOKUP(B47,Mat_Hang!$A$1:$F$11,5,FALSE)/100</f>
        <v>54.5</v>
      </c>
      <c r="F47" s="42">
        <f t="shared" si="0"/>
        <v>599.5</v>
      </c>
      <c r="G47" s="2">
        <f>C47*VLOOKUP('ChiTiet Hoa Don'!B47,Mat_Hang!$A$1:$F$11,6,FALSE)</f>
        <v>540</v>
      </c>
      <c r="H47" s="2">
        <f t="shared" si="1"/>
        <v>5</v>
      </c>
    </row>
    <row r="48" spans="1:8" x14ac:dyDescent="0.3">
      <c r="A48" s="6" t="s">
        <v>53</v>
      </c>
      <c r="B48" s="6" t="s">
        <v>7</v>
      </c>
      <c r="C48" s="25">
        <v>44</v>
      </c>
      <c r="D48" s="2">
        <f>C48*VLOOKUP(B48,Mat_Hang!$A$2:$F$11,4,FALSE)</f>
        <v>3872</v>
      </c>
      <c r="E48" s="42">
        <f>D48*VLOOKUP(B48,Mat_Hang!$A$1:$F$11,5,FALSE)/100</f>
        <v>387.2</v>
      </c>
      <c r="F48" s="42">
        <f t="shared" si="0"/>
        <v>4259.2</v>
      </c>
      <c r="G48" s="2">
        <f>C48*VLOOKUP('ChiTiet Hoa Don'!B48,Mat_Hang!$A$1:$F$11,6,FALSE)</f>
        <v>3960</v>
      </c>
      <c r="H48" s="2">
        <f t="shared" si="1"/>
        <v>-88</v>
      </c>
    </row>
    <row r="49" spans="1:8" x14ac:dyDescent="0.3">
      <c r="A49" s="6" t="s">
        <v>54</v>
      </c>
      <c r="B49" s="6" t="s">
        <v>28</v>
      </c>
      <c r="C49" s="25">
        <v>22</v>
      </c>
      <c r="D49" s="2">
        <f>C49*VLOOKUP(B49,Mat_Hang!$A$2:$F$11,4,FALSE)</f>
        <v>2398</v>
      </c>
      <c r="E49" s="42">
        <f>D49*VLOOKUP(B49,Mat_Hang!$A$1:$F$11,5,FALSE)/100</f>
        <v>239.8</v>
      </c>
      <c r="F49" s="42">
        <f t="shared" si="0"/>
        <v>2637.8</v>
      </c>
      <c r="G49" s="2">
        <f>C49*VLOOKUP('ChiTiet Hoa Don'!B49,Mat_Hang!$A$1:$F$11,6,FALSE)</f>
        <v>2376</v>
      </c>
      <c r="H49" s="2">
        <f t="shared" si="1"/>
        <v>22</v>
      </c>
    </row>
    <row r="50" spans="1:8" x14ac:dyDescent="0.3">
      <c r="A50" s="6" t="s">
        <v>55</v>
      </c>
      <c r="B50" s="6" t="s">
        <v>21</v>
      </c>
      <c r="C50" s="25">
        <f>NS*3</f>
        <v>60</v>
      </c>
      <c r="D50" s="2">
        <f>C50*VLOOKUP(B50,Mat_Hang!$A$2:$F$11,4,FALSE)</f>
        <v>7200</v>
      </c>
      <c r="E50" s="42">
        <f>D50*VLOOKUP(B50,Mat_Hang!$A$1:$F$11,5,FALSE)/100</f>
        <v>576</v>
      </c>
      <c r="F50" s="42">
        <f t="shared" si="0"/>
        <v>7776</v>
      </c>
      <c r="G50" s="2">
        <f>C50*VLOOKUP('ChiTiet Hoa Don'!B50,Mat_Hang!$A$1:$F$11,6,FALSE)</f>
        <v>7140</v>
      </c>
      <c r="H50" s="2">
        <f t="shared" si="1"/>
        <v>60</v>
      </c>
    </row>
    <row r="51" spans="1:8" x14ac:dyDescent="0.3">
      <c r="A51" s="6" t="s">
        <v>56</v>
      </c>
      <c r="B51" s="6" t="s">
        <v>7</v>
      </c>
      <c r="C51" s="25">
        <f>NS+TS</f>
        <v>24</v>
      </c>
      <c r="D51" s="2">
        <f>C51*VLOOKUP(B51,Mat_Hang!$A$2:$F$11,4,FALSE)</f>
        <v>2112</v>
      </c>
      <c r="E51" s="42">
        <f>D51*VLOOKUP(B51,Mat_Hang!$A$1:$F$11,5,FALSE)/100</f>
        <v>211.2</v>
      </c>
      <c r="F51" s="42">
        <f t="shared" si="0"/>
        <v>2323.1999999999998</v>
      </c>
      <c r="G51" s="2">
        <f>C51*VLOOKUP('ChiTiet Hoa Don'!B51,Mat_Hang!$A$1:$F$11,6,FALSE)</f>
        <v>2160</v>
      </c>
      <c r="H51" s="2">
        <f t="shared" si="1"/>
        <v>-48</v>
      </c>
    </row>
    <row r="52" spans="1:8" x14ac:dyDescent="0.3">
      <c r="A52" s="6" t="s">
        <v>56</v>
      </c>
      <c r="B52" s="6" t="s">
        <v>51</v>
      </c>
      <c r="C52" s="25">
        <v>1</v>
      </c>
      <c r="D52" s="2">
        <f>C52*VLOOKUP(B52,Mat_Hang!$A$2:$F$11,4,FALSE)</f>
        <v>105</v>
      </c>
      <c r="E52" s="42">
        <f>D52*VLOOKUP(B52,Mat_Hang!$A$1:$F$11,5,FALSE)/100</f>
        <v>8.4</v>
      </c>
      <c r="F52" s="42">
        <f t="shared" si="0"/>
        <v>113.4</v>
      </c>
      <c r="G52" s="2">
        <f>C52*VLOOKUP('ChiTiet Hoa Don'!B52,Mat_Hang!$A$1:$F$11,6,FALSE)</f>
        <v>104</v>
      </c>
      <c r="H52" s="2">
        <f t="shared" si="1"/>
        <v>1</v>
      </c>
    </row>
    <row r="53" spans="1:8" x14ac:dyDescent="0.3">
      <c r="A53" s="6" t="s">
        <v>56</v>
      </c>
      <c r="B53" s="6" t="s">
        <v>5</v>
      </c>
      <c r="C53" s="25">
        <v>6</v>
      </c>
      <c r="D53" s="2">
        <f>C53*VLOOKUP(B53,Mat_Hang!$A$2:$F$11,4,FALSE)</f>
        <v>348</v>
      </c>
      <c r="E53" s="42">
        <f>D53*VLOOKUP(B53,Mat_Hang!$A$1:$F$11,5,FALSE)/100</f>
        <v>34.799999999999997</v>
      </c>
      <c r="F53" s="42">
        <f t="shared" si="0"/>
        <v>382.8</v>
      </c>
      <c r="G53" s="2">
        <f>C53*VLOOKUP('ChiTiet Hoa Don'!B53,Mat_Hang!$A$1:$F$11,6,FALSE)</f>
        <v>330</v>
      </c>
      <c r="H53" s="2">
        <f t="shared" si="1"/>
        <v>18</v>
      </c>
    </row>
    <row r="54" spans="1:8" x14ac:dyDescent="0.3">
      <c r="A54" s="6" t="s">
        <v>57</v>
      </c>
      <c r="B54" s="6" t="s">
        <v>21</v>
      </c>
      <c r="C54" s="25">
        <v>89</v>
      </c>
      <c r="D54" s="2">
        <f>C54*VLOOKUP(B54,Mat_Hang!$A$2:$F$11,4,FALSE)</f>
        <v>10680</v>
      </c>
      <c r="E54" s="42">
        <f>D54*VLOOKUP(B54,Mat_Hang!$A$1:$F$11,5,FALSE)/100</f>
        <v>854.4</v>
      </c>
      <c r="F54" s="42">
        <f t="shared" si="0"/>
        <v>11534.4</v>
      </c>
      <c r="G54" s="2">
        <f>C54*VLOOKUP('ChiTiet Hoa Don'!B54,Mat_Hang!$A$1:$F$11,6,FALSE)</f>
        <v>10591</v>
      </c>
      <c r="H54" s="2">
        <f t="shared" si="1"/>
        <v>89</v>
      </c>
    </row>
    <row r="55" spans="1:8" x14ac:dyDescent="0.3">
      <c r="A55" s="6" t="s">
        <v>58</v>
      </c>
      <c r="B55" s="6" t="s">
        <v>26</v>
      </c>
      <c r="C55" s="25">
        <v>97</v>
      </c>
      <c r="D55" s="2">
        <f>C55*VLOOKUP(B55,Mat_Hang!$A$2:$F$11,4,FALSE)</f>
        <v>20564</v>
      </c>
      <c r="E55" s="42">
        <f>D55*VLOOKUP(B55,Mat_Hang!$A$1:$F$11,5,FALSE)/100</f>
        <v>1645.12</v>
      </c>
      <c r="F55" s="42">
        <f t="shared" si="0"/>
        <v>22209.119999999999</v>
      </c>
      <c r="G55" s="2">
        <f>C55*VLOOKUP('ChiTiet Hoa Don'!B55,Mat_Hang!$A$1:$F$11,6,FALSE)</f>
        <v>20079</v>
      </c>
      <c r="H55" s="2">
        <f t="shared" si="1"/>
        <v>485</v>
      </c>
    </row>
    <row r="56" spans="1:8" x14ac:dyDescent="0.3">
      <c r="A56" s="24" t="s">
        <v>59</v>
      </c>
      <c r="B56" s="6" t="s">
        <v>21</v>
      </c>
      <c r="C56" s="25">
        <f>TS*2</f>
        <v>8</v>
      </c>
      <c r="D56" s="2">
        <f>C56*VLOOKUP(B56,Mat_Hang!$A$2:$F$11,4,FALSE)</f>
        <v>960</v>
      </c>
      <c r="E56" s="42">
        <f>D56*VLOOKUP(B56,Mat_Hang!$A$1:$F$11,5,FALSE)/100</f>
        <v>76.8</v>
      </c>
      <c r="F56" s="42">
        <f t="shared" si="0"/>
        <v>1036.8</v>
      </c>
      <c r="G56" s="2">
        <f>C56*VLOOKUP('ChiTiet Hoa Don'!B56,Mat_Hang!$A$1:$F$11,6,FALSE)</f>
        <v>952</v>
      </c>
      <c r="H56" s="2">
        <f t="shared" si="1"/>
        <v>8</v>
      </c>
    </row>
    <row r="57" spans="1:8" x14ac:dyDescent="0.3">
      <c r="A57" s="24" t="s">
        <v>59</v>
      </c>
      <c r="B57" s="6" t="s">
        <v>38</v>
      </c>
      <c r="C57" s="25">
        <v>20</v>
      </c>
      <c r="D57" s="2">
        <f>C57*VLOOKUP(B57,Mat_Hang!$A$2:$F$11,4,FALSE)</f>
        <v>2040</v>
      </c>
      <c r="E57" s="42">
        <f>D57*VLOOKUP(B57,Mat_Hang!$A$1:$F$11,5,FALSE)/100</f>
        <v>102</v>
      </c>
      <c r="F57" s="42">
        <f t="shared" si="0"/>
        <v>2142</v>
      </c>
      <c r="G57" s="2">
        <f>C57*VLOOKUP('ChiTiet Hoa Don'!B57,Mat_Hang!$A$1:$F$11,6,FALSE)</f>
        <v>1680</v>
      </c>
      <c r="H57" s="2">
        <f t="shared" si="1"/>
        <v>360</v>
      </c>
    </row>
    <row r="58" spans="1:8" x14ac:dyDescent="0.3">
      <c r="A58" s="6" t="s">
        <v>60</v>
      </c>
      <c r="B58" s="6" t="s">
        <v>21</v>
      </c>
      <c r="C58" s="25">
        <v>10</v>
      </c>
      <c r="D58" s="2">
        <f>C58*VLOOKUP(B58,Mat_Hang!$A$2:$F$11,4,FALSE)</f>
        <v>1200</v>
      </c>
      <c r="E58" s="42">
        <f>D58*VLOOKUP(B58,Mat_Hang!$A$1:$F$11,5,FALSE)/100</f>
        <v>96</v>
      </c>
      <c r="F58" s="42">
        <f t="shared" si="0"/>
        <v>1296</v>
      </c>
      <c r="G58" s="2">
        <f>C58*VLOOKUP('ChiTiet Hoa Don'!B58,Mat_Hang!$A$1:$F$11,6,FALSE)</f>
        <v>1190</v>
      </c>
      <c r="H58" s="2">
        <f t="shared" si="1"/>
        <v>10</v>
      </c>
    </row>
    <row r="59" spans="1:8" x14ac:dyDescent="0.3">
      <c r="A59" s="6" t="s">
        <v>61</v>
      </c>
      <c r="B59" s="6" t="s">
        <v>28</v>
      </c>
      <c r="C59" s="25">
        <v>16</v>
      </c>
      <c r="D59" s="2">
        <f>C59*VLOOKUP(B59,Mat_Hang!$A$2:$F$11,4,FALSE)</f>
        <v>1744</v>
      </c>
      <c r="E59" s="42">
        <f>D59*VLOOKUP(B59,Mat_Hang!$A$1:$F$11,5,FALSE)/100</f>
        <v>174.4</v>
      </c>
      <c r="F59" s="42">
        <f t="shared" si="0"/>
        <v>1918.4</v>
      </c>
      <c r="G59" s="2">
        <f>C59*VLOOKUP('ChiTiet Hoa Don'!B59,Mat_Hang!$A$1:$F$11,6,FALSE)</f>
        <v>1728</v>
      </c>
      <c r="H59" s="2">
        <f t="shared" si="1"/>
        <v>16</v>
      </c>
    </row>
    <row r="60" spans="1:8" x14ac:dyDescent="0.3">
      <c r="A60" s="6" t="s">
        <v>62</v>
      </c>
      <c r="B60" s="6" t="s">
        <v>51</v>
      </c>
      <c r="C60" s="25">
        <f>TS*2-1</f>
        <v>7</v>
      </c>
      <c r="D60" s="2">
        <f>C60*VLOOKUP(B60,Mat_Hang!$A$2:$F$11,4,FALSE)</f>
        <v>735</v>
      </c>
      <c r="E60" s="42">
        <f>D60*VLOOKUP(B60,Mat_Hang!$A$1:$F$11,5,FALSE)/100</f>
        <v>58.8</v>
      </c>
      <c r="F60" s="42">
        <f t="shared" si="0"/>
        <v>793.8</v>
      </c>
      <c r="G60" s="2">
        <f>C60*VLOOKUP('ChiTiet Hoa Don'!B60,Mat_Hang!$A$1:$F$11,6,FALSE)</f>
        <v>728</v>
      </c>
      <c r="H60" s="2">
        <f t="shared" si="1"/>
        <v>7</v>
      </c>
    </row>
    <row r="61" spans="1:8" x14ac:dyDescent="0.3">
      <c r="A61" s="6" t="s">
        <v>63</v>
      </c>
      <c r="B61" s="6" t="s">
        <v>5</v>
      </c>
      <c r="C61" s="25">
        <v>25</v>
      </c>
      <c r="D61" s="2">
        <f>C61*VLOOKUP(B61,Mat_Hang!$A$2:$F$11,4,FALSE)</f>
        <v>1450</v>
      </c>
      <c r="E61" s="42">
        <f>D61*VLOOKUP(B61,Mat_Hang!$A$1:$F$11,5,FALSE)/100</f>
        <v>145</v>
      </c>
      <c r="F61" s="42">
        <f t="shared" si="0"/>
        <v>1595</v>
      </c>
      <c r="G61" s="2">
        <f>C61*VLOOKUP('ChiTiet Hoa Don'!B61,Mat_Hang!$A$1:$F$11,6,FALSE)</f>
        <v>1375</v>
      </c>
      <c r="H61" s="2">
        <f t="shared" si="1"/>
        <v>75</v>
      </c>
    </row>
    <row r="62" spans="1:8" x14ac:dyDescent="0.3">
      <c r="A62" s="6" t="s">
        <v>64</v>
      </c>
      <c r="B62" s="6" t="s">
        <v>51</v>
      </c>
      <c r="C62" s="25">
        <f>NS*TS</f>
        <v>80</v>
      </c>
      <c r="D62" s="2">
        <f>C62*VLOOKUP(B62,Mat_Hang!$A$2:$F$11,4,FALSE)</f>
        <v>8400</v>
      </c>
      <c r="E62" s="42">
        <f>D62*VLOOKUP(B62,Mat_Hang!$A$1:$F$11,5,FALSE)/100</f>
        <v>672</v>
      </c>
      <c r="F62" s="42">
        <f t="shared" si="0"/>
        <v>9072</v>
      </c>
      <c r="G62" s="2">
        <f>C62*VLOOKUP('ChiTiet Hoa Don'!B62,Mat_Hang!$A$1:$F$11,6,FALSE)</f>
        <v>8320</v>
      </c>
      <c r="H62" s="2">
        <f t="shared" si="1"/>
        <v>80</v>
      </c>
    </row>
    <row r="63" spans="1:8" x14ac:dyDescent="0.3">
      <c r="A63" s="6" t="s">
        <v>65</v>
      </c>
      <c r="B63" s="6" t="s">
        <v>4</v>
      </c>
      <c r="C63" s="25">
        <v>28</v>
      </c>
      <c r="D63" s="2">
        <f>C63*VLOOKUP(B63,Mat_Hang!$A$2:$F$11,4,FALSE)</f>
        <v>6216</v>
      </c>
      <c r="E63" s="42">
        <f>D63*VLOOKUP(B63,Mat_Hang!$A$1:$F$11,5,FALSE)/100</f>
        <v>621.6</v>
      </c>
      <c r="F63" s="42">
        <f t="shared" si="0"/>
        <v>6837.6</v>
      </c>
      <c r="G63" s="2">
        <f>C63*VLOOKUP('ChiTiet Hoa Don'!B63,Mat_Hang!$A$1:$F$11,6,FALSE)</f>
        <v>6160</v>
      </c>
      <c r="H63" s="2">
        <f t="shared" si="1"/>
        <v>56</v>
      </c>
    </row>
    <row r="64" spans="1:8" x14ac:dyDescent="0.3">
      <c r="A64" s="6" t="s">
        <v>66</v>
      </c>
      <c r="B64" s="6" t="s">
        <v>24</v>
      </c>
      <c r="C64" s="25">
        <v>61</v>
      </c>
      <c r="D64" s="2">
        <f>C64*VLOOKUP(B64,Mat_Hang!$A$2:$F$11,4,FALSE)</f>
        <v>6100</v>
      </c>
      <c r="E64" s="42">
        <f>D64*VLOOKUP(B64,Mat_Hang!$A$1:$F$11,5,FALSE)/100</f>
        <v>488</v>
      </c>
      <c r="F64" s="42">
        <f t="shared" si="0"/>
        <v>6588</v>
      </c>
      <c r="G64" s="2">
        <f>C64*VLOOKUP('ChiTiet Hoa Don'!B64,Mat_Hang!$A$1:$F$11,6,FALSE)</f>
        <v>5795</v>
      </c>
      <c r="H64" s="2">
        <f t="shared" si="1"/>
        <v>305</v>
      </c>
    </row>
    <row r="65" spans="1:8" x14ac:dyDescent="0.3">
      <c r="A65" s="6" t="s">
        <v>67</v>
      </c>
      <c r="B65" s="6" t="s">
        <v>4</v>
      </c>
      <c r="C65" s="25">
        <v>77</v>
      </c>
      <c r="D65" s="2">
        <f>C65*VLOOKUP(B65,Mat_Hang!$A$2:$F$11,4,FALSE)</f>
        <v>17094</v>
      </c>
      <c r="E65" s="42">
        <f>D65*VLOOKUP(B65,Mat_Hang!$A$1:$F$11,5,FALSE)/100</f>
        <v>1709.4</v>
      </c>
      <c r="F65" s="42">
        <f t="shared" si="0"/>
        <v>18803.400000000001</v>
      </c>
      <c r="G65" s="2">
        <f>C65*VLOOKUP('ChiTiet Hoa Don'!B65,Mat_Hang!$A$1:$F$11,6,FALSE)</f>
        <v>16940</v>
      </c>
      <c r="H65" s="2">
        <f t="shared" si="1"/>
        <v>154</v>
      </c>
    </row>
    <row r="66" spans="1:8" x14ac:dyDescent="0.3">
      <c r="A66" s="6" t="s">
        <v>68</v>
      </c>
      <c r="B66" s="6" t="s">
        <v>28</v>
      </c>
      <c r="C66" s="25">
        <v>13</v>
      </c>
      <c r="D66" s="2">
        <f>C66*VLOOKUP(B66,Mat_Hang!$A$2:$F$11,4,FALSE)</f>
        <v>1417</v>
      </c>
      <c r="E66" s="42">
        <f>D66*VLOOKUP(B66,Mat_Hang!$A$1:$F$11,5,FALSE)/100</f>
        <v>141.69999999999999</v>
      </c>
      <c r="F66" s="42">
        <f t="shared" si="0"/>
        <v>1558.7</v>
      </c>
      <c r="G66" s="2">
        <f>C66*VLOOKUP('ChiTiet Hoa Don'!B66,Mat_Hang!$A$1:$F$11,6,FALSE)</f>
        <v>1404</v>
      </c>
      <c r="H66" s="2">
        <f t="shared" si="1"/>
        <v>13</v>
      </c>
    </row>
    <row r="67" spans="1:8" x14ac:dyDescent="0.3">
      <c r="A67" s="6" t="s">
        <v>68</v>
      </c>
      <c r="B67" s="6" t="s">
        <v>38</v>
      </c>
      <c r="C67" s="25">
        <f>NS</f>
        <v>20</v>
      </c>
      <c r="D67" s="2">
        <f>C67*VLOOKUP(B67,Mat_Hang!$A$2:$F$11,4,FALSE)</f>
        <v>2040</v>
      </c>
      <c r="E67" s="42">
        <f>D67*VLOOKUP(B67,Mat_Hang!$A$1:$F$11,5,FALSE)/100</f>
        <v>102</v>
      </c>
      <c r="F67" s="42">
        <f t="shared" ref="F67:F130" si="2">D67+E67</f>
        <v>2142</v>
      </c>
      <c r="G67" s="2">
        <f>C67*VLOOKUP('ChiTiet Hoa Don'!B67,Mat_Hang!$A$1:$F$11,6,FALSE)</f>
        <v>1680</v>
      </c>
      <c r="H67" s="2">
        <f t="shared" ref="H67:H130" si="3">D67-G67</f>
        <v>360</v>
      </c>
    </row>
    <row r="68" spans="1:8" x14ac:dyDescent="0.3">
      <c r="A68" s="6" t="s">
        <v>68</v>
      </c>
      <c r="B68" s="6" t="s">
        <v>7</v>
      </c>
      <c r="C68" s="25">
        <f>TS+NS</f>
        <v>24</v>
      </c>
      <c r="D68" s="2">
        <f>C68*VLOOKUP(B68,Mat_Hang!$A$2:$F$11,4,FALSE)</f>
        <v>2112</v>
      </c>
      <c r="E68" s="42">
        <f>D68*VLOOKUP(B68,Mat_Hang!$A$1:$F$11,5,FALSE)/100</f>
        <v>211.2</v>
      </c>
      <c r="F68" s="42">
        <f t="shared" si="2"/>
        <v>2323.1999999999998</v>
      </c>
      <c r="G68" s="2">
        <f>C68*VLOOKUP('ChiTiet Hoa Don'!B68,Mat_Hang!$A$1:$F$11,6,FALSE)</f>
        <v>2160</v>
      </c>
      <c r="H68" s="2">
        <f t="shared" si="3"/>
        <v>-48</v>
      </c>
    </row>
    <row r="69" spans="1:8" x14ac:dyDescent="0.3">
      <c r="A69" s="6" t="s">
        <v>68</v>
      </c>
      <c r="B69" s="6" t="s">
        <v>4</v>
      </c>
      <c r="C69" s="25">
        <f>NS*2</f>
        <v>40</v>
      </c>
      <c r="D69" s="2">
        <f>C69*VLOOKUP(B69,Mat_Hang!$A$2:$F$11,4,FALSE)</f>
        <v>8880</v>
      </c>
      <c r="E69" s="42">
        <f>D69*VLOOKUP(B69,Mat_Hang!$A$1:$F$11,5,FALSE)/100</f>
        <v>888</v>
      </c>
      <c r="F69" s="42">
        <f t="shared" si="2"/>
        <v>9768</v>
      </c>
      <c r="G69" s="2">
        <f>C69*VLOOKUP('ChiTiet Hoa Don'!B69,Mat_Hang!$A$1:$F$11,6,FALSE)</f>
        <v>8800</v>
      </c>
      <c r="H69" s="2">
        <f t="shared" si="3"/>
        <v>80</v>
      </c>
    </row>
    <row r="70" spans="1:8" x14ac:dyDescent="0.3">
      <c r="A70" s="6" t="s">
        <v>68</v>
      </c>
      <c r="B70" s="6" t="s">
        <v>10</v>
      </c>
      <c r="C70" s="25">
        <v>9</v>
      </c>
      <c r="D70" s="2">
        <f>C70*VLOOKUP(B70,Mat_Hang!$A$2:$F$11,4,FALSE)</f>
        <v>2043</v>
      </c>
      <c r="E70" s="42">
        <f>D70*VLOOKUP(B70,Mat_Hang!$A$1:$F$11,5,FALSE)/100</f>
        <v>102.15</v>
      </c>
      <c r="F70" s="42">
        <f t="shared" si="2"/>
        <v>2145.15</v>
      </c>
      <c r="G70" s="2">
        <f>C70*VLOOKUP('ChiTiet Hoa Don'!B70,Mat_Hang!$A$1:$F$11,6,FALSE)</f>
        <v>2025</v>
      </c>
      <c r="H70" s="2">
        <f t="shared" si="3"/>
        <v>18</v>
      </c>
    </row>
    <row r="71" spans="1:8" x14ac:dyDescent="0.3">
      <c r="A71" s="6" t="s">
        <v>69</v>
      </c>
      <c r="B71" s="6" t="s">
        <v>4</v>
      </c>
      <c r="C71" s="25">
        <v>40</v>
      </c>
      <c r="D71" s="2">
        <f>C71*VLOOKUP(B71,Mat_Hang!$A$2:$F$11,4,FALSE)</f>
        <v>8880</v>
      </c>
      <c r="E71" s="42">
        <f>D71*VLOOKUP(B71,Mat_Hang!$A$1:$F$11,5,FALSE)/100</f>
        <v>888</v>
      </c>
      <c r="F71" s="42">
        <f t="shared" si="2"/>
        <v>9768</v>
      </c>
      <c r="G71" s="2">
        <f>C71*VLOOKUP('ChiTiet Hoa Don'!B71,Mat_Hang!$A$1:$F$11,6,FALSE)</f>
        <v>8800</v>
      </c>
      <c r="H71" s="2">
        <f t="shared" si="3"/>
        <v>80</v>
      </c>
    </row>
    <row r="72" spans="1:8" x14ac:dyDescent="0.3">
      <c r="A72" s="6" t="s">
        <v>70</v>
      </c>
      <c r="B72" s="6" t="s">
        <v>5</v>
      </c>
      <c r="C72" s="25">
        <v>50</v>
      </c>
      <c r="D72" s="2">
        <f>C72*VLOOKUP(B72,Mat_Hang!$A$2:$F$11,4,FALSE)</f>
        <v>2900</v>
      </c>
      <c r="E72" s="42">
        <f>D72*VLOOKUP(B72,Mat_Hang!$A$1:$F$11,5,FALSE)/100</f>
        <v>290</v>
      </c>
      <c r="F72" s="42">
        <f t="shared" si="2"/>
        <v>3190</v>
      </c>
      <c r="G72" s="2">
        <f>C72*VLOOKUP('ChiTiet Hoa Don'!B72,Mat_Hang!$A$1:$F$11,6,FALSE)</f>
        <v>2750</v>
      </c>
      <c r="H72" s="2">
        <f t="shared" si="3"/>
        <v>150</v>
      </c>
    </row>
    <row r="73" spans="1:8" x14ac:dyDescent="0.3">
      <c r="A73" s="6" t="s">
        <v>71</v>
      </c>
      <c r="B73" s="6" t="s">
        <v>5</v>
      </c>
      <c r="C73" s="25">
        <v>46</v>
      </c>
      <c r="D73" s="2">
        <f>C73*VLOOKUP(B73,Mat_Hang!$A$2:$F$11,4,FALSE)</f>
        <v>2668</v>
      </c>
      <c r="E73" s="42">
        <f>D73*VLOOKUP(B73,Mat_Hang!$A$1:$F$11,5,FALSE)/100</f>
        <v>266.8</v>
      </c>
      <c r="F73" s="42">
        <f t="shared" si="2"/>
        <v>2934.8</v>
      </c>
      <c r="G73" s="2">
        <f>C73*VLOOKUP('ChiTiet Hoa Don'!B73,Mat_Hang!$A$1:$F$11,6,FALSE)</f>
        <v>2530</v>
      </c>
      <c r="H73" s="2">
        <f t="shared" si="3"/>
        <v>138</v>
      </c>
    </row>
    <row r="74" spans="1:8" x14ac:dyDescent="0.3">
      <c r="A74" s="6" t="s">
        <v>72</v>
      </c>
      <c r="B74" s="6" t="s">
        <v>38</v>
      </c>
      <c r="C74" s="25">
        <f>TS+4</f>
        <v>8</v>
      </c>
      <c r="D74" s="2">
        <f>C74*VLOOKUP(B74,Mat_Hang!$A$2:$F$11,4,FALSE)</f>
        <v>816</v>
      </c>
      <c r="E74" s="42">
        <f>D74*VLOOKUP(B74,Mat_Hang!$A$1:$F$11,5,FALSE)/100</f>
        <v>40.799999999999997</v>
      </c>
      <c r="F74" s="42">
        <f t="shared" si="2"/>
        <v>856.8</v>
      </c>
      <c r="G74" s="2">
        <f>C74*VLOOKUP('ChiTiet Hoa Don'!B74,Mat_Hang!$A$1:$F$11,6,FALSE)</f>
        <v>672</v>
      </c>
      <c r="H74" s="2">
        <f t="shared" si="3"/>
        <v>144</v>
      </c>
    </row>
    <row r="75" spans="1:8" x14ac:dyDescent="0.3">
      <c r="A75" s="6" t="s">
        <v>73</v>
      </c>
      <c r="B75" s="6" t="s">
        <v>38</v>
      </c>
      <c r="C75" s="25">
        <v>169</v>
      </c>
      <c r="D75" s="2">
        <f>C75*VLOOKUP(B75,Mat_Hang!$A$2:$F$11,4,FALSE)</f>
        <v>17238</v>
      </c>
      <c r="E75" s="42">
        <f>D75*VLOOKUP(B75,Mat_Hang!$A$1:$F$11,5,FALSE)/100</f>
        <v>861.9</v>
      </c>
      <c r="F75" s="42">
        <f t="shared" si="2"/>
        <v>18099.900000000001</v>
      </c>
      <c r="G75" s="2">
        <f>C75*VLOOKUP('ChiTiet Hoa Don'!B75,Mat_Hang!$A$1:$F$11,6,FALSE)</f>
        <v>14196</v>
      </c>
      <c r="H75" s="2">
        <f t="shared" si="3"/>
        <v>3042</v>
      </c>
    </row>
    <row r="76" spans="1:8" x14ac:dyDescent="0.3">
      <c r="A76" s="6" t="s">
        <v>74</v>
      </c>
      <c r="B76" s="6" t="s">
        <v>7</v>
      </c>
      <c r="C76" s="25">
        <v>24</v>
      </c>
      <c r="D76" s="2">
        <f>C76*VLOOKUP(B76,Mat_Hang!$A$2:$F$11,4,FALSE)</f>
        <v>2112</v>
      </c>
      <c r="E76" s="42">
        <f>D76*VLOOKUP(B76,Mat_Hang!$A$1:$F$11,5,FALSE)/100</f>
        <v>211.2</v>
      </c>
      <c r="F76" s="42">
        <f t="shared" si="2"/>
        <v>2323.1999999999998</v>
      </c>
      <c r="G76" s="2">
        <f>C76*VLOOKUP('ChiTiet Hoa Don'!B76,Mat_Hang!$A$1:$F$11,6,FALSE)</f>
        <v>2160</v>
      </c>
      <c r="H76" s="2">
        <f t="shared" si="3"/>
        <v>-48</v>
      </c>
    </row>
    <row r="77" spans="1:8" x14ac:dyDescent="0.3">
      <c r="A77" s="6" t="s">
        <v>75</v>
      </c>
      <c r="B77" s="6" t="s">
        <v>10</v>
      </c>
      <c r="C77" s="25">
        <f>NS+STT</f>
        <v>31</v>
      </c>
      <c r="D77" s="2">
        <f>C77*VLOOKUP(B77,Mat_Hang!$A$2:$F$11,4,FALSE)</f>
        <v>7037</v>
      </c>
      <c r="E77" s="42">
        <f>D77*VLOOKUP(B77,Mat_Hang!$A$1:$F$11,5,FALSE)/100</f>
        <v>351.85</v>
      </c>
      <c r="F77" s="42">
        <f t="shared" si="2"/>
        <v>7388.85</v>
      </c>
      <c r="G77" s="2">
        <f>C77*VLOOKUP('ChiTiet Hoa Don'!B77,Mat_Hang!$A$1:$F$11,6,FALSE)</f>
        <v>6975</v>
      </c>
      <c r="H77" s="2">
        <f t="shared" si="3"/>
        <v>62</v>
      </c>
    </row>
    <row r="78" spans="1:8" x14ac:dyDescent="0.3">
      <c r="A78" s="24" t="s">
        <v>76</v>
      </c>
      <c r="B78" s="6" t="s">
        <v>51</v>
      </c>
      <c r="C78" s="25">
        <v>62</v>
      </c>
      <c r="D78" s="2">
        <f>C78*VLOOKUP(B78,Mat_Hang!$A$2:$F$11,4,FALSE)</f>
        <v>6510</v>
      </c>
      <c r="E78" s="42">
        <f>D78*VLOOKUP(B78,Mat_Hang!$A$1:$F$11,5,FALSE)/100</f>
        <v>520.79999999999995</v>
      </c>
      <c r="F78" s="42">
        <f t="shared" si="2"/>
        <v>7030.8</v>
      </c>
      <c r="G78" s="2">
        <f>C78*VLOOKUP('ChiTiet Hoa Don'!B78,Mat_Hang!$A$1:$F$11,6,FALSE)</f>
        <v>6448</v>
      </c>
      <c r="H78" s="2">
        <f t="shared" si="3"/>
        <v>62</v>
      </c>
    </row>
    <row r="79" spans="1:8" x14ac:dyDescent="0.3">
      <c r="A79" s="24" t="s">
        <v>76</v>
      </c>
      <c r="B79" s="6" t="s">
        <v>24</v>
      </c>
      <c r="C79" s="25">
        <v>4</v>
      </c>
      <c r="D79" s="2">
        <f>C79*VLOOKUP(B79,Mat_Hang!$A$2:$F$11,4,FALSE)</f>
        <v>400</v>
      </c>
      <c r="E79" s="42">
        <f>D79*VLOOKUP(B79,Mat_Hang!$A$1:$F$11,5,FALSE)/100</f>
        <v>32</v>
      </c>
      <c r="F79" s="42">
        <f t="shared" si="2"/>
        <v>432</v>
      </c>
      <c r="G79" s="2">
        <f>C79*VLOOKUP('ChiTiet Hoa Don'!B79,Mat_Hang!$A$1:$F$11,6,FALSE)</f>
        <v>380</v>
      </c>
      <c r="H79" s="2">
        <f t="shared" si="3"/>
        <v>20</v>
      </c>
    </row>
    <row r="80" spans="1:8" x14ac:dyDescent="0.3">
      <c r="A80" s="6" t="s">
        <v>77</v>
      </c>
      <c r="B80" s="6" t="s">
        <v>26</v>
      </c>
      <c r="C80" s="25">
        <v>61</v>
      </c>
      <c r="D80" s="2">
        <f>C80*VLOOKUP(B80,Mat_Hang!$A$2:$F$11,4,FALSE)</f>
        <v>12932</v>
      </c>
      <c r="E80" s="42">
        <f>D80*VLOOKUP(B80,Mat_Hang!$A$1:$F$11,5,FALSE)/100</f>
        <v>1034.56</v>
      </c>
      <c r="F80" s="42">
        <f t="shared" si="2"/>
        <v>13966.56</v>
      </c>
      <c r="G80" s="2">
        <f>C80*VLOOKUP('ChiTiet Hoa Don'!B80,Mat_Hang!$A$1:$F$11,6,FALSE)</f>
        <v>12627</v>
      </c>
      <c r="H80" s="2">
        <f t="shared" si="3"/>
        <v>305</v>
      </c>
    </row>
    <row r="81" spans="1:8" x14ac:dyDescent="0.3">
      <c r="A81" s="6" t="s">
        <v>78</v>
      </c>
      <c r="B81" s="6" t="s">
        <v>5</v>
      </c>
      <c r="C81" s="25">
        <v>25</v>
      </c>
      <c r="D81" s="2">
        <f>C81*VLOOKUP(B81,Mat_Hang!$A$2:$F$11,4,FALSE)</f>
        <v>1450</v>
      </c>
      <c r="E81" s="42">
        <f>D81*VLOOKUP(B81,Mat_Hang!$A$1:$F$11,5,FALSE)/100</f>
        <v>145</v>
      </c>
      <c r="F81" s="42">
        <f t="shared" si="2"/>
        <v>1595</v>
      </c>
      <c r="G81" s="2">
        <f>C81*VLOOKUP('ChiTiet Hoa Don'!B81,Mat_Hang!$A$1:$F$11,6,FALSE)</f>
        <v>1375</v>
      </c>
      <c r="H81" s="2">
        <f t="shared" si="3"/>
        <v>75</v>
      </c>
    </row>
    <row r="82" spans="1:8" x14ac:dyDescent="0.3">
      <c r="A82" s="6" t="s">
        <v>79</v>
      </c>
      <c r="B82" s="6" t="s">
        <v>24</v>
      </c>
      <c r="C82" s="25">
        <f>NS+12-TS</f>
        <v>28</v>
      </c>
      <c r="D82" s="2">
        <f>C82*VLOOKUP(B82,Mat_Hang!$A$2:$F$11,4,FALSE)</f>
        <v>2800</v>
      </c>
      <c r="E82" s="42">
        <f>D82*VLOOKUP(B82,Mat_Hang!$A$1:$F$11,5,FALSE)/100</f>
        <v>224</v>
      </c>
      <c r="F82" s="42">
        <f t="shared" si="2"/>
        <v>3024</v>
      </c>
      <c r="G82" s="2">
        <f>C82*VLOOKUP('ChiTiet Hoa Don'!B82,Mat_Hang!$A$1:$F$11,6,FALSE)</f>
        <v>2660</v>
      </c>
      <c r="H82" s="2">
        <f t="shared" si="3"/>
        <v>140</v>
      </c>
    </row>
    <row r="83" spans="1:8" x14ac:dyDescent="0.3">
      <c r="A83" s="6" t="s">
        <v>80</v>
      </c>
      <c r="B83" s="6" t="s">
        <v>26</v>
      </c>
      <c r="C83" s="25">
        <v>92</v>
      </c>
      <c r="D83" s="2">
        <f>C83*VLOOKUP(B83,Mat_Hang!$A$2:$F$11,4,FALSE)</f>
        <v>19504</v>
      </c>
      <c r="E83" s="42">
        <f>D83*VLOOKUP(B83,Mat_Hang!$A$1:$F$11,5,FALSE)/100</f>
        <v>1560.32</v>
      </c>
      <c r="F83" s="42">
        <f t="shared" si="2"/>
        <v>21064.32</v>
      </c>
      <c r="G83" s="2">
        <f>C83*VLOOKUP('ChiTiet Hoa Don'!B83,Mat_Hang!$A$1:$F$11,6,FALSE)</f>
        <v>19044</v>
      </c>
      <c r="H83" s="2">
        <f t="shared" si="3"/>
        <v>460</v>
      </c>
    </row>
    <row r="84" spans="1:8" x14ac:dyDescent="0.3">
      <c r="A84" s="6" t="s">
        <v>81</v>
      </c>
      <c r="B84" s="6" t="s">
        <v>28</v>
      </c>
      <c r="C84" s="25">
        <v>8</v>
      </c>
      <c r="D84" s="2">
        <f>C84*VLOOKUP(B84,Mat_Hang!$A$2:$F$11,4,FALSE)</f>
        <v>872</v>
      </c>
      <c r="E84" s="42">
        <f>D84*VLOOKUP(B84,Mat_Hang!$A$1:$F$11,5,FALSE)/100</f>
        <v>87.2</v>
      </c>
      <c r="F84" s="42">
        <f t="shared" si="2"/>
        <v>959.2</v>
      </c>
      <c r="G84" s="2">
        <f>C84*VLOOKUP('ChiTiet Hoa Don'!B84,Mat_Hang!$A$1:$F$11,6,FALSE)</f>
        <v>864</v>
      </c>
      <c r="H84" s="2">
        <f t="shared" si="3"/>
        <v>8</v>
      </c>
    </row>
    <row r="85" spans="1:8" x14ac:dyDescent="0.3">
      <c r="A85" s="6" t="s">
        <v>82</v>
      </c>
      <c r="B85" s="6" t="s">
        <v>5</v>
      </c>
      <c r="C85" s="25">
        <v>27</v>
      </c>
      <c r="D85" s="2">
        <f>C85*VLOOKUP(B85,Mat_Hang!$A$2:$F$11,4,FALSE)</f>
        <v>1566</v>
      </c>
      <c r="E85" s="42">
        <f>D85*VLOOKUP(B85,Mat_Hang!$A$1:$F$11,5,FALSE)/100</f>
        <v>156.6</v>
      </c>
      <c r="F85" s="42">
        <f t="shared" si="2"/>
        <v>1722.6</v>
      </c>
      <c r="G85" s="2">
        <f>C85*VLOOKUP('ChiTiet Hoa Don'!B85,Mat_Hang!$A$1:$F$11,6,FALSE)</f>
        <v>1485</v>
      </c>
      <c r="H85" s="2">
        <f t="shared" si="3"/>
        <v>81</v>
      </c>
    </row>
    <row r="86" spans="1:8" x14ac:dyDescent="0.3">
      <c r="A86" s="6" t="s">
        <v>83</v>
      </c>
      <c r="B86" s="6" t="s">
        <v>10</v>
      </c>
      <c r="C86" s="25">
        <v>12</v>
      </c>
      <c r="D86" s="2">
        <f>C86*VLOOKUP(B86,Mat_Hang!$A$2:$F$11,4,FALSE)</f>
        <v>2724</v>
      </c>
      <c r="E86" s="42">
        <f>D86*VLOOKUP(B86,Mat_Hang!$A$1:$F$11,5,FALSE)/100</f>
        <v>136.19999999999999</v>
      </c>
      <c r="F86" s="42">
        <f t="shared" si="2"/>
        <v>2860.2</v>
      </c>
      <c r="G86" s="2">
        <f>C86*VLOOKUP('ChiTiet Hoa Don'!B86,Mat_Hang!$A$1:$F$11,6,FALSE)</f>
        <v>2700</v>
      </c>
      <c r="H86" s="2">
        <f t="shared" si="3"/>
        <v>24</v>
      </c>
    </row>
    <row r="87" spans="1:8" x14ac:dyDescent="0.3">
      <c r="A87" s="6" t="s">
        <v>84</v>
      </c>
      <c r="B87" s="6" t="s">
        <v>26</v>
      </c>
      <c r="C87" s="25">
        <v>18</v>
      </c>
      <c r="D87" s="2">
        <f>C87*VLOOKUP(B87,Mat_Hang!$A$2:$F$11,4,FALSE)</f>
        <v>3816</v>
      </c>
      <c r="E87" s="42">
        <f>D87*VLOOKUP(B87,Mat_Hang!$A$1:$F$11,5,FALSE)/100</f>
        <v>305.27999999999997</v>
      </c>
      <c r="F87" s="42">
        <f t="shared" si="2"/>
        <v>4121.28</v>
      </c>
      <c r="G87" s="2">
        <f>C87*VLOOKUP('ChiTiet Hoa Don'!B87,Mat_Hang!$A$1:$F$11,6,FALSE)</f>
        <v>3726</v>
      </c>
      <c r="H87" s="2">
        <f t="shared" si="3"/>
        <v>90</v>
      </c>
    </row>
    <row r="88" spans="1:8" x14ac:dyDescent="0.3">
      <c r="A88" s="6" t="s">
        <v>85</v>
      </c>
      <c r="B88" s="6" t="s">
        <v>21</v>
      </c>
      <c r="C88" s="25">
        <f>STT</f>
        <v>11</v>
      </c>
      <c r="D88" s="2">
        <f>C88*VLOOKUP(B88,Mat_Hang!$A$2:$F$11,4,FALSE)</f>
        <v>1320</v>
      </c>
      <c r="E88" s="42">
        <f>D88*VLOOKUP(B88,Mat_Hang!$A$1:$F$11,5,FALSE)/100</f>
        <v>105.6</v>
      </c>
      <c r="F88" s="42">
        <f t="shared" si="2"/>
        <v>1425.6</v>
      </c>
      <c r="G88" s="2">
        <f>C88*VLOOKUP('ChiTiet Hoa Don'!B88,Mat_Hang!$A$1:$F$11,6,FALSE)</f>
        <v>1309</v>
      </c>
      <c r="H88" s="2">
        <f t="shared" si="3"/>
        <v>11</v>
      </c>
    </row>
    <row r="89" spans="1:8" x14ac:dyDescent="0.3">
      <c r="A89" s="6" t="s">
        <v>86</v>
      </c>
      <c r="B89" s="6" t="s">
        <v>51</v>
      </c>
      <c r="C89" s="25">
        <v>27</v>
      </c>
      <c r="D89" s="2">
        <f>C89*VLOOKUP(B89,Mat_Hang!$A$2:$F$11,4,FALSE)</f>
        <v>2835</v>
      </c>
      <c r="E89" s="42">
        <f>D89*VLOOKUP(B89,Mat_Hang!$A$1:$F$11,5,FALSE)/100</f>
        <v>226.8</v>
      </c>
      <c r="F89" s="42">
        <f t="shared" si="2"/>
        <v>3061.8</v>
      </c>
      <c r="G89" s="2">
        <f>C89*VLOOKUP('ChiTiet Hoa Don'!B89,Mat_Hang!$A$1:$F$11,6,FALSE)</f>
        <v>2808</v>
      </c>
      <c r="H89" s="2">
        <f t="shared" si="3"/>
        <v>27</v>
      </c>
    </row>
    <row r="90" spans="1:8" x14ac:dyDescent="0.3">
      <c r="A90" s="6" t="s">
        <v>87</v>
      </c>
      <c r="B90" s="6" t="s">
        <v>7</v>
      </c>
      <c r="C90" s="25">
        <f>TS*3</f>
        <v>12</v>
      </c>
      <c r="D90" s="2">
        <f>C90*VLOOKUP(B90,Mat_Hang!$A$2:$F$11,4,FALSE)</f>
        <v>1056</v>
      </c>
      <c r="E90" s="42">
        <f>D90*VLOOKUP(B90,Mat_Hang!$A$1:$F$11,5,FALSE)/100</f>
        <v>105.6</v>
      </c>
      <c r="F90" s="42">
        <f t="shared" si="2"/>
        <v>1161.5999999999999</v>
      </c>
      <c r="G90" s="2">
        <f>C90*VLOOKUP('ChiTiet Hoa Don'!B90,Mat_Hang!$A$1:$F$11,6,FALSE)</f>
        <v>1080</v>
      </c>
      <c r="H90" s="2">
        <f t="shared" si="3"/>
        <v>-24</v>
      </c>
    </row>
    <row r="91" spans="1:8" x14ac:dyDescent="0.3">
      <c r="A91" s="6" t="s">
        <v>88</v>
      </c>
      <c r="B91" s="6" t="s">
        <v>28</v>
      </c>
      <c r="C91" s="25">
        <v>37</v>
      </c>
      <c r="D91" s="2">
        <f>C91*VLOOKUP(B91,Mat_Hang!$A$2:$F$11,4,FALSE)</f>
        <v>4033</v>
      </c>
      <c r="E91" s="42">
        <f>D91*VLOOKUP(B91,Mat_Hang!$A$1:$F$11,5,FALSE)/100</f>
        <v>403.3</v>
      </c>
      <c r="F91" s="42">
        <f t="shared" si="2"/>
        <v>4436.3</v>
      </c>
      <c r="G91" s="2">
        <f>C91*VLOOKUP('ChiTiet Hoa Don'!B91,Mat_Hang!$A$1:$F$11,6,FALSE)</f>
        <v>3996</v>
      </c>
      <c r="H91" s="2">
        <f t="shared" si="3"/>
        <v>37</v>
      </c>
    </row>
    <row r="92" spans="1:8" x14ac:dyDescent="0.3">
      <c r="A92" s="6" t="s">
        <v>88</v>
      </c>
      <c r="B92" s="6" t="s">
        <v>4</v>
      </c>
      <c r="C92" s="25">
        <f>NS+STT-1</f>
        <v>30</v>
      </c>
      <c r="D92" s="2">
        <f>C92*VLOOKUP(B92,Mat_Hang!$A$2:$F$11,4,FALSE)</f>
        <v>6660</v>
      </c>
      <c r="E92" s="42">
        <f>D92*VLOOKUP(B92,Mat_Hang!$A$1:$F$11,5,FALSE)/100</f>
        <v>666</v>
      </c>
      <c r="F92" s="42">
        <f t="shared" si="2"/>
        <v>7326</v>
      </c>
      <c r="G92" s="2">
        <f>C92*VLOOKUP('ChiTiet Hoa Don'!B92,Mat_Hang!$A$1:$F$11,6,FALSE)</f>
        <v>6600</v>
      </c>
      <c r="H92" s="2">
        <f t="shared" si="3"/>
        <v>60</v>
      </c>
    </row>
    <row r="93" spans="1:8" x14ac:dyDescent="0.3">
      <c r="A93" s="6" t="s">
        <v>88</v>
      </c>
      <c r="B93" s="6" t="s">
        <v>7</v>
      </c>
      <c r="C93" s="25">
        <v>17</v>
      </c>
      <c r="D93" s="2">
        <f>C93*VLOOKUP(B93,Mat_Hang!$A$2:$F$11,4,FALSE)</f>
        <v>1496</v>
      </c>
      <c r="E93" s="42">
        <f>D93*VLOOKUP(B93,Mat_Hang!$A$1:$F$11,5,FALSE)/100</f>
        <v>149.6</v>
      </c>
      <c r="F93" s="42">
        <f t="shared" si="2"/>
        <v>1645.6</v>
      </c>
      <c r="G93" s="2">
        <f>C93*VLOOKUP('ChiTiet Hoa Don'!B93,Mat_Hang!$A$1:$F$11,6,FALSE)</f>
        <v>1530</v>
      </c>
      <c r="H93" s="2">
        <f t="shared" si="3"/>
        <v>-34</v>
      </c>
    </row>
    <row r="94" spans="1:8" x14ac:dyDescent="0.3">
      <c r="A94" s="6" t="s">
        <v>89</v>
      </c>
      <c r="B94" s="6" t="s">
        <v>26</v>
      </c>
      <c r="C94" s="25">
        <v>21</v>
      </c>
      <c r="D94" s="2">
        <f>C94*VLOOKUP(B94,Mat_Hang!$A$2:$F$11,4,FALSE)</f>
        <v>4452</v>
      </c>
      <c r="E94" s="42">
        <f>D94*VLOOKUP(B94,Mat_Hang!$A$1:$F$11,5,FALSE)/100</f>
        <v>356.16</v>
      </c>
      <c r="F94" s="42">
        <f t="shared" si="2"/>
        <v>4808.16</v>
      </c>
      <c r="G94" s="2">
        <f>C94*VLOOKUP('ChiTiet Hoa Don'!B94,Mat_Hang!$A$1:$F$11,6,FALSE)</f>
        <v>4347</v>
      </c>
      <c r="H94" s="2">
        <f t="shared" si="3"/>
        <v>105</v>
      </c>
    </row>
    <row r="95" spans="1:8" x14ac:dyDescent="0.3">
      <c r="A95" s="6" t="s">
        <v>90</v>
      </c>
      <c r="B95" s="6" t="s">
        <v>4</v>
      </c>
      <c r="C95" s="25">
        <v>31</v>
      </c>
      <c r="D95" s="2">
        <f>C95*VLOOKUP(B95,Mat_Hang!$A$2:$F$11,4,FALSE)</f>
        <v>6882</v>
      </c>
      <c r="E95" s="42">
        <f>D95*VLOOKUP(B95,Mat_Hang!$A$1:$F$11,5,FALSE)/100</f>
        <v>688.2</v>
      </c>
      <c r="F95" s="42">
        <f t="shared" si="2"/>
        <v>7570.2</v>
      </c>
      <c r="G95" s="2">
        <f>C95*VLOOKUP('ChiTiet Hoa Don'!B95,Mat_Hang!$A$1:$F$11,6,FALSE)</f>
        <v>6820</v>
      </c>
      <c r="H95" s="2">
        <f t="shared" si="3"/>
        <v>62</v>
      </c>
    </row>
    <row r="96" spans="1:8" x14ac:dyDescent="0.3">
      <c r="A96" s="6" t="s">
        <v>91</v>
      </c>
      <c r="B96" s="6" t="s">
        <v>21</v>
      </c>
      <c r="C96" s="25">
        <v>41</v>
      </c>
      <c r="D96" s="2">
        <f>C96*VLOOKUP(B96,Mat_Hang!$A$2:$F$11,4,FALSE)</f>
        <v>4920</v>
      </c>
      <c r="E96" s="42">
        <f>D96*VLOOKUP(B96,Mat_Hang!$A$1:$F$11,5,FALSE)/100</f>
        <v>393.6</v>
      </c>
      <c r="F96" s="42">
        <f t="shared" si="2"/>
        <v>5313.6</v>
      </c>
      <c r="G96" s="2">
        <f>C96*VLOOKUP('ChiTiet Hoa Don'!B96,Mat_Hang!$A$1:$F$11,6,FALSE)</f>
        <v>4879</v>
      </c>
      <c r="H96" s="2">
        <f t="shared" si="3"/>
        <v>41</v>
      </c>
    </row>
    <row r="97" spans="1:8" x14ac:dyDescent="0.3">
      <c r="A97" s="6" t="s">
        <v>92</v>
      </c>
      <c r="B97" s="6" t="s">
        <v>4</v>
      </c>
      <c r="C97" s="25">
        <v>56</v>
      </c>
      <c r="D97" s="2">
        <f>C97*VLOOKUP(B97,Mat_Hang!$A$2:$F$11,4,FALSE)</f>
        <v>12432</v>
      </c>
      <c r="E97" s="42">
        <f>D97*VLOOKUP(B97,Mat_Hang!$A$1:$F$11,5,FALSE)/100</f>
        <v>1243.2</v>
      </c>
      <c r="F97" s="42">
        <f t="shared" si="2"/>
        <v>13675.2</v>
      </c>
      <c r="G97" s="2">
        <f>C97*VLOOKUP('ChiTiet Hoa Don'!B97,Mat_Hang!$A$1:$F$11,6,FALSE)</f>
        <v>12320</v>
      </c>
      <c r="H97" s="2">
        <f t="shared" si="3"/>
        <v>112</v>
      </c>
    </row>
    <row r="98" spans="1:8" x14ac:dyDescent="0.3">
      <c r="A98" s="6" t="s">
        <v>93</v>
      </c>
      <c r="B98" s="6" t="s">
        <v>10</v>
      </c>
      <c r="C98" s="25">
        <v>62</v>
      </c>
      <c r="D98" s="2">
        <f>C98*VLOOKUP(B98,Mat_Hang!$A$2:$F$11,4,FALSE)</f>
        <v>14074</v>
      </c>
      <c r="E98" s="42">
        <f>D98*VLOOKUP(B98,Mat_Hang!$A$1:$F$11,5,FALSE)/100</f>
        <v>703.7</v>
      </c>
      <c r="F98" s="42">
        <f t="shared" si="2"/>
        <v>14777.7</v>
      </c>
      <c r="G98" s="2">
        <f>C98*VLOOKUP('ChiTiet Hoa Don'!B98,Mat_Hang!$A$1:$F$11,6,FALSE)</f>
        <v>13950</v>
      </c>
      <c r="H98" s="2">
        <f t="shared" si="3"/>
        <v>124</v>
      </c>
    </row>
    <row r="99" spans="1:8" x14ac:dyDescent="0.3">
      <c r="A99" s="6" t="s">
        <v>94</v>
      </c>
      <c r="B99" s="6" t="s">
        <v>5</v>
      </c>
      <c r="C99" s="25">
        <v>30</v>
      </c>
      <c r="D99" s="2">
        <f>C99*VLOOKUP(B99,Mat_Hang!$A$2:$F$11,4,FALSE)</f>
        <v>1740</v>
      </c>
      <c r="E99" s="42">
        <f>D99*VLOOKUP(B99,Mat_Hang!$A$1:$F$11,5,FALSE)/100</f>
        <v>174</v>
      </c>
      <c r="F99" s="42">
        <f t="shared" si="2"/>
        <v>1914</v>
      </c>
      <c r="G99" s="2">
        <f>C99*VLOOKUP('ChiTiet Hoa Don'!B99,Mat_Hang!$A$1:$F$11,6,FALSE)</f>
        <v>1650</v>
      </c>
      <c r="H99" s="2">
        <f t="shared" si="3"/>
        <v>90</v>
      </c>
    </row>
    <row r="100" spans="1:8" x14ac:dyDescent="0.3">
      <c r="A100" s="6" t="s">
        <v>95</v>
      </c>
      <c r="B100" s="6" t="s">
        <v>24</v>
      </c>
      <c r="C100" s="25">
        <v>18</v>
      </c>
      <c r="D100" s="2">
        <f>C100*VLOOKUP(B100,Mat_Hang!$A$2:$F$11,4,FALSE)</f>
        <v>1800</v>
      </c>
      <c r="E100" s="42">
        <f>D100*VLOOKUP(B100,Mat_Hang!$A$1:$F$11,5,FALSE)/100</f>
        <v>144</v>
      </c>
      <c r="F100" s="42">
        <f t="shared" si="2"/>
        <v>1944</v>
      </c>
      <c r="G100" s="2">
        <f>C100*VLOOKUP('ChiTiet Hoa Don'!B100,Mat_Hang!$A$1:$F$11,6,FALSE)</f>
        <v>1710</v>
      </c>
      <c r="H100" s="2">
        <f t="shared" si="3"/>
        <v>90</v>
      </c>
    </row>
    <row r="101" spans="1:8" x14ac:dyDescent="0.3">
      <c r="A101" s="6" t="s">
        <v>96</v>
      </c>
      <c r="B101" s="6" t="s">
        <v>4</v>
      </c>
      <c r="C101" s="25">
        <v>80</v>
      </c>
      <c r="D101" s="2">
        <f>C101*VLOOKUP(B101,Mat_Hang!$A$2:$F$11,4,FALSE)</f>
        <v>17760</v>
      </c>
      <c r="E101" s="42">
        <f>D101*VLOOKUP(B101,Mat_Hang!$A$1:$F$11,5,FALSE)/100</f>
        <v>1776</v>
      </c>
      <c r="F101" s="42">
        <f t="shared" si="2"/>
        <v>19536</v>
      </c>
      <c r="G101" s="2">
        <f>C101*VLOOKUP('ChiTiet Hoa Don'!B101,Mat_Hang!$A$1:$F$11,6,FALSE)</f>
        <v>17600</v>
      </c>
      <c r="H101" s="2">
        <f t="shared" si="3"/>
        <v>160</v>
      </c>
    </row>
    <row r="102" spans="1:8" x14ac:dyDescent="0.3">
      <c r="A102" s="6" t="s">
        <v>97</v>
      </c>
      <c r="B102" s="6" t="s">
        <v>28</v>
      </c>
      <c r="C102" s="25">
        <v>30</v>
      </c>
      <c r="D102" s="2">
        <f>C102*VLOOKUP(B102,Mat_Hang!$A$2:$F$11,4,FALSE)</f>
        <v>3270</v>
      </c>
      <c r="E102" s="42">
        <f>D102*VLOOKUP(B102,Mat_Hang!$A$1:$F$11,5,FALSE)/100</f>
        <v>327</v>
      </c>
      <c r="F102" s="42">
        <f t="shared" si="2"/>
        <v>3597</v>
      </c>
      <c r="G102" s="2">
        <f>C102*VLOOKUP('ChiTiet Hoa Don'!B102,Mat_Hang!$A$1:$F$11,6,FALSE)</f>
        <v>3240</v>
      </c>
      <c r="H102" s="2">
        <f t="shared" si="3"/>
        <v>30</v>
      </c>
    </row>
    <row r="103" spans="1:8" x14ac:dyDescent="0.3">
      <c r="A103" s="6" t="s">
        <v>98</v>
      </c>
      <c r="B103" s="6" t="s">
        <v>51</v>
      </c>
      <c r="C103" s="25">
        <v>93</v>
      </c>
      <c r="D103" s="2">
        <f>C103*VLOOKUP(B103,Mat_Hang!$A$2:$F$11,4,FALSE)</f>
        <v>9765</v>
      </c>
      <c r="E103" s="42">
        <f>D103*VLOOKUP(B103,Mat_Hang!$A$1:$F$11,5,FALSE)/100</f>
        <v>781.2</v>
      </c>
      <c r="F103" s="42">
        <f t="shared" si="2"/>
        <v>10546.2</v>
      </c>
      <c r="G103" s="2">
        <f>C103*VLOOKUP('ChiTiet Hoa Don'!B103,Mat_Hang!$A$1:$F$11,6,FALSE)</f>
        <v>9672</v>
      </c>
      <c r="H103" s="2">
        <f t="shared" si="3"/>
        <v>93</v>
      </c>
    </row>
    <row r="104" spans="1:8" x14ac:dyDescent="0.3">
      <c r="A104" s="6" t="s">
        <v>99</v>
      </c>
      <c r="B104" s="6" t="s">
        <v>4</v>
      </c>
      <c r="C104" s="25">
        <v>94</v>
      </c>
      <c r="D104" s="2">
        <f>C104*VLOOKUP(B104,Mat_Hang!$A$2:$F$11,4,FALSE)</f>
        <v>20868</v>
      </c>
      <c r="E104" s="42">
        <f>D104*VLOOKUP(B104,Mat_Hang!$A$1:$F$11,5,FALSE)/100</f>
        <v>2086.8000000000002</v>
      </c>
      <c r="F104" s="42">
        <f t="shared" si="2"/>
        <v>22954.799999999999</v>
      </c>
      <c r="G104" s="2">
        <f>C104*VLOOKUP('ChiTiet Hoa Don'!B104,Mat_Hang!$A$1:$F$11,6,FALSE)</f>
        <v>20680</v>
      </c>
      <c r="H104" s="2">
        <f t="shared" si="3"/>
        <v>188</v>
      </c>
    </row>
    <row r="105" spans="1:8" x14ac:dyDescent="0.3">
      <c r="A105" s="6" t="s">
        <v>100</v>
      </c>
      <c r="B105" s="6" t="s">
        <v>4</v>
      </c>
      <c r="C105" s="25">
        <f>STT</f>
        <v>11</v>
      </c>
      <c r="D105" s="2">
        <f>C105*VLOOKUP(B105,Mat_Hang!$A$2:$F$11,4,FALSE)</f>
        <v>2442</v>
      </c>
      <c r="E105" s="42">
        <f>D105*VLOOKUP(B105,Mat_Hang!$A$1:$F$11,5,FALSE)/100</f>
        <v>244.2</v>
      </c>
      <c r="F105" s="42">
        <f t="shared" si="2"/>
        <v>2686.2</v>
      </c>
      <c r="G105" s="2">
        <f>C105*VLOOKUP('ChiTiet Hoa Don'!B105,Mat_Hang!$A$1:$F$11,6,FALSE)</f>
        <v>2420</v>
      </c>
      <c r="H105" s="2">
        <f t="shared" si="3"/>
        <v>22</v>
      </c>
    </row>
    <row r="106" spans="1:8" x14ac:dyDescent="0.3">
      <c r="A106" s="6" t="s">
        <v>101</v>
      </c>
      <c r="B106" s="6" t="s">
        <v>28</v>
      </c>
      <c r="C106" s="25">
        <v>13</v>
      </c>
      <c r="D106" s="2">
        <f>C106*VLOOKUP(B106,Mat_Hang!$A$2:$F$11,4,FALSE)</f>
        <v>1417</v>
      </c>
      <c r="E106" s="42">
        <f>D106*VLOOKUP(B106,Mat_Hang!$A$1:$F$11,5,FALSE)/100</f>
        <v>141.69999999999999</v>
      </c>
      <c r="F106" s="42">
        <f t="shared" si="2"/>
        <v>1558.7</v>
      </c>
      <c r="G106" s="2">
        <f>C106*VLOOKUP('ChiTiet Hoa Don'!B106,Mat_Hang!$A$1:$F$11,6,FALSE)</f>
        <v>1404</v>
      </c>
      <c r="H106" s="2">
        <f t="shared" si="3"/>
        <v>13</v>
      </c>
    </row>
    <row r="107" spans="1:8" x14ac:dyDescent="0.3">
      <c r="A107" s="6" t="s">
        <v>102</v>
      </c>
      <c r="B107" s="6" t="s">
        <v>10</v>
      </c>
      <c r="C107" s="25">
        <v>30</v>
      </c>
      <c r="D107" s="2">
        <f>C107*VLOOKUP(B107,Mat_Hang!$A$2:$F$11,4,FALSE)</f>
        <v>6810</v>
      </c>
      <c r="E107" s="42">
        <f>D107*VLOOKUP(B107,Mat_Hang!$A$1:$F$11,5,FALSE)/100</f>
        <v>340.5</v>
      </c>
      <c r="F107" s="42">
        <f t="shared" si="2"/>
        <v>7150.5</v>
      </c>
      <c r="G107" s="2">
        <f>C107*VLOOKUP('ChiTiet Hoa Don'!B107,Mat_Hang!$A$1:$F$11,6,FALSE)</f>
        <v>6750</v>
      </c>
      <c r="H107" s="2">
        <f t="shared" si="3"/>
        <v>60</v>
      </c>
    </row>
    <row r="108" spans="1:8" x14ac:dyDescent="0.3">
      <c r="A108" s="6" t="s">
        <v>102</v>
      </c>
      <c r="B108" s="6" t="s">
        <v>51</v>
      </c>
      <c r="C108" s="25">
        <f>STT</f>
        <v>11</v>
      </c>
      <c r="D108" s="2">
        <f>C108*VLOOKUP(B108,Mat_Hang!$A$2:$F$11,4,FALSE)</f>
        <v>1155</v>
      </c>
      <c r="E108" s="42">
        <f>D108*VLOOKUP(B108,Mat_Hang!$A$1:$F$11,5,FALSE)/100</f>
        <v>92.4</v>
      </c>
      <c r="F108" s="42">
        <f t="shared" si="2"/>
        <v>1247.4000000000001</v>
      </c>
      <c r="G108" s="2">
        <f>C108*VLOOKUP('ChiTiet Hoa Don'!B108,Mat_Hang!$A$1:$F$11,6,FALSE)</f>
        <v>1144</v>
      </c>
      <c r="H108" s="2">
        <f t="shared" si="3"/>
        <v>11</v>
      </c>
    </row>
    <row r="109" spans="1:8" x14ac:dyDescent="0.3">
      <c r="A109" s="6" t="s">
        <v>103</v>
      </c>
      <c r="B109" s="6" t="s">
        <v>38</v>
      </c>
      <c r="C109" s="25">
        <v>55</v>
      </c>
      <c r="D109" s="2">
        <f>C109*VLOOKUP(B109,Mat_Hang!$A$2:$F$11,4,FALSE)</f>
        <v>5610</v>
      </c>
      <c r="E109" s="42">
        <f>D109*VLOOKUP(B109,Mat_Hang!$A$1:$F$11,5,FALSE)/100</f>
        <v>280.5</v>
      </c>
      <c r="F109" s="42">
        <f t="shared" si="2"/>
        <v>5890.5</v>
      </c>
      <c r="G109" s="2">
        <f>C109*VLOOKUP('ChiTiet Hoa Don'!B109,Mat_Hang!$A$1:$F$11,6,FALSE)</f>
        <v>4620</v>
      </c>
      <c r="H109" s="2">
        <f t="shared" si="3"/>
        <v>990</v>
      </c>
    </row>
    <row r="110" spans="1:8" x14ac:dyDescent="0.3">
      <c r="A110" s="6" t="s">
        <v>104</v>
      </c>
      <c r="B110" s="6" t="s">
        <v>5</v>
      </c>
      <c r="C110" s="25">
        <v>42</v>
      </c>
      <c r="D110" s="2">
        <f>C110*VLOOKUP(B110,Mat_Hang!$A$2:$F$11,4,FALSE)</f>
        <v>2436</v>
      </c>
      <c r="E110" s="42">
        <f>D110*VLOOKUP(B110,Mat_Hang!$A$1:$F$11,5,FALSE)/100</f>
        <v>243.6</v>
      </c>
      <c r="F110" s="42">
        <f t="shared" si="2"/>
        <v>2679.6</v>
      </c>
      <c r="G110" s="2">
        <f>C110*VLOOKUP('ChiTiet Hoa Don'!B110,Mat_Hang!$A$1:$F$11,6,FALSE)</f>
        <v>2310</v>
      </c>
      <c r="H110" s="2">
        <f t="shared" si="3"/>
        <v>126</v>
      </c>
    </row>
    <row r="111" spans="1:8" x14ac:dyDescent="0.3">
      <c r="A111" s="6" t="s">
        <v>105</v>
      </c>
      <c r="B111" s="6" t="s">
        <v>26</v>
      </c>
      <c r="C111" s="25">
        <v>31</v>
      </c>
      <c r="D111" s="2">
        <f>C111*VLOOKUP(B111,Mat_Hang!$A$2:$F$11,4,FALSE)</f>
        <v>6572</v>
      </c>
      <c r="E111" s="42">
        <f>D111*VLOOKUP(B111,Mat_Hang!$A$1:$F$11,5,FALSE)/100</f>
        <v>525.76</v>
      </c>
      <c r="F111" s="42">
        <f t="shared" si="2"/>
        <v>7097.76</v>
      </c>
      <c r="G111" s="2">
        <f>C111*VLOOKUP('ChiTiet Hoa Don'!B111,Mat_Hang!$A$1:$F$11,6,FALSE)</f>
        <v>6417</v>
      </c>
      <c r="H111" s="2">
        <f t="shared" si="3"/>
        <v>155</v>
      </c>
    </row>
    <row r="112" spans="1:8" x14ac:dyDescent="0.3">
      <c r="A112" s="6" t="s">
        <v>106</v>
      </c>
      <c r="B112" s="6" t="s">
        <v>7</v>
      </c>
      <c r="C112" s="25">
        <v>30</v>
      </c>
      <c r="D112" s="2">
        <f>C112*VLOOKUP(B112,Mat_Hang!$A$2:$F$11,4,FALSE)</f>
        <v>2640</v>
      </c>
      <c r="E112" s="42">
        <f>D112*VLOOKUP(B112,Mat_Hang!$A$1:$F$11,5,FALSE)/100</f>
        <v>264</v>
      </c>
      <c r="F112" s="42">
        <f t="shared" si="2"/>
        <v>2904</v>
      </c>
      <c r="G112" s="2">
        <f>C112*VLOOKUP('ChiTiet Hoa Don'!B112,Mat_Hang!$A$1:$F$11,6,FALSE)</f>
        <v>2700</v>
      </c>
      <c r="H112" s="2">
        <f t="shared" si="3"/>
        <v>-60</v>
      </c>
    </row>
    <row r="113" spans="1:8" x14ac:dyDescent="0.3">
      <c r="A113" s="6" t="s">
        <v>107</v>
      </c>
      <c r="B113" s="6" t="s">
        <v>28</v>
      </c>
      <c r="C113" s="25">
        <v>56</v>
      </c>
      <c r="D113" s="2">
        <f>C113*VLOOKUP(B113,Mat_Hang!$A$2:$F$11,4,FALSE)</f>
        <v>6104</v>
      </c>
      <c r="E113" s="42">
        <f>D113*VLOOKUP(B113,Mat_Hang!$A$1:$F$11,5,FALSE)/100</f>
        <v>610.4</v>
      </c>
      <c r="F113" s="42">
        <f t="shared" si="2"/>
        <v>6714.4</v>
      </c>
      <c r="G113" s="2">
        <f>C113*VLOOKUP('ChiTiet Hoa Don'!B113,Mat_Hang!$A$1:$F$11,6,FALSE)</f>
        <v>6048</v>
      </c>
      <c r="H113" s="2">
        <f t="shared" si="3"/>
        <v>56</v>
      </c>
    </row>
    <row r="114" spans="1:8" x14ac:dyDescent="0.3">
      <c r="A114" s="6" t="s">
        <v>108</v>
      </c>
      <c r="B114" s="6" t="s">
        <v>7</v>
      </c>
      <c r="C114" s="25">
        <v>30</v>
      </c>
      <c r="D114" s="2">
        <f>C114*VLOOKUP(B114,Mat_Hang!$A$2:$F$11,4,FALSE)</f>
        <v>2640</v>
      </c>
      <c r="E114" s="42">
        <f>D114*VLOOKUP(B114,Mat_Hang!$A$1:$F$11,5,FALSE)/100</f>
        <v>264</v>
      </c>
      <c r="F114" s="42">
        <f t="shared" si="2"/>
        <v>2904</v>
      </c>
      <c r="G114" s="2">
        <f>C114*VLOOKUP('ChiTiet Hoa Don'!B114,Mat_Hang!$A$1:$F$11,6,FALSE)</f>
        <v>2700</v>
      </c>
      <c r="H114" s="2">
        <f t="shared" si="3"/>
        <v>-60</v>
      </c>
    </row>
    <row r="115" spans="1:8" x14ac:dyDescent="0.3">
      <c r="A115" s="6" t="s">
        <v>109</v>
      </c>
      <c r="B115" s="6" t="s">
        <v>10</v>
      </c>
      <c r="C115" s="25">
        <v>56</v>
      </c>
      <c r="D115" s="2">
        <f>C115*VLOOKUP(B115,Mat_Hang!$A$2:$F$11,4,FALSE)</f>
        <v>12712</v>
      </c>
      <c r="E115" s="42">
        <f>D115*VLOOKUP(B115,Mat_Hang!$A$1:$F$11,5,FALSE)/100</f>
        <v>635.6</v>
      </c>
      <c r="F115" s="42">
        <f t="shared" si="2"/>
        <v>13347.6</v>
      </c>
      <c r="G115" s="2">
        <f>C115*VLOOKUP('ChiTiet Hoa Don'!B115,Mat_Hang!$A$1:$F$11,6,FALSE)</f>
        <v>12600</v>
      </c>
      <c r="H115" s="2">
        <f t="shared" si="3"/>
        <v>112</v>
      </c>
    </row>
    <row r="116" spans="1:8" x14ac:dyDescent="0.3">
      <c r="A116" s="6" t="s">
        <v>110</v>
      </c>
      <c r="B116" s="6" t="s">
        <v>51</v>
      </c>
      <c r="C116" s="25">
        <v>31</v>
      </c>
      <c r="D116" s="2">
        <f>C116*VLOOKUP(B116,Mat_Hang!$A$2:$F$11,4,FALSE)</f>
        <v>3255</v>
      </c>
      <c r="E116" s="42">
        <f>D116*VLOOKUP(B116,Mat_Hang!$A$1:$F$11,5,FALSE)/100</f>
        <v>260.39999999999998</v>
      </c>
      <c r="F116" s="42">
        <f t="shared" si="2"/>
        <v>3515.4</v>
      </c>
      <c r="G116" s="2">
        <f>C116*VLOOKUP('ChiTiet Hoa Don'!B116,Mat_Hang!$A$1:$F$11,6,FALSE)</f>
        <v>3224</v>
      </c>
      <c r="H116" s="2">
        <f t="shared" si="3"/>
        <v>31</v>
      </c>
    </row>
    <row r="117" spans="1:8" x14ac:dyDescent="0.3">
      <c r="A117" s="6" t="s">
        <v>111</v>
      </c>
      <c r="B117" s="6" t="s">
        <v>38</v>
      </c>
      <c r="C117" s="25">
        <v>3</v>
      </c>
      <c r="D117" s="2">
        <f>C117*VLOOKUP(B117,Mat_Hang!$A$2:$F$11,4,FALSE)</f>
        <v>306</v>
      </c>
      <c r="E117" s="42">
        <f>D117*VLOOKUP(B117,Mat_Hang!$A$1:$F$11,5,FALSE)/100</f>
        <v>15.3</v>
      </c>
      <c r="F117" s="42">
        <f t="shared" si="2"/>
        <v>321.3</v>
      </c>
      <c r="G117" s="2">
        <f>C117*VLOOKUP('ChiTiet Hoa Don'!B117,Mat_Hang!$A$1:$F$11,6,FALSE)</f>
        <v>252</v>
      </c>
      <c r="H117" s="2">
        <f t="shared" si="3"/>
        <v>54</v>
      </c>
    </row>
    <row r="118" spans="1:8" x14ac:dyDescent="0.3">
      <c r="A118" s="6" t="s">
        <v>112</v>
      </c>
      <c r="B118" s="6" t="s">
        <v>51</v>
      </c>
      <c r="C118" s="25">
        <v>17</v>
      </c>
      <c r="D118" s="2">
        <f>C118*VLOOKUP(B118,Mat_Hang!$A$2:$F$11,4,FALSE)</f>
        <v>1785</v>
      </c>
      <c r="E118" s="42">
        <f>D118*VLOOKUP(B118,Mat_Hang!$A$1:$F$11,5,FALSE)/100</f>
        <v>142.80000000000001</v>
      </c>
      <c r="F118" s="42">
        <f t="shared" si="2"/>
        <v>1927.8</v>
      </c>
      <c r="G118" s="2">
        <f>C118*VLOOKUP('ChiTiet Hoa Don'!B118,Mat_Hang!$A$1:$F$11,6,FALSE)</f>
        <v>1768</v>
      </c>
      <c r="H118" s="2">
        <f t="shared" si="3"/>
        <v>17</v>
      </c>
    </row>
    <row r="119" spans="1:8" x14ac:dyDescent="0.3">
      <c r="A119" s="6" t="s">
        <v>113</v>
      </c>
      <c r="B119" s="6" t="s">
        <v>10</v>
      </c>
      <c r="C119" s="25">
        <v>72</v>
      </c>
      <c r="D119" s="2">
        <f>C119*VLOOKUP(B119,Mat_Hang!$A$2:$F$11,4,FALSE)</f>
        <v>16344</v>
      </c>
      <c r="E119" s="42">
        <f>D119*VLOOKUP(B119,Mat_Hang!$A$1:$F$11,5,FALSE)/100</f>
        <v>817.2</v>
      </c>
      <c r="F119" s="42">
        <f t="shared" si="2"/>
        <v>17161.2</v>
      </c>
      <c r="G119" s="2">
        <f>C119*VLOOKUP('ChiTiet Hoa Don'!B119,Mat_Hang!$A$1:$F$11,6,FALSE)</f>
        <v>16200</v>
      </c>
      <c r="H119" s="2">
        <f t="shared" si="3"/>
        <v>144</v>
      </c>
    </row>
    <row r="120" spans="1:8" x14ac:dyDescent="0.3">
      <c r="A120" s="6" t="s">
        <v>114</v>
      </c>
      <c r="B120" s="6" t="s">
        <v>51</v>
      </c>
      <c r="C120" s="25">
        <v>46</v>
      </c>
      <c r="D120" s="2">
        <f>C120*VLOOKUP(B120,Mat_Hang!$A$2:$F$11,4,FALSE)</f>
        <v>4830</v>
      </c>
      <c r="E120" s="42">
        <f>D120*VLOOKUP(B120,Mat_Hang!$A$1:$F$11,5,FALSE)/100</f>
        <v>386.4</v>
      </c>
      <c r="F120" s="42">
        <f t="shared" si="2"/>
        <v>5216.3999999999996</v>
      </c>
      <c r="G120" s="2">
        <f>C120*VLOOKUP('ChiTiet Hoa Don'!B120,Mat_Hang!$A$1:$F$11,6,FALSE)</f>
        <v>4784</v>
      </c>
      <c r="H120" s="2">
        <f t="shared" si="3"/>
        <v>46</v>
      </c>
    </row>
    <row r="121" spans="1:8" x14ac:dyDescent="0.3">
      <c r="A121" s="6" t="s">
        <v>115</v>
      </c>
      <c r="B121" s="6" t="s">
        <v>5</v>
      </c>
      <c r="C121" s="25">
        <v>34</v>
      </c>
      <c r="D121" s="2">
        <f>C121*VLOOKUP(B121,Mat_Hang!$A$2:$F$11,4,FALSE)</f>
        <v>1972</v>
      </c>
      <c r="E121" s="42">
        <f>D121*VLOOKUP(B121,Mat_Hang!$A$1:$F$11,5,FALSE)/100</f>
        <v>197.2</v>
      </c>
      <c r="F121" s="42">
        <f t="shared" si="2"/>
        <v>2169.1999999999998</v>
      </c>
      <c r="G121" s="2">
        <f>C121*VLOOKUP('ChiTiet Hoa Don'!B121,Mat_Hang!$A$1:$F$11,6,FALSE)</f>
        <v>1870</v>
      </c>
      <c r="H121" s="2">
        <f t="shared" si="3"/>
        <v>102</v>
      </c>
    </row>
    <row r="122" spans="1:8" x14ac:dyDescent="0.3">
      <c r="A122" s="6" t="s">
        <v>116</v>
      </c>
      <c r="B122" s="6" t="s">
        <v>24</v>
      </c>
      <c r="C122" s="25">
        <v>21</v>
      </c>
      <c r="D122" s="2">
        <f>C122*VLOOKUP(B122,Mat_Hang!$A$2:$F$11,4,FALSE)</f>
        <v>2100</v>
      </c>
      <c r="E122" s="42">
        <f>D122*VLOOKUP(B122,Mat_Hang!$A$1:$F$11,5,FALSE)/100</f>
        <v>168</v>
      </c>
      <c r="F122" s="42">
        <f t="shared" si="2"/>
        <v>2268</v>
      </c>
      <c r="G122" s="2">
        <f>C122*VLOOKUP('ChiTiet Hoa Don'!B122,Mat_Hang!$A$1:$F$11,6,FALSE)</f>
        <v>1995</v>
      </c>
      <c r="H122" s="2">
        <f t="shared" si="3"/>
        <v>105</v>
      </c>
    </row>
    <row r="123" spans="1:8" x14ac:dyDescent="0.3">
      <c r="A123" s="6" t="s">
        <v>117</v>
      </c>
      <c r="B123" s="6" t="s">
        <v>38</v>
      </c>
      <c r="C123" s="25">
        <v>21</v>
      </c>
      <c r="D123" s="2">
        <f>C123*VLOOKUP(B123,Mat_Hang!$A$2:$F$11,4,FALSE)</f>
        <v>2142</v>
      </c>
      <c r="E123" s="42">
        <f>D123*VLOOKUP(B123,Mat_Hang!$A$1:$F$11,5,FALSE)/100</f>
        <v>107.1</v>
      </c>
      <c r="F123" s="42">
        <f t="shared" si="2"/>
        <v>2249.1</v>
      </c>
      <c r="G123" s="2">
        <f>C123*VLOOKUP('ChiTiet Hoa Don'!B123,Mat_Hang!$A$1:$F$11,6,FALSE)</f>
        <v>1764</v>
      </c>
      <c r="H123" s="2">
        <f t="shared" si="3"/>
        <v>378</v>
      </c>
    </row>
    <row r="124" spans="1:8" x14ac:dyDescent="0.3">
      <c r="A124" s="6" t="s">
        <v>118</v>
      </c>
      <c r="B124" s="6" t="s">
        <v>51</v>
      </c>
      <c r="C124" s="25">
        <v>54</v>
      </c>
      <c r="D124" s="2">
        <f>C124*VLOOKUP(B124,Mat_Hang!$A$2:$F$11,4,FALSE)</f>
        <v>5670</v>
      </c>
      <c r="E124" s="42">
        <f>D124*VLOOKUP(B124,Mat_Hang!$A$1:$F$11,5,FALSE)/100</f>
        <v>453.6</v>
      </c>
      <c r="F124" s="42">
        <f t="shared" si="2"/>
        <v>6123.6</v>
      </c>
      <c r="G124" s="2">
        <f>C124*VLOOKUP('ChiTiet Hoa Don'!B124,Mat_Hang!$A$1:$F$11,6,FALSE)</f>
        <v>5616</v>
      </c>
      <c r="H124" s="2">
        <f t="shared" si="3"/>
        <v>54</v>
      </c>
    </row>
    <row r="125" spans="1:8" x14ac:dyDescent="0.3">
      <c r="A125" s="6" t="s">
        <v>119</v>
      </c>
      <c r="B125" s="6" t="s">
        <v>10</v>
      </c>
      <c r="C125" s="25">
        <v>27</v>
      </c>
      <c r="D125" s="2">
        <f>C125*VLOOKUP(B125,Mat_Hang!$A$2:$F$11,4,FALSE)</f>
        <v>6129</v>
      </c>
      <c r="E125" s="42">
        <f>D125*VLOOKUP(B125,Mat_Hang!$A$1:$F$11,5,FALSE)/100</f>
        <v>306.45</v>
      </c>
      <c r="F125" s="42">
        <f t="shared" si="2"/>
        <v>6435.45</v>
      </c>
      <c r="G125" s="2">
        <f>C125*VLOOKUP('ChiTiet Hoa Don'!B125,Mat_Hang!$A$1:$F$11,6,FALSE)</f>
        <v>6075</v>
      </c>
      <c r="H125" s="2">
        <f t="shared" si="3"/>
        <v>54</v>
      </c>
    </row>
    <row r="126" spans="1:8" x14ac:dyDescent="0.3">
      <c r="A126" s="6" t="s">
        <v>120</v>
      </c>
      <c r="B126" s="6" t="s">
        <v>51</v>
      </c>
      <c r="C126" s="25">
        <f>NS+10</f>
        <v>30</v>
      </c>
      <c r="D126" s="2">
        <f>C126*VLOOKUP(B126,Mat_Hang!$A$2:$F$11,4,FALSE)</f>
        <v>3150</v>
      </c>
      <c r="E126" s="42">
        <f>D126*VLOOKUP(B126,Mat_Hang!$A$1:$F$11,5,FALSE)/100</f>
        <v>252</v>
      </c>
      <c r="F126" s="42">
        <f t="shared" si="2"/>
        <v>3402</v>
      </c>
      <c r="G126" s="2">
        <f>C126*VLOOKUP('ChiTiet Hoa Don'!B126,Mat_Hang!$A$1:$F$11,6,FALSE)</f>
        <v>3120</v>
      </c>
      <c r="H126" s="2">
        <f t="shared" si="3"/>
        <v>30</v>
      </c>
    </row>
    <row r="127" spans="1:8" x14ac:dyDescent="0.3">
      <c r="A127" s="6" t="s">
        <v>121</v>
      </c>
      <c r="B127" s="6" t="s">
        <v>7</v>
      </c>
      <c r="C127" s="25">
        <v>13</v>
      </c>
      <c r="D127" s="2">
        <f>C127*VLOOKUP(B127,Mat_Hang!$A$2:$F$11,4,FALSE)</f>
        <v>1144</v>
      </c>
      <c r="E127" s="42">
        <f>D127*VLOOKUP(B127,Mat_Hang!$A$1:$F$11,5,FALSE)/100</f>
        <v>114.4</v>
      </c>
      <c r="F127" s="42">
        <f t="shared" si="2"/>
        <v>1258.4000000000001</v>
      </c>
      <c r="G127" s="2">
        <f>C127*VLOOKUP('ChiTiet Hoa Don'!B127,Mat_Hang!$A$1:$F$11,6,FALSE)</f>
        <v>1170</v>
      </c>
      <c r="H127" s="2">
        <f t="shared" si="3"/>
        <v>-26</v>
      </c>
    </row>
    <row r="128" spans="1:8" x14ac:dyDescent="0.3">
      <c r="A128" s="6" t="s">
        <v>121</v>
      </c>
      <c r="B128" s="6" t="s">
        <v>5</v>
      </c>
      <c r="C128" s="25">
        <f>STT+3</f>
        <v>14</v>
      </c>
      <c r="D128" s="2">
        <f>C128*VLOOKUP(B128,Mat_Hang!$A$2:$F$11,4,FALSE)</f>
        <v>812</v>
      </c>
      <c r="E128" s="42">
        <f>D128*VLOOKUP(B128,Mat_Hang!$A$1:$F$11,5,FALSE)/100</f>
        <v>81.2</v>
      </c>
      <c r="F128" s="42">
        <f t="shared" si="2"/>
        <v>893.2</v>
      </c>
      <c r="G128" s="2">
        <f>C128*VLOOKUP('ChiTiet Hoa Don'!B128,Mat_Hang!$A$1:$F$11,6,FALSE)</f>
        <v>770</v>
      </c>
      <c r="H128" s="2">
        <f t="shared" si="3"/>
        <v>42</v>
      </c>
    </row>
    <row r="129" spans="1:8" x14ac:dyDescent="0.3">
      <c r="A129" s="6" t="s">
        <v>121</v>
      </c>
      <c r="B129" s="6" t="s">
        <v>38</v>
      </c>
      <c r="C129" s="25">
        <v>3</v>
      </c>
      <c r="D129" s="2">
        <f>C129*VLOOKUP(B129,Mat_Hang!$A$2:$F$11,4,FALSE)</f>
        <v>306</v>
      </c>
      <c r="E129" s="42">
        <f>D129*VLOOKUP(B129,Mat_Hang!$A$1:$F$11,5,FALSE)/100</f>
        <v>15.3</v>
      </c>
      <c r="F129" s="42">
        <f t="shared" si="2"/>
        <v>321.3</v>
      </c>
      <c r="G129" s="2">
        <f>C129*VLOOKUP('ChiTiet Hoa Don'!B129,Mat_Hang!$A$1:$F$11,6,FALSE)</f>
        <v>252</v>
      </c>
      <c r="H129" s="2">
        <f t="shared" si="3"/>
        <v>54</v>
      </c>
    </row>
    <row r="130" spans="1:8" x14ac:dyDescent="0.3">
      <c r="A130" s="6" t="s">
        <v>122</v>
      </c>
      <c r="B130" s="6" t="s">
        <v>7</v>
      </c>
      <c r="C130" s="25">
        <v>36</v>
      </c>
      <c r="D130" s="2">
        <f>C130*VLOOKUP(B130,Mat_Hang!$A$2:$F$11,4,FALSE)</f>
        <v>3168</v>
      </c>
      <c r="E130" s="42">
        <f>D130*VLOOKUP(B130,Mat_Hang!$A$1:$F$11,5,FALSE)/100</f>
        <v>316.8</v>
      </c>
      <c r="F130" s="42">
        <f t="shared" si="2"/>
        <v>3484.8</v>
      </c>
      <c r="G130" s="2">
        <f>C130*VLOOKUP('ChiTiet Hoa Don'!B130,Mat_Hang!$A$1:$F$11,6,FALSE)</f>
        <v>3240</v>
      </c>
      <c r="H130" s="2">
        <f t="shared" si="3"/>
        <v>-72</v>
      </c>
    </row>
    <row r="131" spans="1:8" x14ac:dyDescent="0.3">
      <c r="A131" s="6" t="s">
        <v>123</v>
      </c>
      <c r="B131" s="6" t="s">
        <v>24</v>
      </c>
      <c r="C131" s="25">
        <v>91</v>
      </c>
      <c r="D131" s="2">
        <f>C131*VLOOKUP(B131,Mat_Hang!$A$2:$F$11,4,FALSE)</f>
        <v>9100</v>
      </c>
      <c r="E131" s="42">
        <f>D131*VLOOKUP(B131,Mat_Hang!$A$1:$F$11,5,FALSE)/100</f>
        <v>728</v>
      </c>
      <c r="F131" s="42">
        <f t="shared" ref="F131:F194" si="4">D131+E131</f>
        <v>9828</v>
      </c>
      <c r="G131" s="2">
        <f>C131*VLOOKUP('ChiTiet Hoa Don'!B131,Mat_Hang!$A$1:$F$11,6,FALSE)</f>
        <v>8645</v>
      </c>
      <c r="H131" s="2">
        <f t="shared" ref="H131:H194" si="5">D131-G131</f>
        <v>455</v>
      </c>
    </row>
    <row r="132" spans="1:8" x14ac:dyDescent="0.3">
      <c r="A132" s="6" t="s">
        <v>124</v>
      </c>
      <c r="B132" s="6" t="s">
        <v>51</v>
      </c>
      <c r="C132" s="25">
        <v>20</v>
      </c>
      <c r="D132" s="2">
        <f>C132*VLOOKUP(B132,Mat_Hang!$A$2:$F$11,4,FALSE)</f>
        <v>2100</v>
      </c>
      <c r="E132" s="42">
        <f>D132*VLOOKUP(B132,Mat_Hang!$A$1:$F$11,5,FALSE)/100</f>
        <v>168</v>
      </c>
      <c r="F132" s="42">
        <f t="shared" si="4"/>
        <v>2268</v>
      </c>
      <c r="G132" s="2">
        <f>C132*VLOOKUP('ChiTiet Hoa Don'!B132,Mat_Hang!$A$1:$F$11,6,FALSE)</f>
        <v>2080</v>
      </c>
      <c r="H132" s="2">
        <f t="shared" si="5"/>
        <v>20</v>
      </c>
    </row>
    <row r="133" spans="1:8" x14ac:dyDescent="0.3">
      <c r="A133" s="6" t="s">
        <v>125</v>
      </c>
      <c r="B133" s="6" t="s">
        <v>4</v>
      </c>
      <c r="C133" s="25">
        <v>19</v>
      </c>
      <c r="D133" s="2">
        <f>C133*VLOOKUP(B133,Mat_Hang!$A$2:$F$11,4,FALSE)</f>
        <v>4218</v>
      </c>
      <c r="E133" s="42">
        <f>D133*VLOOKUP(B133,Mat_Hang!$A$1:$F$11,5,FALSE)/100</f>
        <v>421.8</v>
      </c>
      <c r="F133" s="42">
        <f t="shared" si="4"/>
        <v>4639.8</v>
      </c>
      <c r="G133" s="2">
        <f>C133*VLOOKUP('ChiTiet Hoa Don'!B133,Mat_Hang!$A$1:$F$11,6,FALSE)</f>
        <v>4180</v>
      </c>
      <c r="H133" s="2">
        <f t="shared" si="5"/>
        <v>38</v>
      </c>
    </row>
    <row r="134" spans="1:8" x14ac:dyDescent="0.3">
      <c r="A134" s="6" t="s">
        <v>126</v>
      </c>
      <c r="B134" s="6" t="s">
        <v>24</v>
      </c>
      <c r="C134" s="25">
        <v>16</v>
      </c>
      <c r="D134" s="2">
        <f>C134*VLOOKUP(B134,Mat_Hang!$A$2:$F$11,4,FALSE)</f>
        <v>1600</v>
      </c>
      <c r="E134" s="42">
        <f>D134*VLOOKUP(B134,Mat_Hang!$A$1:$F$11,5,FALSE)/100</f>
        <v>128</v>
      </c>
      <c r="F134" s="42">
        <f t="shared" si="4"/>
        <v>1728</v>
      </c>
      <c r="G134" s="2">
        <f>C134*VLOOKUP('ChiTiet Hoa Don'!B134,Mat_Hang!$A$1:$F$11,6,FALSE)</f>
        <v>1520</v>
      </c>
      <c r="H134" s="2">
        <f t="shared" si="5"/>
        <v>80</v>
      </c>
    </row>
    <row r="135" spans="1:8" x14ac:dyDescent="0.3">
      <c r="A135" s="6" t="s">
        <v>127</v>
      </c>
      <c r="B135" s="6" t="s">
        <v>51</v>
      </c>
      <c r="C135" s="25">
        <v>68</v>
      </c>
      <c r="D135" s="2">
        <f>C135*VLOOKUP(B135,Mat_Hang!$A$2:$F$11,4,FALSE)</f>
        <v>7140</v>
      </c>
      <c r="E135" s="42">
        <f>D135*VLOOKUP(B135,Mat_Hang!$A$1:$F$11,5,FALSE)/100</f>
        <v>571.20000000000005</v>
      </c>
      <c r="F135" s="42">
        <f t="shared" si="4"/>
        <v>7711.2</v>
      </c>
      <c r="G135" s="2">
        <f>C135*VLOOKUP('ChiTiet Hoa Don'!B135,Mat_Hang!$A$1:$F$11,6,FALSE)</f>
        <v>7072</v>
      </c>
      <c r="H135" s="2">
        <f t="shared" si="5"/>
        <v>68</v>
      </c>
    </row>
    <row r="136" spans="1:8" x14ac:dyDescent="0.3">
      <c r="A136" s="6" t="s">
        <v>128</v>
      </c>
      <c r="B136" s="6" t="s">
        <v>38</v>
      </c>
      <c r="C136" s="25">
        <f>STT</f>
        <v>11</v>
      </c>
      <c r="D136" s="2">
        <f>C136*VLOOKUP(B136,Mat_Hang!$A$2:$F$11,4,FALSE)</f>
        <v>1122</v>
      </c>
      <c r="E136" s="42">
        <f>D136*VLOOKUP(B136,Mat_Hang!$A$1:$F$11,5,FALSE)/100</f>
        <v>56.1</v>
      </c>
      <c r="F136" s="42">
        <f t="shared" si="4"/>
        <v>1178.0999999999999</v>
      </c>
      <c r="G136" s="2">
        <f>C136*VLOOKUP('ChiTiet Hoa Don'!B136,Mat_Hang!$A$1:$F$11,6,FALSE)</f>
        <v>924</v>
      </c>
      <c r="H136" s="2">
        <f t="shared" si="5"/>
        <v>198</v>
      </c>
    </row>
    <row r="137" spans="1:8" x14ac:dyDescent="0.3">
      <c r="A137" s="6" t="s">
        <v>129</v>
      </c>
      <c r="B137" s="6" t="s">
        <v>26</v>
      </c>
      <c r="C137" s="25">
        <v>3</v>
      </c>
      <c r="D137" s="2">
        <f>C137*VLOOKUP(B137,Mat_Hang!$A$2:$F$11,4,FALSE)</f>
        <v>636</v>
      </c>
      <c r="E137" s="42">
        <f>D137*VLOOKUP(B137,Mat_Hang!$A$1:$F$11,5,FALSE)/100</f>
        <v>50.88</v>
      </c>
      <c r="F137" s="42">
        <f t="shared" si="4"/>
        <v>686.88</v>
      </c>
      <c r="G137" s="2">
        <f>C137*VLOOKUP('ChiTiet Hoa Don'!B137,Mat_Hang!$A$1:$F$11,6,FALSE)</f>
        <v>621</v>
      </c>
      <c r="H137" s="2">
        <f t="shared" si="5"/>
        <v>15</v>
      </c>
    </row>
    <row r="138" spans="1:8" x14ac:dyDescent="0.3">
      <c r="A138" s="6" t="s">
        <v>130</v>
      </c>
      <c r="B138" s="6" t="s">
        <v>10</v>
      </c>
      <c r="C138" s="25">
        <v>10</v>
      </c>
      <c r="D138" s="2">
        <f>C138*VLOOKUP(B138,Mat_Hang!$A$2:$F$11,4,FALSE)</f>
        <v>2270</v>
      </c>
      <c r="E138" s="42">
        <f>D138*VLOOKUP(B138,Mat_Hang!$A$1:$F$11,5,FALSE)/100</f>
        <v>113.5</v>
      </c>
      <c r="F138" s="42">
        <f t="shared" si="4"/>
        <v>2383.5</v>
      </c>
      <c r="G138" s="2">
        <f>C138*VLOOKUP('ChiTiet Hoa Don'!B138,Mat_Hang!$A$1:$F$11,6,FALSE)</f>
        <v>2250</v>
      </c>
      <c r="H138" s="2">
        <f t="shared" si="5"/>
        <v>20</v>
      </c>
    </row>
    <row r="139" spans="1:8" x14ac:dyDescent="0.3">
      <c r="A139" s="6" t="s">
        <v>131</v>
      </c>
      <c r="B139" s="6" t="s">
        <v>4</v>
      </c>
      <c r="C139" s="25">
        <v>60</v>
      </c>
      <c r="D139" s="2">
        <f>C139*VLOOKUP(B139,Mat_Hang!$A$2:$F$11,4,FALSE)</f>
        <v>13320</v>
      </c>
      <c r="E139" s="42">
        <f>D139*VLOOKUP(B139,Mat_Hang!$A$1:$F$11,5,FALSE)/100</f>
        <v>1332</v>
      </c>
      <c r="F139" s="42">
        <f t="shared" si="4"/>
        <v>14652</v>
      </c>
      <c r="G139" s="2">
        <f>C139*VLOOKUP('ChiTiet Hoa Don'!B139,Mat_Hang!$A$1:$F$11,6,FALSE)</f>
        <v>13200</v>
      </c>
      <c r="H139" s="2">
        <f t="shared" si="5"/>
        <v>120</v>
      </c>
    </row>
    <row r="140" spans="1:8" x14ac:dyDescent="0.3">
      <c r="A140" s="6" t="s">
        <v>132</v>
      </c>
      <c r="B140" s="6" t="s">
        <v>7</v>
      </c>
      <c r="C140" s="25">
        <v>31</v>
      </c>
      <c r="D140" s="2">
        <f>C140*VLOOKUP(B140,Mat_Hang!$A$2:$F$11,4,FALSE)</f>
        <v>2728</v>
      </c>
      <c r="E140" s="42">
        <f>D140*VLOOKUP(B140,Mat_Hang!$A$1:$F$11,5,FALSE)/100</f>
        <v>272.8</v>
      </c>
      <c r="F140" s="42">
        <f t="shared" si="4"/>
        <v>3000.8</v>
      </c>
      <c r="G140" s="2">
        <f>C140*VLOOKUP('ChiTiet Hoa Don'!B140,Mat_Hang!$A$1:$F$11,6,FALSE)</f>
        <v>2790</v>
      </c>
      <c r="H140" s="2">
        <f t="shared" si="5"/>
        <v>-62</v>
      </c>
    </row>
    <row r="141" spans="1:8" x14ac:dyDescent="0.3">
      <c r="A141" s="6" t="s">
        <v>133</v>
      </c>
      <c r="B141" s="6" t="s">
        <v>21</v>
      </c>
      <c r="C141" s="25">
        <v>4</v>
      </c>
      <c r="D141" s="2">
        <f>C141*VLOOKUP(B141,Mat_Hang!$A$2:$F$11,4,FALSE)</f>
        <v>480</v>
      </c>
      <c r="E141" s="42">
        <f>D141*VLOOKUP(B141,Mat_Hang!$A$1:$F$11,5,FALSE)/100</f>
        <v>38.4</v>
      </c>
      <c r="F141" s="42">
        <f t="shared" si="4"/>
        <v>518.4</v>
      </c>
      <c r="G141" s="2">
        <f>C141*VLOOKUP('ChiTiet Hoa Don'!B141,Mat_Hang!$A$1:$F$11,6,FALSE)</f>
        <v>476</v>
      </c>
      <c r="H141" s="2">
        <f t="shared" si="5"/>
        <v>4</v>
      </c>
    </row>
    <row r="142" spans="1:8" x14ac:dyDescent="0.3">
      <c r="A142" s="6" t="s">
        <v>134</v>
      </c>
      <c r="B142" s="6" t="s">
        <v>7</v>
      </c>
      <c r="C142" s="25">
        <v>94</v>
      </c>
      <c r="D142" s="2">
        <f>C142*VLOOKUP(B142,Mat_Hang!$A$2:$F$11,4,FALSE)</f>
        <v>8272</v>
      </c>
      <c r="E142" s="42">
        <f>D142*VLOOKUP(B142,Mat_Hang!$A$1:$F$11,5,FALSE)/100</f>
        <v>827.2</v>
      </c>
      <c r="F142" s="42">
        <f t="shared" si="4"/>
        <v>9099.2000000000007</v>
      </c>
      <c r="G142" s="2">
        <f>C142*VLOOKUP('ChiTiet Hoa Don'!B142,Mat_Hang!$A$1:$F$11,6,FALSE)</f>
        <v>8460</v>
      </c>
      <c r="H142" s="2">
        <f t="shared" si="5"/>
        <v>-188</v>
      </c>
    </row>
    <row r="143" spans="1:8" x14ac:dyDescent="0.3">
      <c r="A143" s="6" t="s">
        <v>135</v>
      </c>
      <c r="B143" s="6" t="s">
        <v>28</v>
      </c>
      <c r="C143" s="25">
        <v>32</v>
      </c>
      <c r="D143" s="2">
        <f>C143*VLOOKUP(B143,Mat_Hang!$A$2:$F$11,4,FALSE)</f>
        <v>3488</v>
      </c>
      <c r="E143" s="42">
        <f>D143*VLOOKUP(B143,Mat_Hang!$A$1:$F$11,5,FALSE)/100</f>
        <v>348.8</v>
      </c>
      <c r="F143" s="42">
        <f t="shared" si="4"/>
        <v>3836.8</v>
      </c>
      <c r="G143" s="2">
        <f>C143*VLOOKUP('ChiTiet Hoa Don'!B143,Mat_Hang!$A$1:$F$11,6,FALSE)</f>
        <v>3456</v>
      </c>
      <c r="H143" s="2">
        <f t="shared" si="5"/>
        <v>32</v>
      </c>
    </row>
    <row r="144" spans="1:8" x14ac:dyDescent="0.3">
      <c r="A144" s="6" t="s">
        <v>136</v>
      </c>
      <c r="B144" s="6" t="s">
        <v>24</v>
      </c>
      <c r="C144" s="25">
        <v>10</v>
      </c>
      <c r="D144" s="2">
        <f>C144*VLOOKUP(B144,Mat_Hang!$A$2:$F$11,4,FALSE)</f>
        <v>1000</v>
      </c>
      <c r="E144" s="42">
        <f>D144*VLOOKUP(B144,Mat_Hang!$A$1:$F$11,5,FALSE)/100</f>
        <v>80</v>
      </c>
      <c r="F144" s="42">
        <f t="shared" si="4"/>
        <v>1080</v>
      </c>
      <c r="G144" s="2">
        <f>C144*VLOOKUP('ChiTiet Hoa Don'!B144,Mat_Hang!$A$1:$F$11,6,FALSE)</f>
        <v>950</v>
      </c>
      <c r="H144" s="2">
        <f t="shared" si="5"/>
        <v>50</v>
      </c>
    </row>
    <row r="145" spans="1:8" x14ac:dyDescent="0.3">
      <c r="A145" s="6" t="s">
        <v>137</v>
      </c>
      <c r="B145" s="6" t="s">
        <v>4</v>
      </c>
      <c r="C145" s="25">
        <v>51</v>
      </c>
      <c r="D145" s="2">
        <f>C145*VLOOKUP(B145,Mat_Hang!$A$2:$F$11,4,FALSE)</f>
        <v>11322</v>
      </c>
      <c r="E145" s="42">
        <f>D145*VLOOKUP(B145,Mat_Hang!$A$1:$F$11,5,FALSE)/100</f>
        <v>1132.2</v>
      </c>
      <c r="F145" s="42">
        <f t="shared" si="4"/>
        <v>12454.2</v>
      </c>
      <c r="G145" s="2">
        <f>C145*VLOOKUP('ChiTiet Hoa Don'!B145,Mat_Hang!$A$1:$F$11,6,FALSE)</f>
        <v>11220</v>
      </c>
      <c r="H145" s="2">
        <f t="shared" si="5"/>
        <v>102</v>
      </c>
    </row>
    <row r="146" spans="1:8" x14ac:dyDescent="0.3">
      <c r="A146" s="6" t="s">
        <v>138</v>
      </c>
      <c r="B146" s="6" t="s">
        <v>51</v>
      </c>
      <c r="C146" s="25">
        <v>15</v>
      </c>
      <c r="D146" s="2">
        <f>C146*VLOOKUP(B146,Mat_Hang!$A$2:$F$11,4,FALSE)</f>
        <v>1575</v>
      </c>
      <c r="E146" s="42">
        <f>D146*VLOOKUP(B146,Mat_Hang!$A$1:$F$11,5,FALSE)/100</f>
        <v>126</v>
      </c>
      <c r="F146" s="42">
        <f t="shared" si="4"/>
        <v>1701</v>
      </c>
      <c r="G146" s="2">
        <f>C146*VLOOKUP('ChiTiet Hoa Don'!B146,Mat_Hang!$A$1:$F$11,6,FALSE)</f>
        <v>1560</v>
      </c>
      <c r="H146" s="2">
        <f t="shared" si="5"/>
        <v>15</v>
      </c>
    </row>
    <row r="147" spans="1:8" x14ac:dyDescent="0.3">
      <c r="A147" s="6" t="s">
        <v>139</v>
      </c>
      <c r="B147" s="6" t="s">
        <v>38</v>
      </c>
      <c r="C147" s="25">
        <v>16</v>
      </c>
      <c r="D147" s="2">
        <f>C147*VLOOKUP(B147,Mat_Hang!$A$2:$F$11,4,FALSE)</f>
        <v>1632</v>
      </c>
      <c r="E147" s="42">
        <f>D147*VLOOKUP(B147,Mat_Hang!$A$1:$F$11,5,FALSE)/100</f>
        <v>81.599999999999994</v>
      </c>
      <c r="F147" s="42">
        <f t="shared" si="4"/>
        <v>1713.6</v>
      </c>
      <c r="G147" s="2">
        <f>C147*VLOOKUP('ChiTiet Hoa Don'!B147,Mat_Hang!$A$1:$F$11,6,FALSE)</f>
        <v>1344</v>
      </c>
      <c r="H147" s="2">
        <f t="shared" si="5"/>
        <v>288</v>
      </c>
    </row>
    <row r="148" spans="1:8" x14ac:dyDescent="0.3">
      <c r="A148" s="6" t="s">
        <v>140</v>
      </c>
      <c r="B148" s="6" t="s">
        <v>51</v>
      </c>
      <c r="C148" s="25">
        <v>31</v>
      </c>
      <c r="D148" s="2">
        <f>C148*VLOOKUP(B148,Mat_Hang!$A$2:$F$11,4,FALSE)</f>
        <v>3255</v>
      </c>
      <c r="E148" s="42">
        <f>D148*VLOOKUP(B148,Mat_Hang!$A$1:$F$11,5,FALSE)/100</f>
        <v>260.39999999999998</v>
      </c>
      <c r="F148" s="42">
        <f t="shared" si="4"/>
        <v>3515.4</v>
      </c>
      <c r="G148" s="2">
        <f>C148*VLOOKUP('ChiTiet Hoa Don'!B148,Mat_Hang!$A$1:$F$11,6,FALSE)</f>
        <v>3224</v>
      </c>
      <c r="H148" s="2">
        <f t="shared" si="5"/>
        <v>31</v>
      </c>
    </row>
    <row r="149" spans="1:8" x14ac:dyDescent="0.3">
      <c r="A149" s="6" t="s">
        <v>141</v>
      </c>
      <c r="B149" s="6" t="s">
        <v>21</v>
      </c>
      <c r="C149" s="25">
        <v>38</v>
      </c>
      <c r="D149" s="2">
        <f>C149*VLOOKUP(B149,Mat_Hang!$A$2:$F$11,4,FALSE)</f>
        <v>4560</v>
      </c>
      <c r="E149" s="42">
        <f>D149*VLOOKUP(B149,Mat_Hang!$A$1:$F$11,5,FALSE)/100</f>
        <v>364.8</v>
      </c>
      <c r="F149" s="42">
        <f t="shared" si="4"/>
        <v>4924.8</v>
      </c>
      <c r="G149" s="2">
        <f>C149*VLOOKUP('ChiTiet Hoa Don'!B149,Mat_Hang!$A$1:$F$11,6,FALSE)</f>
        <v>4522</v>
      </c>
      <c r="H149" s="2">
        <f t="shared" si="5"/>
        <v>38</v>
      </c>
    </row>
    <row r="150" spans="1:8" x14ac:dyDescent="0.3">
      <c r="A150" s="6" t="s">
        <v>142</v>
      </c>
      <c r="B150" s="6" t="s">
        <v>28</v>
      </c>
      <c r="C150" s="25">
        <v>42</v>
      </c>
      <c r="D150" s="2">
        <f>C150*VLOOKUP(B150,Mat_Hang!$A$2:$F$11,4,FALSE)</f>
        <v>4578</v>
      </c>
      <c r="E150" s="42">
        <f>D150*VLOOKUP(B150,Mat_Hang!$A$1:$F$11,5,FALSE)/100</f>
        <v>457.8</v>
      </c>
      <c r="F150" s="42">
        <f t="shared" si="4"/>
        <v>5035.8</v>
      </c>
      <c r="G150" s="2">
        <f>C150*VLOOKUP('ChiTiet Hoa Don'!B150,Mat_Hang!$A$1:$F$11,6,FALSE)</f>
        <v>4536</v>
      </c>
      <c r="H150" s="2">
        <f t="shared" si="5"/>
        <v>42</v>
      </c>
    </row>
    <row r="151" spans="1:8" x14ac:dyDescent="0.3">
      <c r="A151" s="6" t="s">
        <v>143</v>
      </c>
      <c r="B151" s="6" t="s">
        <v>38</v>
      </c>
      <c r="C151" s="25">
        <v>33</v>
      </c>
      <c r="D151" s="2">
        <f>C151*VLOOKUP(B151,Mat_Hang!$A$2:$F$11,4,FALSE)</f>
        <v>3366</v>
      </c>
      <c r="E151" s="42">
        <f>D151*VLOOKUP(B151,Mat_Hang!$A$1:$F$11,5,FALSE)/100</f>
        <v>168.3</v>
      </c>
      <c r="F151" s="42">
        <f t="shared" si="4"/>
        <v>3534.3</v>
      </c>
      <c r="G151" s="2">
        <f>C151*VLOOKUP('ChiTiet Hoa Don'!B151,Mat_Hang!$A$1:$F$11,6,FALSE)</f>
        <v>2772</v>
      </c>
      <c r="H151" s="2">
        <f t="shared" si="5"/>
        <v>594</v>
      </c>
    </row>
    <row r="152" spans="1:8" x14ac:dyDescent="0.3">
      <c r="A152" s="6" t="s">
        <v>144</v>
      </c>
      <c r="B152" s="6" t="s">
        <v>4</v>
      </c>
      <c r="C152" s="25">
        <v>63</v>
      </c>
      <c r="D152" s="2">
        <f>C152*VLOOKUP(B152,Mat_Hang!$A$2:$F$11,4,FALSE)</f>
        <v>13986</v>
      </c>
      <c r="E152" s="42">
        <f>D152*VLOOKUP(B152,Mat_Hang!$A$1:$F$11,5,FALSE)/100</f>
        <v>1398.6</v>
      </c>
      <c r="F152" s="42">
        <f t="shared" si="4"/>
        <v>15384.6</v>
      </c>
      <c r="G152" s="2">
        <f>C152*VLOOKUP('ChiTiet Hoa Don'!B152,Mat_Hang!$A$1:$F$11,6,FALSE)</f>
        <v>13860</v>
      </c>
      <c r="H152" s="2">
        <f t="shared" si="5"/>
        <v>126</v>
      </c>
    </row>
    <row r="153" spans="1:8" x14ac:dyDescent="0.3">
      <c r="A153" s="6" t="s">
        <v>145</v>
      </c>
      <c r="B153" s="6" t="s">
        <v>4</v>
      </c>
      <c r="C153" s="25">
        <v>60</v>
      </c>
      <c r="D153" s="2">
        <f>C153*VLOOKUP(B153,Mat_Hang!$A$2:$F$11,4,FALSE)</f>
        <v>13320</v>
      </c>
      <c r="E153" s="42">
        <f>D153*VLOOKUP(B153,Mat_Hang!$A$1:$F$11,5,FALSE)/100</f>
        <v>1332</v>
      </c>
      <c r="F153" s="42">
        <f t="shared" si="4"/>
        <v>14652</v>
      </c>
      <c r="G153" s="2">
        <f>C153*VLOOKUP('ChiTiet Hoa Don'!B153,Mat_Hang!$A$1:$F$11,6,FALSE)</f>
        <v>13200</v>
      </c>
      <c r="H153" s="2">
        <f t="shared" si="5"/>
        <v>120</v>
      </c>
    </row>
    <row r="154" spans="1:8" x14ac:dyDescent="0.3">
      <c r="A154" s="6" t="s">
        <v>146</v>
      </c>
      <c r="B154" s="6" t="s">
        <v>51</v>
      </c>
      <c r="C154" s="25">
        <v>14</v>
      </c>
      <c r="D154" s="2">
        <f>C154*VLOOKUP(B154,Mat_Hang!$A$2:$F$11,4,FALSE)</f>
        <v>1470</v>
      </c>
      <c r="E154" s="42">
        <f>D154*VLOOKUP(B154,Mat_Hang!$A$1:$F$11,5,FALSE)/100</f>
        <v>117.6</v>
      </c>
      <c r="F154" s="42">
        <f t="shared" si="4"/>
        <v>1587.6</v>
      </c>
      <c r="G154" s="2">
        <f>C154*VLOOKUP('ChiTiet Hoa Don'!B154,Mat_Hang!$A$1:$F$11,6,FALSE)</f>
        <v>1456</v>
      </c>
      <c r="H154" s="2">
        <f t="shared" si="5"/>
        <v>14</v>
      </c>
    </row>
    <row r="155" spans="1:8" x14ac:dyDescent="0.3">
      <c r="A155" s="6" t="s">
        <v>147</v>
      </c>
      <c r="B155" s="6" t="s">
        <v>10</v>
      </c>
      <c r="C155" s="25">
        <v>42</v>
      </c>
      <c r="D155" s="2">
        <f>C155*VLOOKUP(B155,Mat_Hang!$A$2:$F$11,4,FALSE)</f>
        <v>9534</v>
      </c>
      <c r="E155" s="42">
        <f>D155*VLOOKUP(B155,Mat_Hang!$A$1:$F$11,5,FALSE)/100</f>
        <v>476.7</v>
      </c>
      <c r="F155" s="42">
        <f t="shared" si="4"/>
        <v>10010.700000000001</v>
      </c>
      <c r="G155" s="2">
        <f>C155*VLOOKUP('ChiTiet Hoa Don'!B155,Mat_Hang!$A$1:$F$11,6,FALSE)</f>
        <v>9450</v>
      </c>
      <c r="H155" s="2">
        <f t="shared" si="5"/>
        <v>84</v>
      </c>
    </row>
    <row r="156" spans="1:8" x14ac:dyDescent="0.3">
      <c r="A156" s="6" t="s">
        <v>148</v>
      </c>
      <c r="B156" s="6" t="s">
        <v>38</v>
      </c>
      <c r="C156" s="25">
        <v>37</v>
      </c>
      <c r="D156" s="2">
        <f>C156*VLOOKUP(B156,Mat_Hang!$A$2:$F$11,4,FALSE)</f>
        <v>3774</v>
      </c>
      <c r="E156" s="42">
        <f>D156*VLOOKUP(B156,Mat_Hang!$A$1:$F$11,5,FALSE)/100</f>
        <v>188.7</v>
      </c>
      <c r="F156" s="42">
        <f t="shared" si="4"/>
        <v>3962.7</v>
      </c>
      <c r="G156" s="2">
        <f>C156*VLOOKUP('ChiTiet Hoa Don'!B156,Mat_Hang!$A$1:$F$11,6,FALSE)</f>
        <v>3108</v>
      </c>
      <c r="H156" s="2">
        <f t="shared" si="5"/>
        <v>666</v>
      </c>
    </row>
    <row r="157" spans="1:8" x14ac:dyDescent="0.3">
      <c r="A157" s="6" t="s">
        <v>149</v>
      </c>
      <c r="B157" s="6" t="s">
        <v>7</v>
      </c>
      <c r="C157" s="25">
        <v>25</v>
      </c>
      <c r="D157" s="2">
        <f>C157*VLOOKUP(B157,Mat_Hang!$A$2:$F$11,4,FALSE)</f>
        <v>2200</v>
      </c>
      <c r="E157" s="42">
        <f>D157*VLOOKUP(B157,Mat_Hang!$A$1:$F$11,5,FALSE)/100</f>
        <v>220</v>
      </c>
      <c r="F157" s="42">
        <f t="shared" si="4"/>
        <v>2420</v>
      </c>
      <c r="G157" s="2">
        <f>C157*VLOOKUP('ChiTiet Hoa Don'!B157,Mat_Hang!$A$1:$F$11,6,FALSE)</f>
        <v>2250</v>
      </c>
      <c r="H157" s="2">
        <f t="shared" si="5"/>
        <v>-50</v>
      </c>
    </row>
    <row r="158" spans="1:8" x14ac:dyDescent="0.3">
      <c r="A158" s="6" t="s">
        <v>150</v>
      </c>
      <c r="B158" s="6" t="s">
        <v>38</v>
      </c>
      <c r="C158" s="25">
        <v>51</v>
      </c>
      <c r="D158" s="2">
        <f>C158*VLOOKUP(B158,Mat_Hang!$A$2:$F$11,4,FALSE)</f>
        <v>5202</v>
      </c>
      <c r="E158" s="42">
        <f>D158*VLOOKUP(B158,Mat_Hang!$A$1:$F$11,5,FALSE)/100</f>
        <v>260.10000000000002</v>
      </c>
      <c r="F158" s="42">
        <f t="shared" si="4"/>
        <v>5462.1</v>
      </c>
      <c r="G158" s="2">
        <f>C158*VLOOKUP('ChiTiet Hoa Don'!B158,Mat_Hang!$A$1:$F$11,6,FALSE)</f>
        <v>4284</v>
      </c>
      <c r="H158" s="2">
        <f t="shared" si="5"/>
        <v>918</v>
      </c>
    </row>
    <row r="159" spans="1:8" x14ac:dyDescent="0.3">
      <c r="A159" s="6" t="s">
        <v>151</v>
      </c>
      <c r="B159" s="6" t="s">
        <v>5</v>
      </c>
      <c r="C159" s="25">
        <v>18</v>
      </c>
      <c r="D159" s="2">
        <f>C159*VLOOKUP(B159,Mat_Hang!$A$2:$F$11,4,FALSE)</f>
        <v>1044</v>
      </c>
      <c r="E159" s="42">
        <f>D159*VLOOKUP(B159,Mat_Hang!$A$1:$F$11,5,FALSE)/100</f>
        <v>104.4</v>
      </c>
      <c r="F159" s="42">
        <f t="shared" si="4"/>
        <v>1148.4000000000001</v>
      </c>
      <c r="G159" s="2">
        <f>C159*VLOOKUP('ChiTiet Hoa Don'!B159,Mat_Hang!$A$1:$F$11,6,FALSE)</f>
        <v>990</v>
      </c>
      <c r="H159" s="2">
        <f t="shared" si="5"/>
        <v>54</v>
      </c>
    </row>
    <row r="160" spans="1:8" x14ac:dyDescent="0.3">
      <c r="A160" s="6" t="s">
        <v>152</v>
      </c>
      <c r="B160" s="6" t="s">
        <v>21</v>
      </c>
      <c r="C160" s="25">
        <v>25</v>
      </c>
      <c r="D160" s="2">
        <f>C160*VLOOKUP(B160,Mat_Hang!$A$2:$F$11,4,FALSE)</f>
        <v>3000</v>
      </c>
      <c r="E160" s="42">
        <f>D160*VLOOKUP(B160,Mat_Hang!$A$1:$F$11,5,FALSE)/100</f>
        <v>240</v>
      </c>
      <c r="F160" s="42">
        <f t="shared" si="4"/>
        <v>3240</v>
      </c>
      <c r="G160" s="2">
        <f>C160*VLOOKUP('ChiTiet Hoa Don'!B160,Mat_Hang!$A$1:$F$11,6,FALSE)</f>
        <v>2975</v>
      </c>
      <c r="H160" s="2">
        <f t="shared" si="5"/>
        <v>25</v>
      </c>
    </row>
    <row r="161" spans="1:8" x14ac:dyDescent="0.3">
      <c r="A161" s="6" t="s">
        <v>153</v>
      </c>
      <c r="B161" s="6" t="s">
        <v>21</v>
      </c>
      <c r="C161" s="25">
        <v>91</v>
      </c>
      <c r="D161" s="2">
        <f>C161*VLOOKUP(B161,Mat_Hang!$A$2:$F$11,4,FALSE)</f>
        <v>10920</v>
      </c>
      <c r="E161" s="42">
        <f>D161*VLOOKUP(B161,Mat_Hang!$A$1:$F$11,5,FALSE)/100</f>
        <v>873.6</v>
      </c>
      <c r="F161" s="42">
        <f t="shared" si="4"/>
        <v>11793.6</v>
      </c>
      <c r="G161" s="2">
        <f>C161*VLOOKUP('ChiTiet Hoa Don'!B161,Mat_Hang!$A$1:$F$11,6,FALSE)</f>
        <v>10829</v>
      </c>
      <c r="H161" s="2">
        <f t="shared" si="5"/>
        <v>91</v>
      </c>
    </row>
    <row r="162" spans="1:8" x14ac:dyDescent="0.3">
      <c r="A162" s="6" t="s">
        <v>154</v>
      </c>
      <c r="B162" s="6" t="s">
        <v>7</v>
      </c>
      <c r="C162" s="25">
        <v>13</v>
      </c>
      <c r="D162" s="2">
        <f>C162*VLOOKUP(B162,Mat_Hang!$A$2:$F$11,4,FALSE)</f>
        <v>1144</v>
      </c>
      <c r="E162" s="42">
        <f>D162*VLOOKUP(B162,Mat_Hang!$A$1:$F$11,5,FALSE)/100</f>
        <v>114.4</v>
      </c>
      <c r="F162" s="42">
        <f t="shared" si="4"/>
        <v>1258.4000000000001</v>
      </c>
      <c r="G162" s="2">
        <f>C162*VLOOKUP('ChiTiet Hoa Don'!B162,Mat_Hang!$A$1:$F$11,6,FALSE)</f>
        <v>1170</v>
      </c>
      <c r="H162" s="2">
        <f t="shared" si="5"/>
        <v>-26</v>
      </c>
    </row>
    <row r="163" spans="1:8" x14ac:dyDescent="0.3">
      <c r="A163" s="6" t="s">
        <v>155</v>
      </c>
      <c r="B163" s="6" t="s">
        <v>21</v>
      </c>
      <c r="C163" s="25">
        <v>24</v>
      </c>
      <c r="D163" s="2">
        <f>C163*VLOOKUP(B163,Mat_Hang!$A$2:$F$11,4,FALSE)</f>
        <v>2880</v>
      </c>
      <c r="E163" s="42">
        <f>D163*VLOOKUP(B163,Mat_Hang!$A$1:$F$11,5,FALSE)/100</f>
        <v>230.4</v>
      </c>
      <c r="F163" s="42">
        <f t="shared" si="4"/>
        <v>3110.4</v>
      </c>
      <c r="G163" s="2">
        <f>C163*VLOOKUP('ChiTiet Hoa Don'!B163,Mat_Hang!$A$1:$F$11,6,FALSE)</f>
        <v>2856</v>
      </c>
      <c r="H163" s="2">
        <f t="shared" si="5"/>
        <v>24</v>
      </c>
    </row>
    <row r="164" spans="1:8" x14ac:dyDescent="0.3">
      <c r="A164" s="6" t="s">
        <v>156</v>
      </c>
      <c r="B164" s="6" t="s">
        <v>28</v>
      </c>
      <c r="C164" s="25">
        <v>84</v>
      </c>
      <c r="D164" s="2">
        <f>C164*VLOOKUP(B164,Mat_Hang!$A$2:$F$11,4,FALSE)</f>
        <v>9156</v>
      </c>
      <c r="E164" s="42">
        <f>D164*VLOOKUP(B164,Mat_Hang!$A$1:$F$11,5,FALSE)/100</f>
        <v>915.6</v>
      </c>
      <c r="F164" s="42">
        <f t="shared" si="4"/>
        <v>10071.6</v>
      </c>
      <c r="G164" s="2">
        <f>C164*VLOOKUP('ChiTiet Hoa Don'!B164,Mat_Hang!$A$1:$F$11,6,FALSE)</f>
        <v>9072</v>
      </c>
      <c r="H164" s="2">
        <f t="shared" si="5"/>
        <v>84</v>
      </c>
    </row>
    <row r="165" spans="1:8" x14ac:dyDescent="0.3">
      <c r="A165" s="6" t="s">
        <v>157</v>
      </c>
      <c r="B165" s="6" t="s">
        <v>4</v>
      </c>
      <c r="C165" s="25">
        <v>25</v>
      </c>
      <c r="D165" s="2">
        <f>C165*VLOOKUP(B165,Mat_Hang!$A$2:$F$11,4,FALSE)</f>
        <v>5550</v>
      </c>
      <c r="E165" s="42">
        <f>D165*VLOOKUP(B165,Mat_Hang!$A$1:$F$11,5,FALSE)/100</f>
        <v>555</v>
      </c>
      <c r="F165" s="42">
        <f t="shared" si="4"/>
        <v>6105</v>
      </c>
      <c r="G165" s="2">
        <f>C165*VLOOKUP('ChiTiet Hoa Don'!B165,Mat_Hang!$A$1:$F$11,6,FALSE)</f>
        <v>5500</v>
      </c>
      <c r="H165" s="2">
        <f t="shared" si="5"/>
        <v>50</v>
      </c>
    </row>
    <row r="166" spans="1:8" x14ac:dyDescent="0.3">
      <c r="A166" s="6" t="s">
        <v>158</v>
      </c>
      <c r="B166" s="6" t="s">
        <v>7</v>
      </c>
      <c r="C166" s="25">
        <v>7</v>
      </c>
      <c r="D166" s="2">
        <f>C166*VLOOKUP(B166,Mat_Hang!$A$2:$F$11,4,FALSE)</f>
        <v>616</v>
      </c>
      <c r="E166" s="42">
        <f>D166*VLOOKUP(B166,Mat_Hang!$A$1:$F$11,5,FALSE)/100</f>
        <v>61.6</v>
      </c>
      <c r="F166" s="42">
        <f t="shared" si="4"/>
        <v>677.6</v>
      </c>
      <c r="G166" s="2">
        <f>C166*VLOOKUP('ChiTiet Hoa Don'!B166,Mat_Hang!$A$1:$F$11,6,FALSE)</f>
        <v>630</v>
      </c>
      <c r="H166" s="2">
        <f t="shared" si="5"/>
        <v>-14</v>
      </c>
    </row>
    <row r="167" spans="1:8" x14ac:dyDescent="0.3">
      <c r="A167" s="6" t="s">
        <v>159</v>
      </c>
      <c r="B167" s="6" t="s">
        <v>21</v>
      </c>
      <c r="C167" s="25">
        <v>9</v>
      </c>
      <c r="D167" s="2">
        <f>C167*VLOOKUP(B167,Mat_Hang!$A$2:$F$11,4,FALSE)</f>
        <v>1080</v>
      </c>
      <c r="E167" s="42">
        <f>D167*VLOOKUP(B167,Mat_Hang!$A$1:$F$11,5,FALSE)/100</f>
        <v>86.4</v>
      </c>
      <c r="F167" s="42">
        <f t="shared" si="4"/>
        <v>1166.4000000000001</v>
      </c>
      <c r="G167" s="2">
        <f>C167*VLOOKUP('ChiTiet Hoa Don'!B167,Mat_Hang!$A$1:$F$11,6,FALSE)</f>
        <v>1071</v>
      </c>
      <c r="H167" s="2">
        <f t="shared" si="5"/>
        <v>9</v>
      </c>
    </row>
    <row r="168" spans="1:8" x14ac:dyDescent="0.3">
      <c r="A168" s="6" t="s">
        <v>160</v>
      </c>
      <c r="B168" s="6" t="s">
        <v>7</v>
      </c>
      <c r="C168" s="25">
        <v>60</v>
      </c>
      <c r="D168" s="2">
        <f>C168*VLOOKUP(B168,Mat_Hang!$A$2:$F$11,4,FALSE)</f>
        <v>5280</v>
      </c>
      <c r="E168" s="42">
        <f>D168*VLOOKUP(B168,Mat_Hang!$A$1:$F$11,5,FALSE)/100</f>
        <v>528</v>
      </c>
      <c r="F168" s="42">
        <f t="shared" si="4"/>
        <v>5808</v>
      </c>
      <c r="G168" s="2">
        <f>C168*VLOOKUP('ChiTiet Hoa Don'!B168,Mat_Hang!$A$1:$F$11,6,FALSE)</f>
        <v>5400</v>
      </c>
      <c r="H168" s="2">
        <f t="shared" si="5"/>
        <v>-120</v>
      </c>
    </row>
    <row r="169" spans="1:8" x14ac:dyDescent="0.3">
      <c r="A169" s="6" t="s">
        <v>161</v>
      </c>
      <c r="B169" s="6" t="s">
        <v>38</v>
      </c>
      <c r="C169" s="25">
        <v>12</v>
      </c>
      <c r="D169" s="2">
        <f>C169*VLOOKUP(B169,Mat_Hang!$A$2:$F$11,4,FALSE)</f>
        <v>1224</v>
      </c>
      <c r="E169" s="42">
        <f>D169*VLOOKUP(B169,Mat_Hang!$A$1:$F$11,5,FALSE)/100</f>
        <v>61.2</v>
      </c>
      <c r="F169" s="42">
        <f t="shared" si="4"/>
        <v>1285.2</v>
      </c>
      <c r="G169" s="2">
        <f>C169*VLOOKUP('ChiTiet Hoa Don'!B169,Mat_Hang!$A$1:$F$11,6,FALSE)</f>
        <v>1008</v>
      </c>
      <c r="H169" s="2">
        <f t="shared" si="5"/>
        <v>216</v>
      </c>
    </row>
    <row r="170" spans="1:8" x14ac:dyDescent="0.3">
      <c r="A170" s="6" t="s">
        <v>162</v>
      </c>
      <c r="B170" s="6" t="s">
        <v>26</v>
      </c>
      <c r="C170" s="25">
        <v>8</v>
      </c>
      <c r="D170" s="2">
        <f>C170*VLOOKUP(B170,Mat_Hang!$A$2:$F$11,4,FALSE)</f>
        <v>1696</v>
      </c>
      <c r="E170" s="42">
        <f>D170*VLOOKUP(B170,Mat_Hang!$A$1:$F$11,5,FALSE)/100</f>
        <v>135.68</v>
      </c>
      <c r="F170" s="42">
        <f t="shared" si="4"/>
        <v>1831.68</v>
      </c>
      <c r="G170" s="2">
        <f>C170*VLOOKUP('ChiTiet Hoa Don'!B170,Mat_Hang!$A$1:$F$11,6,FALSE)</f>
        <v>1656</v>
      </c>
      <c r="H170" s="2">
        <f t="shared" si="5"/>
        <v>40</v>
      </c>
    </row>
    <row r="171" spans="1:8" x14ac:dyDescent="0.3">
      <c r="A171" s="6" t="s">
        <v>163</v>
      </c>
      <c r="B171" s="6" t="s">
        <v>21</v>
      </c>
      <c r="C171" s="25">
        <v>13</v>
      </c>
      <c r="D171" s="2">
        <f>C171*VLOOKUP(B171,Mat_Hang!$A$2:$F$11,4,FALSE)</f>
        <v>1560</v>
      </c>
      <c r="E171" s="42">
        <f>D171*VLOOKUP(B171,Mat_Hang!$A$1:$F$11,5,FALSE)/100</f>
        <v>124.8</v>
      </c>
      <c r="F171" s="42">
        <f t="shared" si="4"/>
        <v>1684.8</v>
      </c>
      <c r="G171" s="2">
        <f>C171*VLOOKUP('ChiTiet Hoa Don'!B171,Mat_Hang!$A$1:$F$11,6,FALSE)</f>
        <v>1547</v>
      </c>
      <c r="H171" s="2">
        <f t="shared" si="5"/>
        <v>13</v>
      </c>
    </row>
    <row r="172" spans="1:8" x14ac:dyDescent="0.3">
      <c r="A172" s="6" t="s">
        <v>164</v>
      </c>
      <c r="B172" s="6" t="s">
        <v>24</v>
      </c>
      <c r="C172" s="25">
        <v>61</v>
      </c>
      <c r="D172" s="2">
        <f>C172*VLOOKUP(B172,Mat_Hang!$A$2:$F$11,4,FALSE)</f>
        <v>6100</v>
      </c>
      <c r="E172" s="42">
        <f>D172*VLOOKUP(B172,Mat_Hang!$A$1:$F$11,5,FALSE)/100</f>
        <v>488</v>
      </c>
      <c r="F172" s="42">
        <f t="shared" si="4"/>
        <v>6588</v>
      </c>
      <c r="G172" s="2">
        <f>C172*VLOOKUP('ChiTiet Hoa Don'!B172,Mat_Hang!$A$1:$F$11,6,FALSE)</f>
        <v>5795</v>
      </c>
      <c r="H172" s="2">
        <f t="shared" si="5"/>
        <v>305</v>
      </c>
    </row>
    <row r="173" spans="1:8" x14ac:dyDescent="0.3">
      <c r="A173" s="6" t="s">
        <v>165</v>
      </c>
      <c r="B173" s="6" t="s">
        <v>10</v>
      </c>
      <c r="C173" s="25">
        <v>6</v>
      </c>
      <c r="D173" s="2">
        <f>C173*VLOOKUP(B173,Mat_Hang!$A$2:$F$11,4,FALSE)</f>
        <v>1362</v>
      </c>
      <c r="E173" s="42">
        <f>D173*VLOOKUP(B173,Mat_Hang!$A$1:$F$11,5,FALSE)/100</f>
        <v>68.099999999999994</v>
      </c>
      <c r="F173" s="42">
        <f t="shared" si="4"/>
        <v>1430.1</v>
      </c>
      <c r="G173" s="2">
        <f>C173*VLOOKUP('ChiTiet Hoa Don'!B173,Mat_Hang!$A$1:$F$11,6,FALSE)</f>
        <v>1350</v>
      </c>
      <c r="H173" s="2">
        <f t="shared" si="5"/>
        <v>12</v>
      </c>
    </row>
    <row r="174" spans="1:8" x14ac:dyDescent="0.3">
      <c r="A174" s="6" t="s">
        <v>166</v>
      </c>
      <c r="B174" s="6" t="s">
        <v>26</v>
      </c>
      <c r="C174" s="25">
        <v>3</v>
      </c>
      <c r="D174" s="2">
        <f>C174*VLOOKUP(B174,Mat_Hang!$A$2:$F$11,4,FALSE)</f>
        <v>636</v>
      </c>
      <c r="E174" s="42">
        <f>D174*VLOOKUP(B174,Mat_Hang!$A$1:$F$11,5,FALSE)/100</f>
        <v>50.88</v>
      </c>
      <c r="F174" s="42">
        <f t="shared" si="4"/>
        <v>686.88</v>
      </c>
      <c r="G174" s="2">
        <f>C174*VLOOKUP('ChiTiet Hoa Don'!B174,Mat_Hang!$A$1:$F$11,6,FALSE)</f>
        <v>621</v>
      </c>
      <c r="H174" s="2">
        <f t="shared" si="5"/>
        <v>15</v>
      </c>
    </row>
    <row r="175" spans="1:8" x14ac:dyDescent="0.3">
      <c r="A175" s="6" t="s">
        <v>167</v>
      </c>
      <c r="B175" s="6" t="s">
        <v>38</v>
      </c>
      <c r="C175" s="25">
        <v>16</v>
      </c>
      <c r="D175" s="2">
        <f>C175*VLOOKUP(B175,Mat_Hang!$A$2:$F$11,4,FALSE)</f>
        <v>1632</v>
      </c>
      <c r="E175" s="42">
        <f>D175*VLOOKUP(B175,Mat_Hang!$A$1:$F$11,5,FALSE)/100</f>
        <v>81.599999999999994</v>
      </c>
      <c r="F175" s="42">
        <f t="shared" si="4"/>
        <v>1713.6</v>
      </c>
      <c r="G175" s="2">
        <f>C175*VLOOKUP('ChiTiet Hoa Don'!B175,Mat_Hang!$A$1:$F$11,6,FALSE)</f>
        <v>1344</v>
      </c>
      <c r="H175" s="2">
        <f t="shared" si="5"/>
        <v>288</v>
      </c>
    </row>
    <row r="176" spans="1:8" x14ac:dyDescent="0.3">
      <c r="A176" s="6" t="s">
        <v>168</v>
      </c>
      <c r="B176" s="6" t="s">
        <v>26</v>
      </c>
      <c r="C176" s="25">
        <v>6</v>
      </c>
      <c r="D176" s="2">
        <f>C176*VLOOKUP(B176,Mat_Hang!$A$2:$F$11,4,FALSE)</f>
        <v>1272</v>
      </c>
      <c r="E176" s="42">
        <f>D176*VLOOKUP(B176,Mat_Hang!$A$1:$F$11,5,FALSE)/100</f>
        <v>101.76</v>
      </c>
      <c r="F176" s="42">
        <f t="shared" si="4"/>
        <v>1373.76</v>
      </c>
      <c r="G176" s="2">
        <f>C176*VLOOKUP('ChiTiet Hoa Don'!B176,Mat_Hang!$A$1:$F$11,6,FALSE)</f>
        <v>1242</v>
      </c>
      <c r="H176" s="2">
        <f t="shared" si="5"/>
        <v>30</v>
      </c>
    </row>
    <row r="177" spans="1:8" x14ac:dyDescent="0.3">
      <c r="A177" s="6" t="s">
        <v>169</v>
      </c>
      <c r="B177" s="6" t="s">
        <v>51</v>
      </c>
      <c r="C177" s="25">
        <v>26</v>
      </c>
      <c r="D177" s="2">
        <f>C177*VLOOKUP(B177,Mat_Hang!$A$2:$F$11,4,FALSE)</f>
        <v>2730</v>
      </c>
      <c r="E177" s="42">
        <f>D177*VLOOKUP(B177,Mat_Hang!$A$1:$F$11,5,FALSE)/100</f>
        <v>218.4</v>
      </c>
      <c r="F177" s="42">
        <f t="shared" si="4"/>
        <v>2948.4</v>
      </c>
      <c r="G177" s="2">
        <f>C177*VLOOKUP('ChiTiet Hoa Don'!B177,Mat_Hang!$A$1:$F$11,6,FALSE)</f>
        <v>2704</v>
      </c>
      <c r="H177" s="2">
        <f t="shared" si="5"/>
        <v>26</v>
      </c>
    </row>
    <row r="178" spans="1:8" x14ac:dyDescent="0.3">
      <c r="A178" s="6" t="s">
        <v>170</v>
      </c>
      <c r="B178" s="6" t="s">
        <v>24</v>
      </c>
      <c r="C178" s="25">
        <v>10</v>
      </c>
      <c r="D178" s="2">
        <f>C178*VLOOKUP(B178,Mat_Hang!$A$2:$F$11,4,FALSE)</f>
        <v>1000</v>
      </c>
      <c r="E178" s="42">
        <f>D178*VLOOKUP(B178,Mat_Hang!$A$1:$F$11,5,FALSE)/100</f>
        <v>80</v>
      </c>
      <c r="F178" s="42">
        <f t="shared" si="4"/>
        <v>1080</v>
      </c>
      <c r="G178" s="2">
        <f>C178*VLOOKUP('ChiTiet Hoa Don'!B178,Mat_Hang!$A$1:$F$11,6,FALSE)</f>
        <v>950</v>
      </c>
      <c r="H178" s="2">
        <f t="shared" si="5"/>
        <v>50</v>
      </c>
    </row>
    <row r="179" spans="1:8" x14ac:dyDescent="0.3">
      <c r="A179" s="6" t="s">
        <v>171</v>
      </c>
      <c r="B179" s="6" t="s">
        <v>51</v>
      </c>
      <c r="C179" s="25">
        <v>41</v>
      </c>
      <c r="D179" s="2">
        <f>C179*VLOOKUP(B179,Mat_Hang!$A$2:$F$11,4,FALSE)</f>
        <v>4305</v>
      </c>
      <c r="E179" s="42">
        <f>D179*VLOOKUP(B179,Mat_Hang!$A$1:$F$11,5,FALSE)/100</f>
        <v>344.4</v>
      </c>
      <c r="F179" s="42">
        <f t="shared" si="4"/>
        <v>4649.3999999999996</v>
      </c>
      <c r="G179" s="2">
        <f>C179*VLOOKUP('ChiTiet Hoa Don'!B179,Mat_Hang!$A$1:$F$11,6,FALSE)</f>
        <v>4264</v>
      </c>
      <c r="H179" s="2">
        <f t="shared" si="5"/>
        <v>41</v>
      </c>
    </row>
    <row r="180" spans="1:8" x14ac:dyDescent="0.3">
      <c r="A180" s="6" t="s">
        <v>172</v>
      </c>
      <c r="B180" s="6" t="s">
        <v>26</v>
      </c>
      <c r="C180" s="25">
        <v>51</v>
      </c>
      <c r="D180" s="2">
        <f>C180*VLOOKUP(B180,Mat_Hang!$A$2:$F$11,4,FALSE)</f>
        <v>10812</v>
      </c>
      <c r="E180" s="42">
        <f>D180*VLOOKUP(B180,Mat_Hang!$A$1:$F$11,5,FALSE)/100</f>
        <v>864.96</v>
      </c>
      <c r="F180" s="42">
        <f t="shared" si="4"/>
        <v>11676.96</v>
      </c>
      <c r="G180" s="2">
        <f>C180*VLOOKUP('ChiTiet Hoa Don'!B180,Mat_Hang!$A$1:$F$11,6,FALSE)</f>
        <v>10557</v>
      </c>
      <c r="H180" s="2">
        <f t="shared" si="5"/>
        <v>255</v>
      </c>
    </row>
    <row r="181" spans="1:8" x14ac:dyDescent="0.3">
      <c r="A181" s="6" t="s">
        <v>173</v>
      </c>
      <c r="B181" s="6" t="s">
        <v>28</v>
      </c>
      <c r="C181" s="25">
        <v>12</v>
      </c>
      <c r="D181" s="2">
        <f>C181*VLOOKUP(B181,Mat_Hang!$A$2:$F$11,4,FALSE)</f>
        <v>1308</v>
      </c>
      <c r="E181" s="42">
        <f>D181*VLOOKUP(B181,Mat_Hang!$A$1:$F$11,5,FALSE)/100</f>
        <v>130.80000000000001</v>
      </c>
      <c r="F181" s="42">
        <f t="shared" si="4"/>
        <v>1438.8</v>
      </c>
      <c r="G181" s="2">
        <f>C181*VLOOKUP('ChiTiet Hoa Don'!B181,Mat_Hang!$A$1:$F$11,6,FALSE)</f>
        <v>1296</v>
      </c>
      <c r="H181" s="2">
        <f t="shared" si="5"/>
        <v>12</v>
      </c>
    </row>
    <row r="182" spans="1:8" x14ac:dyDescent="0.3">
      <c r="A182" s="6" t="s">
        <v>174</v>
      </c>
      <c r="B182" s="6" t="s">
        <v>4</v>
      </c>
      <c r="C182" s="25">
        <v>17</v>
      </c>
      <c r="D182" s="2">
        <f>C182*VLOOKUP(B182,Mat_Hang!$A$2:$F$11,4,FALSE)</f>
        <v>3774</v>
      </c>
      <c r="E182" s="42">
        <f>D182*VLOOKUP(B182,Mat_Hang!$A$1:$F$11,5,FALSE)/100</f>
        <v>377.4</v>
      </c>
      <c r="F182" s="42">
        <f t="shared" si="4"/>
        <v>4151.3999999999996</v>
      </c>
      <c r="G182" s="2">
        <f>C182*VLOOKUP('ChiTiet Hoa Don'!B182,Mat_Hang!$A$1:$F$11,6,FALSE)</f>
        <v>3740</v>
      </c>
      <c r="H182" s="2">
        <f t="shared" si="5"/>
        <v>34</v>
      </c>
    </row>
    <row r="183" spans="1:8" x14ac:dyDescent="0.3">
      <c r="A183" s="6" t="s">
        <v>175</v>
      </c>
      <c r="B183" s="6" t="s">
        <v>21</v>
      </c>
      <c r="C183" s="25">
        <v>19</v>
      </c>
      <c r="D183" s="2">
        <f>C183*VLOOKUP(B183,Mat_Hang!$A$2:$F$11,4,FALSE)</f>
        <v>2280</v>
      </c>
      <c r="E183" s="42">
        <f>D183*VLOOKUP(B183,Mat_Hang!$A$1:$F$11,5,FALSE)/100</f>
        <v>182.4</v>
      </c>
      <c r="F183" s="42">
        <f t="shared" si="4"/>
        <v>2462.4</v>
      </c>
      <c r="G183" s="2">
        <f>C183*VLOOKUP('ChiTiet Hoa Don'!B183,Mat_Hang!$A$1:$F$11,6,FALSE)</f>
        <v>2261</v>
      </c>
      <c r="H183" s="2">
        <f t="shared" si="5"/>
        <v>19</v>
      </c>
    </row>
    <row r="184" spans="1:8" x14ac:dyDescent="0.3">
      <c r="A184" s="6" t="s">
        <v>176</v>
      </c>
      <c r="B184" s="6" t="s">
        <v>4</v>
      </c>
      <c r="C184" s="25">
        <v>16</v>
      </c>
      <c r="D184" s="2">
        <f>C184*VLOOKUP(B184,Mat_Hang!$A$2:$F$11,4,FALSE)</f>
        <v>3552</v>
      </c>
      <c r="E184" s="42">
        <f>D184*VLOOKUP(B184,Mat_Hang!$A$1:$F$11,5,FALSE)/100</f>
        <v>355.2</v>
      </c>
      <c r="F184" s="42">
        <f t="shared" si="4"/>
        <v>3907.2</v>
      </c>
      <c r="G184" s="2">
        <f>C184*VLOOKUP('ChiTiet Hoa Don'!B184,Mat_Hang!$A$1:$F$11,6,FALSE)</f>
        <v>3520</v>
      </c>
      <c r="H184" s="2">
        <f t="shared" si="5"/>
        <v>32</v>
      </c>
    </row>
    <row r="185" spans="1:8" x14ac:dyDescent="0.3">
      <c r="A185" s="6" t="s">
        <v>177</v>
      </c>
      <c r="B185" s="6" t="s">
        <v>38</v>
      </c>
      <c r="C185" s="25">
        <v>8</v>
      </c>
      <c r="D185" s="2">
        <f>C185*VLOOKUP(B185,Mat_Hang!$A$2:$F$11,4,FALSE)</f>
        <v>816</v>
      </c>
      <c r="E185" s="42">
        <f>D185*VLOOKUP(B185,Mat_Hang!$A$1:$F$11,5,FALSE)/100</f>
        <v>40.799999999999997</v>
      </c>
      <c r="F185" s="42">
        <f t="shared" si="4"/>
        <v>856.8</v>
      </c>
      <c r="G185" s="2">
        <f>C185*VLOOKUP('ChiTiet Hoa Don'!B185,Mat_Hang!$A$1:$F$11,6,FALSE)</f>
        <v>672</v>
      </c>
      <c r="H185" s="2">
        <f t="shared" si="5"/>
        <v>144</v>
      </c>
    </row>
    <row r="186" spans="1:8" x14ac:dyDescent="0.3">
      <c r="A186" s="6" t="s">
        <v>178</v>
      </c>
      <c r="B186" s="6" t="s">
        <v>10</v>
      </c>
      <c r="C186" s="25">
        <v>5</v>
      </c>
      <c r="D186" s="2">
        <f>C186*VLOOKUP(B186,Mat_Hang!$A$2:$F$11,4,FALSE)</f>
        <v>1135</v>
      </c>
      <c r="E186" s="42">
        <f>D186*VLOOKUP(B186,Mat_Hang!$A$1:$F$11,5,FALSE)/100</f>
        <v>56.75</v>
      </c>
      <c r="F186" s="42">
        <f t="shared" si="4"/>
        <v>1191.75</v>
      </c>
      <c r="G186" s="2">
        <f>C186*VLOOKUP('ChiTiet Hoa Don'!B186,Mat_Hang!$A$1:$F$11,6,FALSE)</f>
        <v>1125</v>
      </c>
      <c r="H186" s="2">
        <f t="shared" si="5"/>
        <v>10</v>
      </c>
    </row>
    <row r="187" spans="1:8" x14ac:dyDescent="0.3">
      <c r="A187" s="6" t="s">
        <v>179</v>
      </c>
      <c r="B187" s="6" t="s">
        <v>7</v>
      </c>
      <c r="C187" s="25">
        <v>89</v>
      </c>
      <c r="D187" s="2">
        <f>C187*VLOOKUP(B187,Mat_Hang!$A$2:$F$11,4,FALSE)</f>
        <v>7832</v>
      </c>
      <c r="E187" s="42">
        <f>D187*VLOOKUP(B187,Mat_Hang!$A$1:$F$11,5,FALSE)/100</f>
        <v>783.2</v>
      </c>
      <c r="F187" s="42">
        <f t="shared" si="4"/>
        <v>8615.2000000000007</v>
      </c>
      <c r="G187" s="2">
        <f>C187*VLOOKUP('ChiTiet Hoa Don'!B187,Mat_Hang!$A$1:$F$11,6,FALSE)</f>
        <v>8010</v>
      </c>
      <c r="H187" s="2">
        <f t="shared" si="5"/>
        <v>-178</v>
      </c>
    </row>
    <row r="188" spans="1:8" x14ac:dyDescent="0.3">
      <c r="A188" s="6" t="s">
        <v>180</v>
      </c>
      <c r="B188" s="6" t="s">
        <v>38</v>
      </c>
      <c r="C188" s="25">
        <v>54</v>
      </c>
      <c r="D188" s="2">
        <f>C188*VLOOKUP(B188,Mat_Hang!$A$2:$F$11,4,FALSE)</f>
        <v>5508</v>
      </c>
      <c r="E188" s="42">
        <f>D188*VLOOKUP(B188,Mat_Hang!$A$1:$F$11,5,FALSE)/100</f>
        <v>275.39999999999998</v>
      </c>
      <c r="F188" s="42">
        <f t="shared" si="4"/>
        <v>5783.4</v>
      </c>
      <c r="G188" s="2">
        <f>C188*VLOOKUP('ChiTiet Hoa Don'!B188,Mat_Hang!$A$1:$F$11,6,FALSE)</f>
        <v>4536</v>
      </c>
      <c r="H188" s="2">
        <f t="shared" si="5"/>
        <v>972</v>
      </c>
    </row>
    <row r="189" spans="1:8" x14ac:dyDescent="0.3">
      <c r="A189" s="6" t="s">
        <v>181</v>
      </c>
      <c r="B189" s="6" t="s">
        <v>21</v>
      </c>
      <c r="C189" s="25">
        <f>NS</f>
        <v>20</v>
      </c>
      <c r="D189" s="2">
        <f>C189*VLOOKUP(B189,Mat_Hang!$A$2:$F$11,4,FALSE)</f>
        <v>2400</v>
      </c>
      <c r="E189" s="42">
        <f>D189*VLOOKUP(B189,Mat_Hang!$A$1:$F$11,5,FALSE)/100</f>
        <v>192</v>
      </c>
      <c r="F189" s="42">
        <f t="shared" si="4"/>
        <v>2592</v>
      </c>
      <c r="G189" s="2">
        <f>C189*VLOOKUP('ChiTiet Hoa Don'!B189,Mat_Hang!$A$1:$F$11,6,FALSE)</f>
        <v>2380</v>
      </c>
      <c r="H189" s="2">
        <f t="shared" si="5"/>
        <v>20</v>
      </c>
    </row>
    <row r="190" spans="1:8" x14ac:dyDescent="0.3">
      <c r="A190" s="6" t="s">
        <v>181</v>
      </c>
      <c r="B190" s="6" t="s">
        <v>51</v>
      </c>
      <c r="C190" s="25">
        <f>STT+NS</f>
        <v>31</v>
      </c>
      <c r="D190" s="2">
        <f>C190*VLOOKUP(B190,Mat_Hang!$A$2:$F$11,4,FALSE)</f>
        <v>3255</v>
      </c>
      <c r="E190" s="42">
        <f>D190*VLOOKUP(B190,Mat_Hang!$A$1:$F$11,5,FALSE)/100</f>
        <v>260.39999999999998</v>
      </c>
      <c r="F190" s="42">
        <f t="shared" si="4"/>
        <v>3515.4</v>
      </c>
      <c r="G190" s="2">
        <f>C190*VLOOKUP('ChiTiet Hoa Don'!B190,Mat_Hang!$A$1:$F$11,6,FALSE)</f>
        <v>3224</v>
      </c>
      <c r="H190" s="2">
        <f t="shared" si="5"/>
        <v>31</v>
      </c>
    </row>
    <row r="191" spans="1:8" x14ac:dyDescent="0.3">
      <c r="A191" s="6" t="s">
        <v>182</v>
      </c>
      <c r="B191" s="6" t="s">
        <v>24</v>
      </c>
      <c r="C191" s="25">
        <v>52</v>
      </c>
      <c r="D191" s="2">
        <f>C191*VLOOKUP(B191,Mat_Hang!$A$2:$F$11,4,FALSE)</f>
        <v>5200</v>
      </c>
      <c r="E191" s="42">
        <f>D191*VLOOKUP(B191,Mat_Hang!$A$1:$F$11,5,FALSE)/100</f>
        <v>416</v>
      </c>
      <c r="F191" s="42">
        <f t="shared" si="4"/>
        <v>5616</v>
      </c>
      <c r="G191" s="2">
        <f>C191*VLOOKUP('ChiTiet Hoa Don'!B191,Mat_Hang!$A$1:$F$11,6,FALSE)</f>
        <v>4940</v>
      </c>
      <c r="H191" s="2">
        <f t="shared" si="5"/>
        <v>260</v>
      </c>
    </row>
    <row r="192" spans="1:8" x14ac:dyDescent="0.3">
      <c r="A192" s="6" t="s">
        <v>183</v>
      </c>
      <c r="B192" s="6" t="s">
        <v>10</v>
      </c>
      <c r="C192" s="25">
        <v>30</v>
      </c>
      <c r="D192" s="2">
        <f>C192*VLOOKUP(B192,Mat_Hang!$A$2:$F$11,4,FALSE)</f>
        <v>6810</v>
      </c>
      <c r="E192" s="42">
        <f>D192*VLOOKUP(B192,Mat_Hang!$A$1:$F$11,5,FALSE)/100</f>
        <v>340.5</v>
      </c>
      <c r="F192" s="42">
        <f t="shared" si="4"/>
        <v>7150.5</v>
      </c>
      <c r="G192" s="2">
        <f>C192*VLOOKUP('ChiTiet Hoa Don'!B192,Mat_Hang!$A$1:$F$11,6,FALSE)</f>
        <v>6750</v>
      </c>
      <c r="H192" s="2">
        <f t="shared" si="5"/>
        <v>60</v>
      </c>
    </row>
    <row r="193" spans="1:8" x14ac:dyDescent="0.3">
      <c r="A193" s="6" t="s">
        <v>184</v>
      </c>
      <c r="B193" s="6" t="s">
        <v>5</v>
      </c>
      <c r="C193" s="25">
        <f>TS+NS</f>
        <v>24</v>
      </c>
      <c r="D193" s="2">
        <f>C193*VLOOKUP(B193,Mat_Hang!$A$2:$F$11,4,FALSE)</f>
        <v>1392</v>
      </c>
      <c r="E193" s="42">
        <f>D193*VLOOKUP(B193,Mat_Hang!$A$1:$F$11,5,FALSE)/100</f>
        <v>139.19999999999999</v>
      </c>
      <c r="F193" s="42">
        <f t="shared" si="4"/>
        <v>1531.2</v>
      </c>
      <c r="G193" s="2">
        <f>C193*VLOOKUP('ChiTiet Hoa Don'!B193,Mat_Hang!$A$1:$F$11,6,FALSE)</f>
        <v>1320</v>
      </c>
      <c r="H193" s="2">
        <f t="shared" si="5"/>
        <v>72</v>
      </c>
    </row>
    <row r="194" spans="1:8" x14ac:dyDescent="0.3">
      <c r="A194" s="6" t="s">
        <v>185</v>
      </c>
      <c r="B194" s="6" t="s">
        <v>51</v>
      </c>
      <c r="C194" s="25">
        <v>34</v>
      </c>
      <c r="D194" s="2">
        <f>C194*VLOOKUP(B194,Mat_Hang!$A$2:$F$11,4,FALSE)</f>
        <v>3570</v>
      </c>
      <c r="E194" s="42">
        <f>D194*VLOOKUP(B194,Mat_Hang!$A$1:$F$11,5,FALSE)/100</f>
        <v>285.60000000000002</v>
      </c>
      <c r="F194" s="42">
        <f t="shared" si="4"/>
        <v>3855.6</v>
      </c>
      <c r="G194" s="2">
        <f>C194*VLOOKUP('ChiTiet Hoa Don'!B194,Mat_Hang!$A$1:$F$11,6,FALSE)</f>
        <v>3536</v>
      </c>
      <c r="H194" s="2">
        <f t="shared" si="5"/>
        <v>34</v>
      </c>
    </row>
    <row r="195" spans="1:8" x14ac:dyDescent="0.3">
      <c r="A195" s="6" t="s">
        <v>186</v>
      </c>
      <c r="B195" s="6" t="s">
        <v>38</v>
      </c>
      <c r="C195" s="25">
        <v>57</v>
      </c>
      <c r="D195" s="2">
        <f>C195*VLOOKUP(B195,Mat_Hang!$A$2:$F$11,4,FALSE)</f>
        <v>5814</v>
      </c>
      <c r="E195" s="42">
        <f>D195*VLOOKUP(B195,Mat_Hang!$A$1:$F$11,5,FALSE)/100</f>
        <v>290.7</v>
      </c>
      <c r="F195" s="42">
        <f t="shared" ref="F195:F258" si="6">D195+E195</f>
        <v>6104.7</v>
      </c>
      <c r="G195" s="2">
        <f>C195*VLOOKUP('ChiTiet Hoa Don'!B195,Mat_Hang!$A$1:$F$11,6,FALSE)</f>
        <v>4788</v>
      </c>
      <c r="H195" s="2">
        <f t="shared" ref="H195:H258" si="7">D195-G195</f>
        <v>1026</v>
      </c>
    </row>
    <row r="196" spans="1:8" x14ac:dyDescent="0.3">
      <c r="A196" s="6" t="s">
        <v>187</v>
      </c>
      <c r="B196" s="6" t="s">
        <v>10</v>
      </c>
      <c r="C196" s="25">
        <v>25</v>
      </c>
      <c r="D196" s="2">
        <f>C196*VLOOKUP(B196,Mat_Hang!$A$2:$F$11,4,FALSE)</f>
        <v>5675</v>
      </c>
      <c r="E196" s="42">
        <f>D196*VLOOKUP(B196,Mat_Hang!$A$1:$F$11,5,FALSE)/100</f>
        <v>283.75</v>
      </c>
      <c r="F196" s="42">
        <f t="shared" si="6"/>
        <v>5958.75</v>
      </c>
      <c r="G196" s="2">
        <f>C196*VLOOKUP('ChiTiet Hoa Don'!B196,Mat_Hang!$A$1:$F$11,6,FALSE)</f>
        <v>5625</v>
      </c>
      <c r="H196" s="2">
        <f t="shared" si="7"/>
        <v>50</v>
      </c>
    </row>
    <row r="197" spans="1:8" x14ac:dyDescent="0.3">
      <c r="A197" s="6" t="s">
        <v>188</v>
      </c>
      <c r="B197" s="6" t="s">
        <v>26</v>
      </c>
      <c r="C197" s="25">
        <v>80</v>
      </c>
      <c r="D197" s="2">
        <f>C197*VLOOKUP(B197,Mat_Hang!$A$2:$F$11,4,FALSE)</f>
        <v>16960</v>
      </c>
      <c r="E197" s="42">
        <f>D197*VLOOKUP(B197,Mat_Hang!$A$1:$F$11,5,FALSE)/100</f>
        <v>1356.8</v>
      </c>
      <c r="F197" s="42">
        <f t="shared" si="6"/>
        <v>18316.8</v>
      </c>
      <c r="G197" s="2">
        <f>C197*VLOOKUP('ChiTiet Hoa Don'!B197,Mat_Hang!$A$1:$F$11,6,FALSE)</f>
        <v>16560</v>
      </c>
      <c r="H197" s="2">
        <f t="shared" si="7"/>
        <v>400</v>
      </c>
    </row>
    <row r="198" spans="1:8" x14ac:dyDescent="0.3">
      <c r="A198" s="6" t="s">
        <v>189</v>
      </c>
      <c r="B198" s="6" t="s">
        <v>7</v>
      </c>
      <c r="C198" s="25">
        <v>74</v>
      </c>
      <c r="D198" s="2">
        <f>C198*VLOOKUP(B198,Mat_Hang!$A$2:$F$11,4,FALSE)</f>
        <v>6512</v>
      </c>
      <c r="E198" s="42">
        <f>D198*VLOOKUP(B198,Mat_Hang!$A$1:$F$11,5,FALSE)/100</f>
        <v>651.20000000000005</v>
      </c>
      <c r="F198" s="42">
        <f t="shared" si="6"/>
        <v>7163.2</v>
      </c>
      <c r="G198" s="2">
        <f>C198*VLOOKUP('ChiTiet Hoa Don'!B198,Mat_Hang!$A$1:$F$11,6,FALSE)</f>
        <v>6660</v>
      </c>
      <c r="H198" s="2">
        <f t="shared" si="7"/>
        <v>-148</v>
      </c>
    </row>
    <row r="199" spans="1:8" x14ac:dyDescent="0.3">
      <c r="A199" s="6" t="s">
        <v>190</v>
      </c>
      <c r="B199" s="6" t="s">
        <v>51</v>
      </c>
      <c r="C199" s="25">
        <v>39</v>
      </c>
      <c r="D199" s="2">
        <f>C199*VLOOKUP(B199,Mat_Hang!$A$2:$F$11,4,FALSE)</f>
        <v>4095</v>
      </c>
      <c r="E199" s="42">
        <f>D199*VLOOKUP(B199,Mat_Hang!$A$1:$F$11,5,FALSE)/100</f>
        <v>327.60000000000002</v>
      </c>
      <c r="F199" s="42">
        <f t="shared" si="6"/>
        <v>4422.6000000000004</v>
      </c>
      <c r="G199" s="2">
        <f>C199*VLOOKUP('ChiTiet Hoa Don'!B199,Mat_Hang!$A$1:$F$11,6,FALSE)</f>
        <v>4056</v>
      </c>
      <c r="H199" s="2">
        <f t="shared" si="7"/>
        <v>39</v>
      </c>
    </row>
    <row r="200" spans="1:8" x14ac:dyDescent="0.3">
      <c r="A200" s="6" t="s">
        <v>191</v>
      </c>
      <c r="B200" s="6" t="s">
        <v>10</v>
      </c>
      <c r="C200" s="25">
        <f>NS+STT</f>
        <v>31</v>
      </c>
      <c r="D200" s="2">
        <f>C200*VLOOKUP(B200,Mat_Hang!$A$2:$F$11,4,FALSE)</f>
        <v>7037</v>
      </c>
      <c r="E200" s="42">
        <f>D200*VLOOKUP(B200,Mat_Hang!$A$1:$F$11,5,FALSE)/100</f>
        <v>351.85</v>
      </c>
      <c r="F200" s="42">
        <f t="shared" si="6"/>
        <v>7388.85</v>
      </c>
      <c r="G200" s="2">
        <f>C200*VLOOKUP('ChiTiet Hoa Don'!B200,Mat_Hang!$A$1:$F$11,6,FALSE)</f>
        <v>6975</v>
      </c>
      <c r="H200" s="2">
        <f t="shared" si="7"/>
        <v>62</v>
      </c>
    </row>
    <row r="201" spans="1:8" x14ac:dyDescent="0.3">
      <c r="A201" s="6" t="s">
        <v>192</v>
      </c>
      <c r="B201" s="6" t="s">
        <v>51</v>
      </c>
      <c r="C201" s="25">
        <v>7</v>
      </c>
      <c r="D201" s="2">
        <f>C201*VLOOKUP(B201,Mat_Hang!$A$2:$F$11,4,FALSE)</f>
        <v>735</v>
      </c>
      <c r="E201" s="42">
        <f>D201*VLOOKUP(B201,Mat_Hang!$A$1:$F$11,5,FALSE)/100</f>
        <v>58.8</v>
      </c>
      <c r="F201" s="42">
        <f t="shared" si="6"/>
        <v>793.8</v>
      </c>
      <c r="G201" s="2">
        <f>C201*VLOOKUP('ChiTiet Hoa Don'!B201,Mat_Hang!$A$1:$F$11,6,FALSE)</f>
        <v>728</v>
      </c>
      <c r="H201" s="2">
        <f t="shared" si="7"/>
        <v>7</v>
      </c>
    </row>
    <row r="202" spans="1:8" x14ac:dyDescent="0.3">
      <c r="A202" s="6" t="s">
        <v>193</v>
      </c>
      <c r="B202" s="19" t="s">
        <v>28</v>
      </c>
      <c r="C202" s="26">
        <v>56</v>
      </c>
      <c r="D202" s="2">
        <f>C202*VLOOKUP(B202,Mat_Hang!$A$2:$F$11,4,FALSE)</f>
        <v>6104</v>
      </c>
      <c r="E202" s="42">
        <f>D202*VLOOKUP(B202,Mat_Hang!$A$1:$F$11,5,FALSE)/100</f>
        <v>610.4</v>
      </c>
      <c r="F202" s="42">
        <f t="shared" si="6"/>
        <v>6714.4</v>
      </c>
      <c r="G202" s="2">
        <f>C202*VLOOKUP('ChiTiet Hoa Don'!B202,Mat_Hang!$A$1:$F$11,6,FALSE)</f>
        <v>6048</v>
      </c>
      <c r="H202" s="2">
        <f t="shared" si="7"/>
        <v>56</v>
      </c>
    </row>
    <row r="203" spans="1:8" x14ac:dyDescent="0.3">
      <c r="A203" s="6" t="s">
        <v>194</v>
      </c>
      <c r="B203" s="6" t="s">
        <v>24</v>
      </c>
      <c r="C203" s="25">
        <v>46</v>
      </c>
      <c r="D203" s="2">
        <f>C203*VLOOKUP(B203,Mat_Hang!$A$2:$F$11,4,FALSE)</f>
        <v>4600</v>
      </c>
      <c r="E203" s="42">
        <f>D203*VLOOKUP(B203,Mat_Hang!$A$1:$F$11,5,FALSE)/100</f>
        <v>368</v>
      </c>
      <c r="F203" s="42">
        <f t="shared" si="6"/>
        <v>4968</v>
      </c>
      <c r="G203" s="2">
        <f>C203*VLOOKUP('ChiTiet Hoa Don'!B203,Mat_Hang!$A$1:$F$11,6,FALSE)</f>
        <v>4370</v>
      </c>
      <c r="H203" s="2">
        <f t="shared" si="7"/>
        <v>230</v>
      </c>
    </row>
    <row r="204" spans="1:8" x14ac:dyDescent="0.3">
      <c r="A204" s="6" t="s">
        <v>195</v>
      </c>
      <c r="B204" s="6" t="s">
        <v>21</v>
      </c>
      <c r="C204" s="25">
        <v>4</v>
      </c>
      <c r="D204" s="2">
        <f>C204*VLOOKUP(B204,Mat_Hang!$A$2:$F$11,4,FALSE)</f>
        <v>480</v>
      </c>
      <c r="E204" s="42">
        <f>D204*VLOOKUP(B204,Mat_Hang!$A$1:$F$11,5,FALSE)/100</f>
        <v>38.4</v>
      </c>
      <c r="F204" s="42">
        <f t="shared" si="6"/>
        <v>518.4</v>
      </c>
      <c r="G204" s="2">
        <f>C204*VLOOKUP('ChiTiet Hoa Don'!B204,Mat_Hang!$A$1:$F$11,6,FALSE)</f>
        <v>476</v>
      </c>
      <c r="H204" s="2">
        <f t="shared" si="7"/>
        <v>4</v>
      </c>
    </row>
    <row r="205" spans="1:8" x14ac:dyDescent="0.3">
      <c r="A205" s="6" t="s">
        <v>196</v>
      </c>
      <c r="B205" s="6" t="s">
        <v>7</v>
      </c>
      <c r="C205" s="25">
        <f>TS</f>
        <v>4</v>
      </c>
      <c r="D205" s="2">
        <f>C205*VLOOKUP(B205,Mat_Hang!$A$2:$F$11,4,FALSE)</f>
        <v>352</v>
      </c>
      <c r="E205" s="42">
        <f>D205*VLOOKUP(B205,Mat_Hang!$A$1:$F$11,5,FALSE)/100</f>
        <v>35.200000000000003</v>
      </c>
      <c r="F205" s="42">
        <f t="shared" si="6"/>
        <v>387.2</v>
      </c>
      <c r="G205" s="2">
        <f>C205*VLOOKUP('ChiTiet Hoa Don'!B205,Mat_Hang!$A$1:$F$11,6,FALSE)</f>
        <v>360</v>
      </c>
      <c r="H205" s="2">
        <f t="shared" si="7"/>
        <v>-8</v>
      </c>
    </row>
    <row r="206" spans="1:8" x14ac:dyDescent="0.3">
      <c r="A206" s="6" t="s">
        <v>197</v>
      </c>
      <c r="B206" s="6" t="s">
        <v>21</v>
      </c>
      <c r="C206" s="25">
        <v>89</v>
      </c>
      <c r="D206" s="2">
        <f>C206*VLOOKUP(B206,Mat_Hang!$A$2:$F$11,4,FALSE)</f>
        <v>10680</v>
      </c>
      <c r="E206" s="42">
        <f>D206*VLOOKUP(B206,Mat_Hang!$A$1:$F$11,5,FALSE)/100</f>
        <v>854.4</v>
      </c>
      <c r="F206" s="42">
        <f t="shared" si="6"/>
        <v>11534.4</v>
      </c>
      <c r="G206" s="2">
        <f>C206*VLOOKUP('ChiTiet Hoa Don'!B206,Mat_Hang!$A$1:$F$11,6,FALSE)</f>
        <v>10591</v>
      </c>
      <c r="H206" s="2">
        <f t="shared" si="7"/>
        <v>89</v>
      </c>
    </row>
    <row r="207" spans="1:8" x14ac:dyDescent="0.3">
      <c r="A207" s="6" t="s">
        <v>198</v>
      </c>
      <c r="B207" s="6" t="s">
        <v>26</v>
      </c>
      <c r="C207" s="25">
        <v>97</v>
      </c>
      <c r="D207" s="2">
        <f>C207*VLOOKUP(B207,Mat_Hang!$A$2:$F$11,4,FALSE)</f>
        <v>20564</v>
      </c>
      <c r="E207" s="42">
        <f>D207*VLOOKUP(B207,Mat_Hang!$A$1:$F$11,5,FALSE)/100</f>
        <v>1645.12</v>
      </c>
      <c r="F207" s="42">
        <f t="shared" si="6"/>
        <v>22209.119999999999</v>
      </c>
      <c r="G207" s="2">
        <f>C207*VLOOKUP('ChiTiet Hoa Don'!B207,Mat_Hang!$A$1:$F$11,6,FALSE)</f>
        <v>20079</v>
      </c>
      <c r="H207" s="2">
        <f t="shared" si="7"/>
        <v>485</v>
      </c>
    </row>
    <row r="208" spans="1:8" x14ac:dyDescent="0.3">
      <c r="A208" s="6" t="s">
        <v>199</v>
      </c>
      <c r="B208" s="6" t="s">
        <v>21</v>
      </c>
      <c r="C208" s="25">
        <v>11</v>
      </c>
      <c r="D208" s="2">
        <f>C208*VLOOKUP(B208,Mat_Hang!$A$2:$F$11,4,FALSE)</f>
        <v>1320</v>
      </c>
      <c r="E208" s="42">
        <f>D208*VLOOKUP(B208,Mat_Hang!$A$1:$F$11,5,FALSE)/100</f>
        <v>105.6</v>
      </c>
      <c r="F208" s="42">
        <f t="shared" si="6"/>
        <v>1425.6</v>
      </c>
      <c r="G208" s="2">
        <f>C208*VLOOKUP('ChiTiet Hoa Don'!B208,Mat_Hang!$A$1:$F$11,6,FALSE)</f>
        <v>1309</v>
      </c>
      <c r="H208" s="2">
        <f t="shared" si="7"/>
        <v>11</v>
      </c>
    </row>
    <row r="209" spans="1:8" x14ac:dyDescent="0.3">
      <c r="A209" s="6" t="s">
        <v>200</v>
      </c>
      <c r="B209" s="6" t="s">
        <v>38</v>
      </c>
      <c r="C209" s="25">
        <v>22</v>
      </c>
      <c r="D209" s="2">
        <f>C209*VLOOKUP(B209,Mat_Hang!$A$2:$F$11,4,FALSE)</f>
        <v>2244</v>
      </c>
      <c r="E209" s="42">
        <f>D209*VLOOKUP(B209,Mat_Hang!$A$1:$F$11,5,FALSE)/100</f>
        <v>112.2</v>
      </c>
      <c r="F209" s="42">
        <f t="shared" si="6"/>
        <v>2356.1999999999998</v>
      </c>
      <c r="G209" s="2">
        <f>C209*VLOOKUP('ChiTiet Hoa Don'!B209,Mat_Hang!$A$1:$F$11,6,FALSE)</f>
        <v>1848</v>
      </c>
      <c r="H209" s="2">
        <f t="shared" si="7"/>
        <v>396</v>
      </c>
    </row>
    <row r="210" spans="1:8" x14ac:dyDescent="0.3">
      <c r="A210" s="6" t="s">
        <v>201</v>
      </c>
      <c r="B210" s="6" t="s">
        <v>21</v>
      </c>
      <c r="C210" s="25">
        <v>10</v>
      </c>
      <c r="D210" s="2">
        <f>C210*VLOOKUP(B210,Mat_Hang!$A$2:$F$11,4,FALSE)</f>
        <v>1200</v>
      </c>
      <c r="E210" s="42">
        <f>D210*VLOOKUP(B210,Mat_Hang!$A$1:$F$11,5,FALSE)/100</f>
        <v>96</v>
      </c>
      <c r="F210" s="42">
        <f t="shared" si="6"/>
        <v>1296</v>
      </c>
      <c r="G210" s="2">
        <f>C210*VLOOKUP('ChiTiet Hoa Don'!B210,Mat_Hang!$A$1:$F$11,6,FALSE)</f>
        <v>1190</v>
      </c>
      <c r="H210" s="2">
        <f t="shared" si="7"/>
        <v>10</v>
      </c>
    </row>
    <row r="211" spans="1:8" x14ac:dyDescent="0.3">
      <c r="A211" s="6" t="s">
        <v>202</v>
      </c>
      <c r="B211" s="6" t="s">
        <v>28</v>
      </c>
      <c r="C211" s="25">
        <v>16</v>
      </c>
      <c r="D211" s="2">
        <f>C211*VLOOKUP(B211,Mat_Hang!$A$2:$F$11,4,FALSE)</f>
        <v>1744</v>
      </c>
      <c r="E211" s="42">
        <f>D211*VLOOKUP(B211,Mat_Hang!$A$1:$F$11,5,FALSE)/100</f>
        <v>174.4</v>
      </c>
      <c r="F211" s="42">
        <f t="shared" si="6"/>
        <v>1918.4</v>
      </c>
      <c r="G211" s="2">
        <f>C211*VLOOKUP('ChiTiet Hoa Don'!B211,Mat_Hang!$A$1:$F$11,6,FALSE)</f>
        <v>1728</v>
      </c>
      <c r="H211" s="2">
        <f t="shared" si="7"/>
        <v>16</v>
      </c>
    </row>
    <row r="212" spans="1:8" x14ac:dyDescent="0.3">
      <c r="A212" s="6" t="s">
        <v>203</v>
      </c>
      <c r="B212" s="6" t="s">
        <v>51</v>
      </c>
      <c r="C212" s="25">
        <v>13</v>
      </c>
      <c r="D212" s="2">
        <f>C212*VLOOKUP(B212,Mat_Hang!$A$2:$F$11,4,FALSE)</f>
        <v>1365</v>
      </c>
      <c r="E212" s="42">
        <f>D212*VLOOKUP(B212,Mat_Hang!$A$1:$F$11,5,FALSE)/100</f>
        <v>109.2</v>
      </c>
      <c r="F212" s="42">
        <f t="shared" si="6"/>
        <v>1474.2</v>
      </c>
      <c r="G212" s="2">
        <f>C212*VLOOKUP('ChiTiet Hoa Don'!B212,Mat_Hang!$A$1:$F$11,6,FALSE)</f>
        <v>1352</v>
      </c>
      <c r="H212" s="2">
        <f t="shared" si="7"/>
        <v>13</v>
      </c>
    </row>
    <row r="213" spans="1:8" x14ac:dyDescent="0.3">
      <c r="A213" s="6" t="s">
        <v>204</v>
      </c>
      <c r="B213" s="6" t="s">
        <v>5</v>
      </c>
      <c r="C213" s="25">
        <v>52</v>
      </c>
      <c r="D213" s="2">
        <f>C213*VLOOKUP(B213,Mat_Hang!$A$2:$F$11,4,FALSE)</f>
        <v>3016</v>
      </c>
      <c r="E213" s="42">
        <f>D213*VLOOKUP(B213,Mat_Hang!$A$1:$F$11,5,FALSE)/100</f>
        <v>301.60000000000002</v>
      </c>
      <c r="F213" s="42">
        <f t="shared" si="6"/>
        <v>3317.6</v>
      </c>
      <c r="G213" s="2">
        <f>C213*VLOOKUP('ChiTiet Hoa Don'!B213,Mat_Hang!$A$1:$F$11,6,FALSE)</f>
        <v>2860</v>
      </c>
      <c r="H213" s="2">
        <f t="shared" si="7"/>
        <v>156</v>
      </c>
    </row>
    <row r="214" spans="1:8" x14ac:dyDescent="0.3">
      <c r="A214" s="6" t="s">
        <v>205</v>
      </c>
      <c r="B214" s="6" t="s">
        <v>51</v>
      </c>
      <c r="C214" s="25">
        <v>41</v>
      </c>
      <c r="D214" s="2">
        <f>C214*VLOOKUP(B214,Mat_Hang!$A$2:$F$11,4,FALSE)</f>
        <v>4305</v>
      </c>
      <c r="E214" s="42">
        <f>D214*VLOOKUP(B214,Mat_Hang!$A$1:$F$11,5,FALSE)/100</f>
        <v>344.4</v>
      </c>
      <c r="F214" s="42">
        <f t="shared" si="6"/>
        <v>4649.3999999999996</v>
      </c>
      <c r="G214" s="2">
        <f>C214*VLOOKUP('ChiTiet Hoa Don'!B214,Mat_Hang!$A$1:$F$11,6,FALSE)</f>
        <v>4264</v>
      </c>
      <c r="H214" s="2">
        <f t="shared" si="7"/>
        <v>41</v>
      </c>
    </row>
    <row r="215" spans="1:8" x14ac:dyDescent="0.3">
      <c r="A215" s="6" t="s">
        <v>206</v>
      </c>
      <c r="B215" s="6" t="s">
        <v>4</v>
      </c>
      <c r="C215" s="25">
        <v>28</v>
      </c>
      <c r="D215" s="2">
        <f>C215*VLOOKUP(B215,Mat_Hang!$A$2:$F$11,4,FALSE)</f>
        <v>6216</v>
      </c>
      <c r="E215" s="42">
        <f>D215*VLOOKUP(B215,Mat_Hang!$A$1:$F$11,5,FALSE)/100</f>
        <v>621.6</v>
      </c>
      <c r="F215" s="42">
        <f t="shared" si="6"/>
        <v>6837.6</v>
      </c>
      <c r="G215" s="2">
        <f>C215*VLOOKUP('ChiTiet Hoa Don'!B215,Mat_Hang!$A$1:$F$11,6,FALSE)</f>
        <v>6160</v>
      </c>
      <c r="H215" s="2">
        <f t="shared" si="7"/>
        <v>56</v>
      </c>
    </row>
    <row r="216" spans="1:8" x14ac:dyDescent="0.3">
      <c r="A216" s="6" t="s">
        <v>207</v>
      </c>
      <c r="B216" s="6" t="s">
        <v>7</v>
      </c>
      <c r="C216" s="25">
        <f>TS*STT</f>
        <v>44</v>
      </c>
      <c r="D216" s="2">
        <f>C216*VLOOKUP(B216,Mat_Hang!$A$2:$F$11,4,FALSE)</f>
        <v>3872</v>
      </c>
      <c r="E216" s="42">
        <f>D216*VLOOKUP(B216,Mat_Hang!$A$1:$F$11,5,FALSE)/100</f>
        <v>387.2</v>
      </c>
      <c r="F216" s="42">
        <f t="shared" si="6"/>
        <v>4259.2</v>
      </c>
      <c r="G216" s="2">
        <f>C216*VLOOKUP('ChiTiet Hoa Don'!B216,Mat_Hang!$A$1:$F$11,6,FALSE)</f>
        <v>3960</v>
      </c>
      <c r="H216" s="2">
        <f t="shared" si="7"/>
        <v>-88</v>
      </c>
    </row>
    <row r="217" spans="1:8" x14ac:dyDescent="0.3">
      <c r="A217" s="6" t="s">
        <v>208</v>
      </c>
      <c r="B217" s="6" t="s">
        <v>28</v>
      </c>
      <c r="C217" s="25">
        <v>39</v>
      </c>
      <c r="D217" s="2">
        <f>C217*VLOOKUP(B217,Mat_Hang!$A$2:$F$11,4,FALSE)</f>
        <v>4251</v>
      </c>
      <c r="E217" s="42">
        <f>D217*VLOOKUP(B217,Mat_Hang!$A$1:$F$11,5,FALSE)/100</f>
        <v>425.1</v>
      </c>
      <c r="F217" s="42">
        <f t="shared" si="6"/>
        <v>4676.1000000000004</v>
      </c>
      <c r="G217" s="2">
        <f>C217*VLOOKUP('ChiTiet Hoa Don'!B217,Mat_Hang!$A$1:$F$11,6,FALSE)</f>
        <v>4212</v>
      </c>
      <c r="H217" s="2">
        <f t="shared" si="7"/>
        <v>39</v>
      </c>
    </row>
    <row r="218" spans="1:8" x14ac:dyDescent="0.3">
      <c r="A218" s="6" t="s">
        <v>209</v>
      </c>
      <c r="B218" s="6" t="s">
        <v>26</v>
      </c>
      <c r="C218" s="25">
        <v>21</v>
      </c>
      <c r="D218" s="2">
        <f>C218*VLOOKUP(B218,Mat_Hang!$A$2:$F$11,4,FALSE)</f>
        <v>4452</v>
      </c>
      <c r="E218" s="42">
        <f>D218*VLOOKUP(B218,Mat_Hang!$A$1:$F$11,5,FALSE)/100</f>
        <v>356.16</v>
      </c>
      <c r="F218" s="42">
        <f t="shared" si="6"/>
        <v>4808.16</v>
      </c>
      <c r="G218" s="2">
        <f>C218*VLOOKUP('ChiTiet Hoa Don'!B218,Mat_Hang!$A$1:$F$11,6,FALSE)</f>
        <v>4347</v>
      </c>
      <c r="H218" s="2">
        <f t="shared" si="7"/>
        <v>105</v>
      </c>
    </row>
    <row r="219" spans="1:8" x14ac:dyDescent="0.3">
      <c r="A219" s="6" t="s">
        <v>210</v>
      </c>
      <c r="B219" s="6" t="s">
        <v>4</v>
      </c>
      <c r="C219" s="25">
        <v>31</v>
      </c>
      <c r="D219" s="2">
        <f>C219*VLOOKUP(B219,Mat_Hang!$A$2:$F$11,4,FALSE)</f>
        <v>6882</v>
      </c>
      <c r="E219" s="42">
        <f>D219*VLOOKUP(B219,Mat_Hang!$A$1:$F$11,5,FALSE)/100</f>
        <v>688.2</v>
      </c>
      <c r="F219" s="42">
        <f t="shared" si="6"/>
        <v>7570.2</v>
      </c>
      <c r="G219" s="2">
        <f>C219*VLOOKUP('ChiTiet Hoa Don'!B219,Mat_Hang!$A$1:$F$11,6,FALSE)</f>
        <v>6820</v>
      </c>
      <c r="H219" s="2">
        <f t="shared" si="7"/>
        <v>62</v>
      </c>
    </row>
    <row r="220" spans="1:8" x14ac:dyDescent="0.3">
      <c r="A220" s="6" t="s">
        <v>211</v>
      </c>
      <c r="B220" s="6" t="s">
        <v>21</v>
      </c>
      <c r="C220" s="25">
        <v>41</v>
      </c>
      <c r="D220" s="2">
        <f>C220*VLOOKUP(B220,Mat_Hang!$A$2:$F$11,4,FALSE)</f>
        <v>4920</v>
      </c>
      <c r="E220" s="42">
        <f>D220*VLOOKUP(B220,Mat_Hang!$A$1:$F$11,5,FALSE)/100</f>
        <v>393.6</v>
      </c>
      <c r="F220" s="42">
        <f t="shared" si="6"/>
        <v>5313.6</v>
      </c>
      <c r="G220" s="2">
        <f>C220*VLOOKUP('ChiTiet Hoa Don'!B220,Mat_Hang!$A$1:$F$11,6,FALSE)</f>
        <v>4879</v>
      </c>
      <c r="H220" s="2">
        <f t="shared" si="7"/>
        <v>41</v>
      </c>
    </row>
    <row r="221" spans="1:8" x14ac:dyDescent="0.3">
      <c r="A221" s="6" t="s">
        <v>212</v>
      </c>
      <c r="B221" s="6" t="s">
        <v>4</v>
      </c>
      <c r="C221" s="25">
        <v>56</v>
      </c>
      <c r="D221" s="2">
        <f>C221*VLOOKUP(B221,Mat_Hang!$A$2:$F$11,4,FALSE)</f>
        <v>12432</v>
      </c>
      <c r="E221" s="42">
        <f>D221*VLOOKUP(B221,Mat_Hang!$A$1:$F$11,5,FALSE)/100</f>
        <v>1243.2</v>
      </c>
      <c r="F221" s="42">
        <f t="shared" si="6"/>
        <v>13675.2</v>
      </c>
      <c r="G221" s="2">
        <f>C221*VLOOKUP('ChiTiet Hoa Don'!B221,Mat_Hang!$A$1:$F$11,6,FALSE)</f>
        <v>12320</v>
      </c>
      <c r="H221" s="2">
        <f t="shared" si="7"/>
        <v>112</v>
      </c>
    </row>
    <row r="222" spans="1:8" x14ac:dyDescent="0.3">
      <c r="A222" s="6" t="s">
        <v>213</v>
      </c>
      <c r="B222" s="6" t="s">
        <v>10</v>
      </c>
      <c r="C222" s="25">
        <v>26</v>
      </c>
      <c r="D222" s="2">
        <f>C222*VLOOKUP(B222,Mat_Hang!$A$2:$F$11,4,FALSE)</f>
        <v>5902</v>
      </c>
      <c r="E222" s="42">
        <f>D222*VLOOKUP(B222,Mat_Hang!$A$1:$F$11,5,FALSE)/100</f>
        <v>295.10000000000002</v>
      </c>
      <c r="F222" s="42">
        <f t="shared" si="6"/>
        <v>6197.1</v>
      </c>
      <c r="G222" s="2">
        <f>C222*VLOOKUP('ChiTiet Hoa Don'!B222,Mat_Hang!$A$1:$F$11,6,FALSE)</f>
        <v>5850</v>
      </c>
      <c r="H222" s="2">
        <f t="shared" si="7"/>
        <v>52</v>
      </c>
    </row>
    <row r="223" spans="1:8" x14ac:dyDescent="0.3">
      <c r="A223" s="6" t="s">
        <v>214</v>
      </c>
      <c r="B223" s="6" t="s">
        <v>5</v>
      </c>
      <c r="C223" s="25">
        <f>NS+TS+1</f>
        <v>25</v>
      </c>
      <c r="D223" s="2">
        <f>C223*VLOOKUP(B223,Mat_Hang!$A$2:$F$11,4,FALSE)</f>
        <v>1450</v>
      </c>
      <c r="E223" s="42">
        <f>D223*VLOOKUP(B223,Mat_Hang!$A$1:$F$11,5,FALSE)/100</f>
        <v>145</v>
      </c>
      <c r="F223" s="42">
        <f t="shared" si="6"/>
        <v>1595</v>
      </c>
      <c r="G223" s="2">
        <f>C223*VLOOKUP('ChiTiet Hoa Don'!B223,Mat_Hang!$A$1:$F$11,6,FALSE)</f>
        <v>1375</v>
      </c>
      <c r="H223" s="2">
        <f t="shared" si="7"/>
        <v>75</v>
      </c>
    </row>
    <row r="224" spans="1:8" x14ac:dyDescent="0.3">
      <c r="A224" s="6" t="s">
        <v>215</v>
      </c>
      <c r="B224" s="6" t="s">
        <v>24</v>
      </c>
      <c r="C224" s="25">
        <v>8</v>
      </c>
      <c r="D224" s="2">
        <f>C224*VLOOKUP(B224,Mat_Hang!$A$2:$F$11,4,FALSE)</f>
        <v>800</v>
      </c>
      <c r="E224" s="42">
        <f>D224*VLOOKUP(B224,Mat_Hang!$A$1:$F$11,5,FALSE)/100</f>
        <v>64</v>
      </c>
      <c r="F224" s="42">
        <f t="shared" si="6"/>
        <v>864</v>
      </c>
      <c r="G224" s="2">
        <f>C224*VLOOKUP('ChiTiet Hoa Don'!B224,Mat_Hang!$A$1:$F$11,6,FALSE)</f>
        <v>760</v>
      </c>
      <c r="H224" s="2">
        <f t="shared" si="7"/>
        <v>40</v>
      </c>
    </row>
    <row r="225" spans="1:8" x14ac:dyDescent="0.3">
      <c r="A225" s="6" t="s">
        <v>216</v>
      </c>
      <c r="B225" s="6" t="s">
        <v>4</v>
      </c>
      <c r="C225" s="25">
        <v>7</v>
      </c>
      <c r="D225" s="2">
        <f>C225*VLOOKUP(B225,Mat_Hang!$A$2:$F$11,4,FALSE)</f>
        <v>1554</v>
      </c>
      <c r="E225" s="42">
        <f>D225*VLOOKUP(B225,Mat_Hang!$A$1:$F$11,5,FALSE)/100</f>
        <v>155.4</v>
      </c>
      <c r="F225" s="42">
        <f t="shared" si="6"/>
        <v>1709.4</v>
      </c>
      <c r="G225" s="2">
        <f>C225*VLOOKUP('ChiTiet Hoa Don'!B225,Mat_Hang!$A$1:$F$11,6,FALSE)</f>
        <v>1540</v>
      </c>
      <c r="H225" s="2">
        <f t="shared" si="7"/>
        <v>14</v>
      </c>
    </row>
    <row r="226" spans="1:8" x14ac:dyDescent="0.3">
      <c r="A226" s="6" t="s">
        <v>217</v>
      </c>
      <c r="B226" s="6" t="s">
        <v>28</v>
      </c>
      <c r="C226" s="25">
        <v>30</v>
      </c>
      <c r="D226" s="2">
        <f>C226*VLOOKUP(B226,Mat_Hang!$A$2:$F$11,4,FALSE)</f>
        <v>3270</v>
      </c>
      <c r="E226" s="42">
        <f>D226*VLOOKUP(B226,Mat_Hang!$A$1:$F$11,5,FALSE)/100</f>
        <v>327</v>
      </c>
      <c r="F226" s="42">
        <f t="shared" si="6"/>
        <v>3597</v>
      </c>
      <c r="G226" s="2">
        <f>C226*VLOOKUP('ChiTiet Hoa Don'!B226,Mat_Hang!$A$1:$F$11,6,FALSE)</f>
        <v>3240</v>
      </c>
      <c r="H226" s="2">
        <f t="shared" si="7"/>
        <v>30</v>
      </c>
    </row>
    <row r="227" spans="1:8" x14ac:dyDescent="0.3">
      <c r="A227" s="6" t="s">
        <v>218</v>
      </c>
      <c r="B227" s="6" t="s">
        <v>51</v>
      </c>
      <c r="C227" s="25">
        <v>93</v>
      </c>
      <c r="D227" s="2">
        <f>C227*VLOOKUP(B227,Mat_Hang!$A$2:$F$11,4,FALSE)</f>
        <v>9765</v>
      </c>
      <c r="E227" s="42">
        <f>D227*VLOOKUP(B227,Mat_Hang!$A$1:$F$11,5,FALSE)/100</f>
        <v>781.2</v>
      </c>
      <c r="F227" s="42">
        <f t="shared" si="6"/>
        <v>10546.2</v>
      </c>
      <c r="G227" s="2">
        <f>C227*VLOOKUP('ChiTiet Hoa Don'!B227,Mat_Hang!$A$1:$F$11,6,FALSE)</f>
        <v>9672</v>
      </c>
      <c r="H227" s="2">
        <f t="shared" si="7"/>
        <v>93</v>
      </c>
    </row>
    <row r="228" spans="1:8" x14ac:dyDescent="0.3">
      <c r="A228" s="6" t="s">
        <v>219</v>
      </c>
      <c r="B228" s="6" t="s">
        <v>4</v>
      </c>
      <c r="C228" s="25">
        <v>94</v>
      </c>
      <c r="D228" s="2">
        <f>C228*VLOOKUP(B228,Mat_Hang!$A$2:$F$11,4,FALSE)</f>
        <v>20868</v>
      </c>
      <c r="E228" s="42">
        <f>D228*VLOOKUP(B228,Mat_Hang!$A$1:$F$11,5,FALSE)/100</f>
        <v>2086.8000000000002</v>
      </c>
      <c r="F228" s="42">
        <f t="shared" si="6"/>
        <v>22954.799999999999</v>
      </c>
      <c r="G228" s="2">
        <f>C228*VLOOKUP('ChiTiet Hoa Don'!B228,Mat_Hang!$A$1:$F$11,6,FALSE)</f>
        <v>20680</v>
      </c>
      <c r="H228" s="2">
        <f t="shared" si="7"/>
        <v>188</v>
      </c>
    </row>
    <row r="229" spans="1:8" x14ac:dyDescent="0.3">
      <c r="A229" s="6" t="s">
        <v>220</v>
      </c>
      <c r="B229" s="6" t="s">
        <v>4</v>
      </c>
      <c r="C229" s="25">
        <f>STT</f>
        <v>11</v>
      </c>
      <c r="D229" s="2">
        <f>C229*VLOOKUP(B229,Mat_Hang!$A$2:$F$11,4,FALSE)</f>
        <v>2442</v>
      </c>
      <c r="E229" s="42">
        <f>D229*VLOOKUP(B229,Mat_Hang!$A$1:$F$11,5,FALSE)/100</f>
        <v>244.2</v>
      </c>
      <c r="F229" s="42">
        <f t="shared" si="6"/>
        <v>2686.2</v>
      </c>
      <c r="G229" s="2">
        <f>C229*VLOOKUP('ChiTiet Hoa Don'!B229,Mat_Hang!$A$1:$F$11,6,FALSE)</f>
        <v>2420</v>
      </c>
      <c r="H229" s="2">
        <f t="shared" si="7"/>
        <v>22</v>
      </c>
    </row>
    <row r="230" spans="1:8" x14ac:dyDescent="0.3">
      <c r="A230" s="6" t="s">
        <v>221</v>
      </c>
      <c r="B230" s="6" t="s">
        <v>28</v>
      </c>
      <c r="C230" s="25">
        <f>NS+9</f>
        <v>29</v>
      </c>
      <c r="D230" s="2">
        <f>C230*VLOOKUP(B230,Mat_Hang!$A$2:$F$11,4,FALSE)</f>
        <v>3161</v>
      </c>
      <c r="E230" s="42">
        <f>D230*VLOOKUP(B230,Mat_Hang!$A$1:$F$11,5,FALSE)/100</f>
        <v>316.10000000000002</v>
      </c>
      <c r="F230" s="42">
        <f t="shared" si="6"/>
        <v>3477.1</v>
      </c>
      <c r="G230" s="2">
        <f>C230*VLOOKUP('ChiTiet Hoa Don'!B230,Mat_Hang!$A$1:$F$11,6,FALSE)</f>
        <v>3132</v>
      </c>
      <c r="H230" s="2">
        <f t="shared" si="7"/>
        <v>29</v>
      </c>
    </row>
    <row r="231" spans="1:8" x14ac:dyDescent="0.3">
      <c r="A231" s="6" t="s">
        <v>222</v>
      </c>
      <c r="B231" s="6" t="s">
        <v>10</v>
      </c>
      <c r="C231" s="25">
        <v>30</v>
      </c>
      <c r="D231" s="2">
        <f>C231*VLOOKUP(B231,Mat_Hang!$A$2:$F$11,4,FALSE)</f>
        <v>6810</v>
      </c>
      <c r="E231" s="42">
        <f>D231*VLOOKUP(B231,Mat_Hang!$A$1:$F$11,5,FALSE)/100</f>
        <v>340.5</v>
      </c>
      <c r="F231" s="42">
        <f t="shared" si="6"/>
        <v>7150.5</v>
      </c>
      <c r="G231" s="2">
        <f>C231*VLOOKUP('ChiTiet Hoa Don'!B231,Mat_Hang!$A$1:$F$11,6,FALSE)</f>
        <v>6750</v>
      </c>
      <c r="H231" s="2">
        <f t="shared" si="7"/>
        <v>60</v>
      </c>
    </row>
    <row r="232" spans="1:8" x14ac:dyDescent="0.3">
      <c r="A232" s="6" t="s">
        <v>223</v>
      </c>
      <c r="B232" s="6" t="s">
        <v>38</v>
      </c>
      <c r="C232" s="25">
        <v>55</v>
      </c>
      <c r="D232" s="2">
        <f>C232*VLOOKUP(B232,Mat_Hang!$A$2:$F$11,4,FALSE)</f>
        <v>5610</v>
      </c>
      <c r="E232" s="42">
        <f>D232*VLOOKUP(B232,Mat_Hang!$A$1:$F$11,5,FALSE)/100</f>
        <v>280.5</v>
      </c>
      <c r="F232" s="42">
        <f t="shared" si="6"/>
        <v>5890.5</v>
      </c>
      <c r="G232" s="2">
        <f>C232*VLOOKUP('ChiTiet Hoa Don'!B232,Mat_Hang!$A$1:$F$11,6,FALSE)</f>
        <v>4620</v>
      </c>
      <c r="H232" s="2">
        <f t="shared" si="7"/>
        <v>990</v>
      </c>
    </row>
    <row r="233" spans="1:8" x14ac:dyDescent="0.3">
      <c r="A233" s="6" t="s">
        <v>224</v>
      </c>
      <c r="B233" s="6" t="s">
        <v>5</v>
      </c>
      <c r="C233" s="25">
        <v>46</v>
      </c>
      <c r="D233" s="2">
        <f>C233*VLOOKUP(B233,Mat_Hang!$A$2:$F$11,4,FALSE)</f>
        <v>2668</v>
      </c>
      <c r="E233" s="42">
        <f>D233*VLOOKUP(B233,Mat_Hang!$A$1:$F$11,5,FALSE)/100</f>
        <v>266.8</v>
      </c>
      <c r="F233" s="42">
        <f t="shared" si="6"/>
        <v>2934.8</v>
      </c>
      <c r="G233" s="2">
        <f>C233*VLOOKUP('ChiTiet Hoa Don'!B233,Mat_Hang!$A$1:$F$11,6,FALSE)</f>
        <v>2530</v>
      </c>
      <c r="H233" s="2">
        <f t="shared" si="7"/>
        <v>138</v>
      </c>
    </row>
    <row r="234" spans="1:8" x14ac:dyDescent="0.3">
      <c r="A234" s="6" t="s">
        <v>225</v>
      </c>
      <c r="B234" s="6" t="s">
        <v>26</v>
      </c>
      <c r="C234" s="25">
        <v>3</v>
      </c>
      <c r="D234" s="2">
        <f>C234*VLOOKUP(B234,Mat_Hang!$A$2:$F$11,4,FALSE)</f>
        <v>636</v>
      </c>
      <c r="E234" s="42">
        <f>D234*VLOOKUP(B234,Mat_Hang!$A$1:$F$11,5,FALSE)/100</f>
        <v>50.88</v>
      </c>
      <c r="F234" s="42">
        <f t="shared" si="6"/>
        <v>686.88</v>
      </c>
      <c r="G234" s="2">
        <f>C234*VLOOKUP('ChiTiet Hoa Don'!B234,Mat_Hang!$A$1:$F$11,6,FALSE)</f>
        <v>621</v>
      </c>
      <c r="H234" s="2">
        <f t="shared" si="7"/>
        <v>15</v>
      </c>
    </row>
    <row r="235" spans="1:8" x14ac:dyDescent="0.3">
      <c r="A235" s="6" t="s">
        <v>226</v>
      </c>
      <c r="B235" s="6" t="s">
        <v>7</v>
      </c>
      <c r="C235" s="25">
        <f>TS</f>
        <v>4</v>
      </c>
      <c r="D235" s="2">
        <f>C235*VLOOKUP(B235,Mat_Hang!$A$2:$F$11,4,FALSE)</f>
        <v>352</v>
      </c>
      <c r="E235" s="42">
        <f>D235*VLOOKUP(B235,Mat_Hang!$A$1:$F$11,5,FALSE)/100</f>
        <v>35.200000000000003</v>
      </c>
      <c r="F235" s="42">
        <f t="shared" si="6"/>
        <v>387.2</v>
      </c>
      <c r="G235" s="2">
        <f>C235*VLOOKUP('ChiTiet Hoa Don'!B235,Mat_Hang!$A$1:$F$11,6,FALSE)</f>
        <v>360</v>
      </c>
      <c r="H235" s="2">
        <f t="shared" si="7"/>
        <v>-8</v>
      </c>
    </row>
    <row r="236" spans="1:8" x14ac:dyDescent="0.3">
      <c r="A236" s="6" t="s">
        <v>227</v>
      </c>
      <c r="B236" s="6" t="s">
        <v>28</v>
      </c>
      <c r="C236" s="25">
        <v>56</v>
      </c>
      <c r="D236" s="2">
        <f>C236*VLOOKUP(B236,Mat_Hang!$A$2:$F$11,4,FALSE)</f>
        <v>6104</v>
      </c>
      <c r="E236" s="42">
        <f>D236*VLOOKUP(B236,Mat_Hang!$A$1:$F$11,5,FALSE)/100</f>
        <v>610.4</v>
      </c>
      <c r="F236" s="42">
        <f t="shared" si="6"/>
        <v>6714.4</v>
      </c>
      <c r="G236" s="2">
        <f>C236*VLOOKUP('ChiTiet Hoa Don'!B236,Mat_Hang!$A$1:$F$11,6,FALSE)</f>
        <v>6048</v>
      </c>
      <c r="H236" s="2">
        <f t="shared" si="7"/>
        <v>56</v>
      </c>
    </row>
    <row r="237" spans="1:8" x14ac:dyDescent="0.3">
      <c r="A237" s="6" t="s">
        <v>314</v>
      </c>
      <c r="B237" s="6" t="s">
        <v>10</v>
      </c>
      <c r="C237" s="25">
        <v>52</v>
      </c>
      <c r="D237" s="2">
        <f>C237*VLOOKUP(B237,Mat_Hang!$A$2:$F$11,4,FALSE)</f>
        <v>11804</v>
      </c>
      <c r="E237" s="42">
        <f>D237*VLOOKUP(B237,Mat_Hang!$A$1:$F$11,5,FALSE)/100</f>
        <v>590.20000000000005</v>
      </c>
      <c r="F237" s="42">
        <f t="shared" si="6"/>
        <v>12394.2</v>
      </c>
      <c r="G237" s="2">
        <f>C237*VLOOKUP('ChiTiet Hoa Don'!B237,Mat_Hang!$A$1:$F$11,6,FALSE)</f>
        <v>11700</v>
      </c>
      <c r="H237" s="2">
        <f t="shared" si="7"/>
        <v>104</v>
      </c>
    </row>
    <row r="238" spans="1:8" x14ac:dyDescent="0.3">
      <c r="A238" s="6" t="s">
        <v>315</v>
      </c>
      <c r="B238" s="6" t="s">
        <v>7</v>
      </c>
      <c r="C238" s="25">
        <f>NS+TS</f>
        <v>24</v>
      </c>
      <c r="D238" s="2">
        <f>C238*VLOOKUP(B238,Mat_Hang!$A$2:$F$11,4,FALSE)</f>
        <v>2112</v>
      </c>
      <c r="E238" s="42">
        <f>D238*VLOOKUP(B238,Mat_Hang!$A$1:$F$11,5,FALSE)/100</f>
        <v>211.2</v>
      </c>
      <c r="F238" s="42">
        <f t="shared" si="6"/>
        <v>2323.1999999999998</v>
      </c>
      <c r="G238" s="2">
        <f>C238*VLOOKUP('ChiTiet Hoa Don'!B238,Mat_Hang!$A$1:$F$11,6,FALSE)</f>
        <v>2160</v>
      </c>
      <c r="H238" s="2">
        <f t="shared" si="7"/>
        <v>-48</v>
      </c>
    </row>
    <row r="239" spans="1:8" x14ac:dyDescent="0.3">
      <c r="A239" s="6" t="s">
        <v>316</v>
      </c>
      <c r="B239" s="6" t="s">
        <v>7</v>
      </c>
      <c r="C239" s="25">
        <v>45</v>
      </c>
      <c r="D239" s="2">
        <f>C239*VLOOKUP(B239,Mat_Hang!$A$2:$F$11,4,FALSE)</f>
        <v>3960</v>
      </c>
      <c r="E239" s="42">
        <f>D239*VLOOKUP(B239,Mat_Hang!$A$1:$F$11,5,FALSE)/100</f>
        <v>396</v>
      </c>
      <c r="F239" s="42">
        <f t="shared" si="6"/>
        <v>4356</v>
      </c>
      <c r="G239" s="2">
        <f>C239*VLOOKUP('ChiTiet Hoa Don'!B239,Mat_Hang!$A$1:$F$11,6,FALSE)</f>
        <v>4050</v>
      </c>
      <c r="H239" s="2">
        <f t="shared" si="7"/>
        <v>-90</v>
      </c>
    </row>
    <row r="240" spans="1:8" x14ac:dyDescent="0.3">
      <c r="A240" s="6" t="s">
        <v>317</v>
      </c>
      <c r="B240" s="6" t="s">
        <v>4</v>
      </c>
      <c r="C240" s="25">
        <v>65</v>
      </c>
      <c r="D240" s="2">
        <f>C240*VLOOKUP(B240,Mat_Hang!$A$2:$F$11,4,FALSE)</f>
        <v>14430</v>
      </c>
      <c r="E240" s="42">
        <f>D240*VLOOKUP(B240,Mat_Hang!$A$1:$F$11,5,FALSE)/100</f>
        <v>1443</v>
      </c>
      <c r="F240" s="42">
        <f t="shared" si="6"/>
        <v>15873</v>
      </c>
      <c r="G240" s="2">
        <f>C240*VLOOKUP('ChiTiet Hoa Don'!B240,Mat_Hang!$A$1:$F$11,6,FALSE)</f>
        <v>14300</v>
      </c>
      <c r="H240" s="2">
        <f t="shared" si="7"/>
        <v>130</v>
      </c>
    </row>
    <row r="241" spans="1:8" x14ac:dyDescent="0.3">
      <c r="A241" s="6" t="s">
        <v>318</v>
      </c>
      <c r="B241" s="6" t="s">
        <v>28</v>
      </c>
      <c r="C241" s="25">
        <f>NS+2</f>
        <v>22</v>
      </c>
      <c r="D241" s="2">
        <f>C241*VLOOKUP(B241,Mat_Hang!$A$2:$F$11,4,FALSE)</f>
        <v>2398</v>
      </c>
      <c r="E241" s="42">
        <f>D241*VLOOKUP(B241,Mat_Hang!$A$1:$F$11,5,FALSE)/100</f>
        <v>239.8</v>
      </c>
      <c r="F241" s="42">
        <f t="shared" si="6"/>
        <v>2637.8</v>
      </c>
      <c r="G241" s="2">
        <f>C241*VLOOKUP('ChiTiet Hoa Don'!B241,Mat_Hang!$A$1:$F$11,6,FALSE)</f>
        <v>2376</v>
      </c>
      <c r="H241" s="2">
        <f t="shared" si="7"/>
        <v>22</v>
      </c>
    </row>
    <row r="242" spans="1:8" x14ac:dyDescent="0.3">
      <c r="A242" s="6" t="s">
        <v>319</v>
      </c>
      <c r="B242" s="6" t="s">
        <v>10</v>
      </c>
      <c r="C242" s="25">
        <v>47</v>
      </c>
      <c r="D242" s="2">
        <f>C242*VLOOKUP(B242,Mat_Hang!$A$2:$F$11,4,FALSE)</f>
        <v>10669</v>
      </c>
      <c r="E242" s="42">
        <f>D242*VLOOKUP(B242,Mat_Hang!$A$1:$F$11,5,FALSE)/100</f>
        <v>533.45000000000005</v>
      </c>
      <c r="F242" s="42">
        <f t="shared" si="6"/>
        <v>11202.45</v>
      </c>
      <c r="G242" s="2">
        <f>C242*VLOOKUP('ChiTiet Hoa Don'!B242,Mat_Hang!$A$1:$F$11,6,FALSE)</f>
        <v>10575</v>
      </c>
      <c r="H242" s="2">
        <f t="shared" si="7"/>
        <v>94</v>
      </c>
    </row>
    <row r="243" spans="1:8" x14ac:dyDescent="0.3">
      <c r="A243" s="6" t="s">
        <v>320</v>
      </c>
      <c r="B243" s="6" t="s">
        <v>38</v>
      </c>
      <c r="C243" s="25">
        <v>16</v>
      </c>
      <c r="D243" s="2">
        <f>C243*VLOOKUP(B243,Mat_Hang!$A$2:$F$11,4,FALSE)</f>
        <v>1632</v>
      </c>
      <c r="E243" s="42">
        <f>D243*VLOOKUP(B243,Mat_Hang!$A$1:$F$11,5,FALSE)/100</f>
        <v>81.599999999999994</v>
      </c>
      <c r="F243" s="42">
        <f t="shared" si="6"/>
        <v>1713.6</v>
      </c>
      <c r="G243" s="2">
        <f>C243*VLOOKUP('ChiTiet Hoa Don'!B243,Mat_Hang!$A$1:$F$11,6,FALSE)</f>
        <v>1344</v>
      </c>
      <c r="H243" s="2">
        <f t="shared" si="7"/>
        <v>288</v>
      </c>
    </row>
    <row r="244" spans="1:8" x14ac:dyDescent="0.3">
      <c r="A244" s="6" t="s">
        <v>321</v>
      </c>
      <c r="B244" s="6" t="s">
        <v>10</v>
      </c>
      <c r="C244" s="25">
        <f>STT</f>
        <v>11</v>
      </c>
      <c r="D244" s="2">
        <f>C244*VLOOKUP(B244,Mat_Hang!$A$2:$F$11,4,FALSE)</f>
        <v>2497</v>
      </c>
      <c r="E244" s="42">
        <f>D244*VLOOKUP(B244,Mat_Hang!$A$1:$F$11,5,FALSE)/100</f>
        <v>124.85</v>
      </c>
      <c r="F244" s="42">
        <f t="shared" si="6"/>
        <v>2621.85</v>
      </c>
      <c r="G244" s="2">
        <f>C244*VLOOKUP('ChiTiet Hoa Don'!B244,Mat_Hang!$A$1:$F$11,6,FALSE)</f>
        <v>2475</v>
      </c>
      <c r="H244" s="2">
        <f t="shared" si="7"/>
        <v>22</v>
      </c>
    </row>
    <row r="245" spans="1:8" x14ac:dyDescent="0.3">
      <c r="A245" s="6" t="s">
        <v>322</v>
      </c>
      <c r="B245" s="6" t="s">
        <v>5</v>
      </c>
      <c r="C245" s="25">
        <f>STT+13</f>
        <v>24</v>
      </c>
      <c r="D245" s="2">
        <f>C245*VLOOKUP(B245,Mat_Hang!$A$2:$F$11,4,FALSE)</f>
        <v>1392</v>
      </c>
      <c r="E245" s="42">
        <f>D245*VLOOKUP(B245,Mat_Hang!$A$1:$F$11,5,FALSE)/100</f>
        <v>139.19999999999999</v>
      </c>
      <c r="F245" s="42">
        <f t="shared" si="6"/>
        <v>1531.2</v>
      </c>
      <c r="G245" s="2">
        <f>C245*VLOOKUP('ChiTiet Hoa Don'!B245,Mat_Hang!$A$1:$F$11,6,FALSE)</f>
        <v>1320</v>
      </c>
      <c r="H245" s="2">
        <f t="shared" si="7"/>
        <v>72</v>
      </c>
    </row>
    <row r="246" spans="1:8" x14ac:dyDescent="0.3">
      <c r="A246" s="6" t="s">
        <v>323</v>
      </c>
      <c r="B246" s="6" t="s">
        <v>7</v>
      </c>
      <c r="C246" s="25">
        <v>16</v>
      </c>
      <c r="D246" s="2">
        <f>C246*VLOOKUP(B246,Mat_Hang!$A$2:$F$11,4,FALSE)</f>
        <v>1408</v>
      </c>
      <c r="E246" s="42">
        <f>D246*VLOOKUP(B246,Mat_Hang!$A$1:$F$11,5,FALSE)/100</f>
        <v>140.80000000000001</v>
      </c>
      <c r="F246" s="42">
        <f t="shared" si="6"/>
        <v>1548.8</v>
      </c>
      <c r="G246" s="2">
        <f>C246*VLOOKUP('ChiTiet Hoa Don'!B246,Mat_Hang!$A$1:$F$11,6,FALSE)</f>
        <v>1440</v>
      </c>
      <c r="H246" s="2">
        <f t="shared" si="7"/>
        <v>-32</v>
      </c>
    </row>
    <row r="247" spans="1:8" x14ac:dyDescent="0.3">
      <c r="A247" s="6" t="s">
        <v>324</v>
      </c>
      <c r="B247" s="6" t="s">
        <v>7</v>
      </c>
      <c r="C247" s="25">
        <f>TS</f>
        <v>4</v>
      </c>
      <c r="D247" s="2">
        <f>C247*VLOOKUP(B247,Mat_Hang!$A$2:$F$11,4,FALSE)</f>
        <v>352</v>
      </c>
      <c r="E247" s="42">
        <f>D247*VLOOKUP(B247,Mat_Hang!$A$1:$F$11,5,FALSE)/100</f>
        <v>35.200000000000003</v>
      </c>
      <c r="F247" s="42">
        <f t="shared" si="6"/>
        <v>387.2</v>
      </c>
      <c r="G247" s="2">
        <f>C247*VLOOKUP('ChiTiet Hoa Don'!B247,Mat_Hang!$A$1:$F$11,6,FALSE)</f>
        <v>360</v>
      </c>
      <c r="H247" s="2">
        <f t="shared" si="7"/>
        <v>-8</v>
      </c>
    </row>
    <row r="248" spans="1:8" x14ac:dyDescent="0.3">
      <c r="A248" s="6" t="s">
        <v>325</v>
      </c>
      <c r="B248" s="6" t="s">
        <v>10</v>
      </c>
      <c r="C248" s="25">
        <v>3</v>
      </c>
      <c r="D248" s="2">
        <f>C248*VLOOKUP(B248,Mat_Hang!$A$2:$F$11,4,FALSE)</f>
        <v>681</v>
      </c>
      <c r="E248" s="42">
        <f>D248*VLOOKUP(B248,Mat_Hang!$A$1:$F$11,5,FALSE)/100</f>
        <v>34.049999999999997</v>
      </c>
      <c r="F248" s="42">
        <f t="shared" si="6"/>
        <v>715.05</v>
      </c>
      <c r="G248" s="2">
        <f>C248*VLOOKUP('ChiTiet Hoa Don'!B248,Mat_Hang!$A$1:$F$11,6,FALSE)</f>
        <v>675</v>
      </c>
      <c r="H248" s="2">
        <f t="shared" si="7"/>
        <v>6</v>
      </c>
    </row>
    <row r="249" spans="1:8" x14ac:dyDescent="0.3">
      <c r="A249" s="6" t="s">
        <v>326</v>
      </c>
      <c r="B249" s="6" t="s">
        <v>10</v>
      </c>
      <c r="C249" s="25">
        <v>41</v>
      </c>
      <c r="D249" s="2">
        <f>C249*VLOOKUP(B249,Mat_Hang!$A$2:$F$11,4,FALSE)</f>
        <v>9307</v>
      </c>
      <c r="E249" s="42">
        <f>D249*VLOOKUP(B249,Mat_Hang!$A$1:$F$11,5,FALSE)/100</f>
        <v>465.35</v>
      </c>
      <c r="F249" s="42">
        <f t="shared" si="6"/>
        <v>9772.35</v>
      </c>
      <c r="G249" s="2">
        <f>C249*VLOOKUP('ChiTiet Hoa Don'!B249,Mat_Hang!$A$1:$F$11,6,FALSE)</f>
        <v>9225</v>
      </c>
      <c r="H249" s="2">
        <f t="shared" si="7"/>
        <v>82</v>
      </c>
    </row>
    <row r="250" spans="1:8" x14ac:dyDescent="0.3">
      <c r="A250" s="6" t="s">
        <v>327</v>
      </c>
      <c r="B250" s="6" t="s">
        <v>4</v>
      </c>
      <c r="C250" s="25">
        <v>9</v>
      </c>
      <c r="D250" s="2">
        <f>C250*VLOOKUP(B250,Mat_Hang!$A$2:$F$11,4,FALSE)</f>
        <v>1998</v>
      </c>
      <c r="E250" s="42">
        <f>D250*VLOOKUP(B250,Mat_Hang!$A$1:$F$11,5,FALSE)/100</f>
        <v>199.8</v>
      </c>
      <c r="F250" s="42">
        <f t="shared" si="6"/>
        <v>2197.8000000000002</v>
      </c>
      <c r="G250" s="2">
        <f>C250*VLOOKUP('ChiTiet Hoa Don'!B250,Mat_Hang!$A$1:$F$11,6,FALSE)</f>
        <v>1980</v>
      </c>
      <c r="H250" s="2">
        <f t="shared" si="7"/>
        <v>18</v>
      </c>
    </row>
    <row r="251" spans="1:8" x14ac:dyDescent="0.3">
      <c r="A251" s="6" t="s">
        <v>328</v>
      </c>
      <c r="B251" s="6" t="s">
        <v>4</v>
      </c>
      <c r="C251" s="25">
        <v>19</v>
      </c>
      <c r="D251" s="2">
        <f>C251*VLOOKUP(B251,Mat_Hang!$A$2:$F$11,4,FALSE)</f>
        <v>4218</v>
      </c>
      <c r="E251" s="42">
        <f>D251*VLOOKUP(B251,Mat_Hang!$A$1:$F$11,5,FALSE)/100</f>
        <v>421.8</v>
      </c>
      <c r="F251" s="42">
        <f t="shared" si="6"/>
        <v>4639.8</v>
      </c>
      <c r="G251" s="2">
        <f>C251*VLOOKUP('ChiTiet Hoa Don'!B251,Mat_Hang!$A$1:$F$11,6,FALSE)</f>
        <v>4180</v>
      </c>
      <c r="H251" s="2">
        <f t="shared" si="7"/>
        <v>38</v>
      </c>
    </row>
    <row r="252" spans="1:8" x14ac:dyDescent="0.3">
      <c r="A252" s="6" t="s">
        <v>329</v>
      </c>
      <c r="B252" s="6" t="s">
        <v>5</v>
      </c>
      <c r="C252" s="25">
        <f>TS*2</f>
        <v>8</v>
      </c>
      <c r="D252" s="2">
        <f>C252*VLOOKUP(B252,Mat_Hang!$A$2:$F$11,4,FALSE)</f>
        <v>464</v>
      </c>
      <c r="E252" s="42">
        <f>D252*VLOOKUP(B252,Mat_Hang!$A$1:$F$11,5,FALSE)/100</f>
        <v>46.4</v>
      </c>
      <c r="F252" s="42">
        <f t="shared" si="6"/>
        <v>510.4</v>
      </c>
      <c r="G252" s="2">
        <f>C252*VLOOKUP('ChiTiet Hoa Don'!B252,Mat_Hang!$A$1:$F$11,6,FALSE)</f>
        <v>440</v>
      </c>
      <c r="H252" s="2">
        <f t="shared" si="7"/>
        <v>24</v>
      </c>
    </row>
    <row r="253" spans="1:8" x14ac:dyDescent="0.3">
      <c r="A253" s="6" t="s">
        <v>330</v>
      </c>
      <c r="B253" s="6" t="s">
        <v>5</v>
      </c>
      <c r="C253" s="25">
        <v>58</v>
      </c>
      <c r="D253" s="2">
        <f>C253*VLOOKUP(B253,Mat_Hang!$A$2:$F$11,4,FALSE)</f>
        <v>3364</v>
      </c>
      <c r="E253" s="42">
        <f>D253*VLOOKUP(B253,Mat_Hang!$A$1:$F$11,5,FALSE)/100</f>
        <v>336.4</v>
      </c>
      <c r="F253" s="42">
        <f t="shared" si="6"/>
        <v>3700.4</v>
      </c>
      <c r="G253" s="2">
        <f>C253*VLOOKUP('ChiTiet Hoa Don'!B253,Mat_Hang!$A$1:$F$11,6,FALSE)</f>
        <v>3190</v>
      </c>
      <c r="H253" s="2">
        <f t="shared" si="7"/>
        <v>174</v>
      </c>
    </row>
    <row r="254" spans="1:8" x14ac:dyDescent="0.3">
      <c r="A254" s="6" t="s">
        <v>331</v>
      </c>
      <c r="B254" s="6" t="s">
        <v>10</v>
      </c>
      <c r="C254" s="25">
        <v>7</v>
      </c>
      <c r="D254" s="2">
        <f>C254*VLOOKUP(B254,Mat_Hang!$A$2:$F$11,4,FALSE)</f>
        <v>1589</v>
      </c>
      <c r="E254" s="42">
        <f>D254*VLOOKUP(B254,Mat_Hang!$A$1:$F$11,5,FALSE)/100</f>
        <v>79.45</v>
      </c>
      <c r="F254" s="42">
        <f t="shared" si="6"/>
        <v>1668.45</v>
      </c>
      <c r="G254" s="2">
        <f>C254*VLOOKUP('ChiTiet Hoa Don'!B254,Mat_Hang!$A$1:$F$11,6,FALSE)</f>
        <v>1575</v>
      </c>
      <c r="H254" s="2">
        <f t="shared" si="7"/>
        <v>14</v>
      </c>
    </row>
    <row r="255" spans="1:8" x14ac:dyDescent="0.3">
      <c r="A255" s="6" t="s">
        <v>332</v>
      </c>
      <c r="B255" s="6" t="s">
        <v>21</v>
      </c>
      <c r="C255" s="25">
        <v>77</v>
      </c>
      <c r="D255" s="2">
        <f>C255*VLOOKUP(B255,Mat_Hang!$A$2:$F$11,4,FALSE)</f>
        <v>9240</v>
      </c>
      <c r="E255" s="42">
        <f>D255*VLOOKUP(B255,Mat_Hang!$A$1:$F$11,5,FALSE)/100</f>
        <v>739.2</v>
      </c>
      <c r="F255" s="42">
        <f t="shared" si="6"/>
        <v>9979.2000000000007</v>
      </c>
      <c r="G255" s="2">
        <f>C255*VLOOKUP('ChiTiet Hoa Don'!B255,Mat_Hang!$A$1:$F$11,6,FALSE)</f>
        <v>9163</v>
      </c>
      <c r="H255" s="2">
        <f t="shared" si="7"/>
        <v>77</v>
      </c>
    </row>
    <row r="256" spans="1:8" x14ac:dyDescent="0.3">
      <c r="A256" s="6" t="s">
        <v>333</v>
      </c>
      <c r="B256" s="6" t="s">
        <v>5</v>
      </c>
      <c r="C256" s="25">
        <v>5</v>
      </c>
      <c r="D256" s="2">
        <f>C256*VLOOKUP(B256,Mat_Hang!$A$2:$F$11,4,FALSE)</f>
        <v>290</v>
      </c>
      <c r="E256" s="42">
        <f>D256*VLOOKUP(B256,Mat_Hang!$A$1:$F$11,5,FALSE)/100</f>
        <v>29</v>
      </c>
      <c r="F256" s="42">
        <f t="shared" si="6"/>
        <v>319</v>
      </c>
      <c r="G256" s="2">
        <f>C256*VLOOKUP('ChiTiet Hoa Don'!B256,Mat_Hang!$A$1:$F$11,6,FALSE)</f>
        <v>275</v>
      </c>
      <c r="H256" s="2">
        <f t="shared" si="7"/>
        <v>15</v>
      </c>
    </row>
    <row r="257" spans="1:8" x14ac:dyDescent="0.3">
      <c r="A257" s="6" t="s">
        <v>334</v>
      </c>
      <c r="B257" s="6" t="s">
        <v>24</v>
      </c>
      <c r="C257" s="25">
        <v>13</v>
      </c>
      <c r="D257" s="2">
        <f>C257*VLOOKUP(B257,Mat_Hang!$A$2:$F$11,4,FALSE)</f>
        <v>1300</v>
      </c>
      <c r="E257" s="42">
        <f>D257*VLOOKUP(B257,Mat_Hang!$A$1:$F$11,5,FALSE)/100</f>
        <v>104</v>
      </c>
      <c r="F257" s="42">
        <f t="shared" si="6"/>
        <v>1404</v>
      </c>
      <c r="G257" s="2">
        <f>C257*VLOOKUP('ChiTiet Hoa Don'!B257,Mat_Hang!$A$1:$F$11,6,FALSE)</f>
        <v>1235</v>
      </c>
      <c r="H257" s="2">
        <f t="shared" si="7"/>
        <v>65</v>
      </c>
    </row>
    <row r="258" spans="1:8" x14ac:dyDescent="0.3">
      <c r="A258" s="6" t="s">
        <v>335</v>
      </c>
      <c r="B258" s="6" t="s">
        <v>26</v>
      </c>
      <c r="C258" s="25">
        <f>TS</f>
        <v>4</v>
      </c>
      <c r="D258" s="2">
        <f>C258*VLOOKUP(B258,Mat_Hang!$A$2:$F$11,4,FALSE)</f>
        <v>848</v>
      </c>
      <c r="E258" s="42">
        <f>D258*VLOOKUP(B258,Mat_Hang!$A$1:$F$11,5,FALSE)/100</f>
        <v>67.84</v>
      </c>
      <c r="F258" s="42">
        <f t="shared" si="6"/>
        <v>915.84</v>
      </c>
      <c r="G258" s="2">
        <f>C258*VLOOKUP('ChiTiet Hoa Don'!B258,Mat_Hang!$A$1:$F$11,6,FALSE)</f>
        <v>828</v>
      </c>
      <c r="H258" s="2">
        <f t="shared" si="7"/>
        <v>20</v>
      </c>
    </row>
    <row r="259" spans="1:8" x14ac:dyDescent="0.3">
      <c r="A259" s="6" t="s">
        <v>336</v>
      </c>
      <c r="B259" s="6" t="s">
        <v>28</v>
      </c>
      <c r="C259" s="25">
        <v>14</v>
      </c>
      <c r="D259" s="2">
        <f>C259*VLOOKUP(B259,Mat_Hang!$A$2:$F$11,4,FALSE)</f>
        <v>1526</v>
      </c>
      <c r="E259" s="42">
        <f>D259*VLOOKUP(B259,Mat_Hang!$A$1:$F$11,5,FALSE)/100</f>
        <v>152.6</v>
      </c>
      <c r="F259" s="42">
        <f t="shared" ref="F259:F322" si="8">D259+E259</f>
        <v>1678.6</v>
      </c>
      <c r="G259" s="2">
        <f>C259*VLOOKUP('ChiTiet Hoa Don'!B259,Mat_Hang!$A$1:$F$11,6,FALSE)</f>
        <v>1512</v>
      </c>
      <c r="H259" s="2">
        <f t="shared" ref="H259:H322" si="9">D259-G259</f>
        <v>14</v>
      </c>
    </row>
    <row r="260" spans="1:8" x14ac:dyDescent="0.3">
      <c r="A260" s="6" t="s">
        <v>337</v>
      </c>
      <c r="B260" s="6" t="s">
        <v>10</v>
      </c>
      <c r="C260" s="25">
        <v>10</v>
      </c>
      <c r="D260" s="2">
        <f>C260*VLOOKUP(B260,Mat_Hang!$A$2:$F$11,4,FALSE)</f>
        <v>2270</v>
      </c>
      <c r="E260" s="42">
        <f>D260*VLOOKUP(B260,Mat_Hang!$A$1:$F$11,5,FALSE)/100</f>
        <v>113.5</v>
      </c>
      <c r="F260" s="42">
        <f t="shared" si="8"/>
        <v>2383.5</v>
      </c>
      <c r="G260" s="2">
        <f>C260*VLOOKUP('ChiTiet Hoa Don'!B260,Mat_Hang!$A$1:$F$11,6,FALSE)</f>
        <v>2250</v>
      </c>
      <c r="H260" s="2">
        <f t="shared" si="9"/>
        <v>20</v>
      </c>
    </row>
    <row r="261" spans="1:8" x14ac:dyDescent="0.3">
      <c r="A261" s="6" t="s">
        <v>338</v>
      </c>
      <c r="B261" s="6" t="s">
        <v>7</v>
      </c>
      <c r="C261" s="25">
        <f>NS+7+STT</f>
        <v>38</v>
      </c>
      <c r="D261" s="2">
        <f>C261*VLOOKUP(B261,Mat_Hang!$A$2:$F$11,4,FALSE)</f>
        <v>3344</v>
      </c>
      <c r="E261" s="42">
        <f>D261*VLOOKUP(B261,Mat_Hang!$A$1:$F$11,5,FALSE)/100</f>
        <v>334.4</v>
      </c>
      <c r="F261" s="42">
        <f t="shared" si="8"/>
        <v>3678.4</v>
      </c>
      <c r="G261" s="2">
        <f>C261*VLOOKUP('ChiTiet Hoa Don'!B261,Mat_Hang!$A$1:$F$11,6,FALSE)</f>
        <v>3420</v>
      </c>
      <c r="H261" s="2">
        <f t="shared" si="9"/>
        <v>-76</v>
      </c>
    </row>
    <row r="262" spans="1:8" x14ac:dyDescent="0.3">
      <c r="A262" s="6" t="s">
        <v>339</v>
      </c>
      <c r="B262" s="6" t="s">
        <v>5</v>
      </c>
      <c r="C262" s="25">
        <f>STT+7</f>
        <v>18</v>
      </c>
      <c r="D262" s="2">
        <f>C262*VLOOKUP(B262,Mat_Hang!$A$2:$F$11,4,FALSE)</f>
        <v>1044</v>
      </c>
      <c r="E262" s="42">
        <f>D262*VLOOKUP(B262,Mat_Hang!$A$1:$F$11,5,FALSE)/100</f>
        <v>104.4</v>
      </c>
      <c r="F262" s="42">
        <f t="shared" si="8"/>
        <v>1148.4000000000001</v>
      </c>
      <c r="G262" s="2">
        <f>C262*VLOOKUP('ChiTiet Hoa Don'!B262,Mat_Hang!$A$1:$F$11,6,FALSE)</f>
        <v>990</v>
      </c>
      <c r="H262" s="2">
        <f t="shared" si="9"/>
        <v>54</v>
      </c>
    </row>
    <row r="263" spans="1:8" x14ac:dyDescent="0.3">
      <c r="A263" s="6" t="s">
        <v>340</v>
      </c>
      <c r="B263" s="6" t="s">
        <v>28</v>
      </c>
      <c r="C263" s="25">
        <v>15</v>
      </c>
      <c r="D263" s="2">
        <f>C263*VLOOKUP(B263,Mat_Hang!$A$2:$F$11,4,FALSE)</f>
        <v>1635</v>
      </c>
      <c r="E263" s="42">
        <f>D263*VLOOKUP(B263,Mat_Hang!$A$1:$F$11,5,FALSE)/100</f>
        <v>163.5</v>
      </c>
      <c r="F263" s="42">
        <f t="shared" si="8"/>
        <v>1798.5</v>
      </c>
      <c r="G263" s="2">
        <f>C263*VLOOKUP('ChiTiet Hoa Don'!B263,Mat_Hang!$A$1:$F$11,6,FALSE)</f>
        <v>1620</v>
      </c>
      <c r="H263" s="2">
        <f t="shared" si="9"/>
        <v>15</v>
      </c>
    </row>
    <row r="264" spans="1:8" x14ac:dyDescent="0.3">
      <c r="A264" s="6" t="s">
        <v>340</v>
      </c>
      <c r="B264" s="6" t="s">
        <v>4</v>
      </c>
      <c r="C264" s="25">
        <f>STT+NS+1</f>
        <v>32</v>
      </c>
      <c r="D264" s="2">
        <f>C264*VLOOKUP(B264,Mat_Hang!$A$2:$F$11,4,FALSE)</f>
        <v>7104</v>
      </c>
      <c r="E264" s="42">
        <f>D264*VLOOKUP(B264,Mat_Hang!$A$1:$F$11,5,FALSE)/100</f>
        <v>710.4</v>
      </c>
      <c r="F264" s="42">
        <f t="shared" si="8"/>
        <v>7814.4</v>
      </c>
      <c r="G264" s="2">
        <f>C264*VLOOKUP('ChiTiet Hoa Don'!B264,Mat_Hang!$A$1:$F$11,6,FALSE)</f>
        <v>7040</v>
      </c>
      <c r="H264" s="2">
        <f t="shared" si="9"/>
        <v>64</v>
      </c>
    </row>
    <row r="265" spans="1:8" x14ac:dyDescent="0.3">
      <c r="A265" s="6" t="s">
        <v>341</v>
      </c>
      <c r="B265" s="6" t="s">
        <v>26</v>
      </c>
      <c r="C265" s="25">
        <v>15</v>
      </c>
      <c r="D265" s="2">
        <f>C265*VLOOKUP(B265,Mat_Hang!$A$2:$F$11,4,FALSE)</f>
        <v>3180</v>
      </c>
      <c r="E265" s="42">
        <f>D265*VLOOKUP(B265,Mat_Hang!$A$1:$F$11,5,FALSE)/100</f>
        <v>254.4</v>
      </c>
      <c r="F265" s="42">
        <f t="shared" si="8"/>
        <v>3434.4</v>
      </c>
      <c r="G265" s="2">
        <f>C265*VLOOKUP('ChiTiet Hoa Don'!B265,Mat_Hang!$A$1:$F$11,6,FALSE)</f>
        <v>3105</v>
      </c>
      <c r="H265" s="2">
        <f t="shared" si="9"/>
        <v>75</v>
      </c>
    </row>
    <row r="266" spans="1:8" x14ac:dyDescent="0.3">
      <c r="A266" s="6" t="s">
        <v>342</v>
      </c>
      <c r="B266" s="6" t="s">
        <v>24</v>
      </c>
      <c r="C266" s="25">
        <f>STT*2</f>
        <v>22</v>
      </c>
      <c r="D266" s="2">
        <f>C266*VLOOKUP(B266,Mat_Hang!$A$2:$F$11,4,FALSE)</f>
        <v>2200</v>
      </c>
      <c r="E266" s="42">
        <f>D266*VLOOKUP(B266,Mat_Hang!$A$1:$F$11,5,FALSE)/100</f>
        <v>176</v>
      </c>
      <c r="F266" s="42">
        <f t="shared" si="8"/>
        <v>2376</v>
      </c>
      <c r="G266" s="2">
        <f>C266*VLOOKUP('ChiTiet Hoa Don'!B266,Mat_Hang!$A$1:$F$11,6,FALSE)</f>
        <v>2090</v>
      </c>
      <c r="H266" s="2">
        <f t="shared" si="9"/>
        <v>110</v>
      </c>
    </row>
    <row r="267" spans="1:8" x14ac:dyDescent="0.3">
      <c r="A267" s="6" t="s">
        <v>343</v>
      </c>
      <c r="B267" s="6" t="s">
        <v>28</v>
      </c>
      <c r="C267" s="25">
        <v>19</v>
      </c>
      <c r="D267" s="2">
        <f>C267*VLOOKUP(B267,Mat_Hang!$A$2:$F$11,4,FALSE)</f>
        <v>2071</v>
      </c>
      <c r="E267" s="42">
        <f>D267*VLOOKUP(B267,Mat_Hang!$A$1:$F$11,5,FALSE)/100</f>
        <v>207.1</v>
      </c>
      <c r="F267" s="42">
        <f t="shared" si="8"/>
        <v>2278.1</v>
      </c>
      <c r="G267" s="2">
        <f>C267*VLOOKUP('ChiTiet Hoa Don'!B267,Mat_Hang!$A$1:$F$11,6,FALSE)</f>
        <v>2052</v>
      </c>
      <c r="H267" s="2">
        <f t="shared" si="9"/>
        <v>19</v>
      </c>
    </row>
    <row r="268" spans="1:8" x14ac:dyDescent="0.3">
      <c r="A268" s="6" t="s">
        <v>344</v>
      </c>
      <c r="B268" s="6" t="s">
        <v>24</v>
      </c>
      <c r="C268" s="25">
        <v>51</v>
      </c>
      <c r="D268" s="2">
        <f>C268*VLOOKUP(B268,Mat_Hang!$A$2:$F$11,4,FALSE)</f>
        <v>5100</v>
      </c>
      <c r="E268" s="42">
        <f>D268*VLOOKUP(B268,Mat_Hang!$A$1:$F$11,5,FALSE)/100</f>
        <v>408</v>
      </c>
      <c r="F268" s="42">
        <f t="shared" si="8"/>
        <v>5508</v>
      </c>
      <c r="G268" s="2">
        <f>C268*VLOOKUP('ChiTiet Hoa Don'!B268,Mat_Hang!$A$1:$F$11,6,FALSE)</f>
        <v>4845</v>
      </c>
      <c r="H268" s="2">
        <f t="shared" si="9"/>
        <v>255</v>
      </c>
    </row>
    <row r="269" spans="1:8" x14ac:dyDescent="0.3">
      <c r="A269" s="6" t="s">
        <v>345</v>
      </c>
      <c r="B269" s="6" t="s">
        <v>51</v>
      </c>
      <c r="C269" s="25">
        <f>NS+TS-2</f>
        <v>22</v>
      </c>
      <c r="D269" s="2">
        <f>C269*VLOOKUP(B269,Mat_Hang!$A$2:$F$11,4,FALSE)</f>
        <v>2310</v>
      </c>
      <c r="E269" s="42">
        <f>D269*VLOOKUP(B269,Mat_Hang!$A$1:$F$11,5,FALSE)/100</f>
        <v>184.8</v>
      </c>
      <c r="F269" s="42">
        <f t="shared" si="8"/>
        <v>2494.8000000000002</v>
      </c>
      <c r="G269" s="2">
        <f>C269*VLOOKUP('ChiTiet Hoa Don'!B269,Mat_Hang!$A$1:$F$11,6,FALSE)</f>
        <v>2288</v>
      </c>
      <c r="H269" s="2">
        <f t="shared" si="9"/>
        <v>22</v>
      </c>
    </row>
    <row r="270" spans="1:8" x14ac:dyDescent="0.3">
      <c r="A270" s="6" t="s">
        <v>346</v>
      </c>
      <c r="B270" s="6" t="s">
        <v>28</v>
      </c>
      <c r="C270" s="25">
        <v>4</v>
      </c>
      <c r="D270" s="2">
        <f>C270*VLOOKUP(B270,Mat_Hang!$A$2:$F$11,4,FALSE)</f>
        <v>436</v>
      </c>
      <c r="E270" s="42">
        <f>D270*VLOOKUP(B270,Mat_Hang!$A$1:$F$11,5,FALSE)/100</f>
        <v>43.6</v>
      </c>
      <c r="F270" s="42">
        <f t="shared" si="8"/>
        <v>479.6</v>
      </c>
      <c r="G270" s="2">
        <f>C270*VLOOKUP('ChiTiet Hoa Don'!B270,Mat_Hang!$A$1:$F$11,6,FALSE)</f>
        <v>432</v>
      </c>
      <c r="H270" s="2">
        <f t="shared" si="9"/>
        <v>4</v>
      </c>
    </row>
    <row r="271" spans="1:8" x14ac:dyDescent="0.3">
      <c r="A271" s="6" t="s">
        <v>347</v>
      </c>
      <c r="B271" s="6" t="s">
        <v>7</v>
      </c>
      <c r="C271" s="25">
        <v>8</v>
      </c>
      <c r="D271" s="2">
        <f>C271*VLOOKUP(B271,Mat_Hang!$A$2:$F$11,4,FALSE)</f>
        <v>704</v>
      </c>
      <c r="E271" s="42">
        <f>D271*VLOOKUP(B271,Mat_Hang!$A$1:$F$11,5,FALSE)/100</f>
        <v>70.400000000000006</v>
      </c>
      <c r="F271" s="42">
        <f t="shared" si="8"/>
        <v>774.4</v>
      </c>
      <c r="G271" s="2">
        <f>C271*VLOOKUP('ChiTiet Hoa Don'!B271,Mat_Hang!$A$1:$F$11,6,FALSE)</f>
        <v>720</v>
      </c>
      <c r="H271" s="2">
        <f t="shared" si="9"/>
        <v>-16</v>
      </c>
    </row>
    <row r="272" spans="1:8" x14ac:dyDescent="0.3">
      <c r="A272" s="6" t="s">
        <v>348</v>
      </c>
      <c r="B272" s="6" t="s">
        <v>28</v>
      </c>
      <c r="C272" s="25">
        <f>TS</f>
        <v>4</v>
      </c>
      <c r="D272" s="2">
        <f>C272*VLOOKUP(B272,Mat_Hang!$A$2:$F$11,4,FALSE)</f>
        <v>436</v>
      </c>
      <c r="E272" s="42">
        <f>D272*VLOOKUP(B272,Mat_Hang!$A$1:$F$11,5,FALSE)/100</f>
        <v>43.6</v>
      </c>
      <c r="F272" s="42">
        <f t="shared" si="8"/>
        <v>479.6</v>
      </c>
      <c r="G272" s="2">
        <f>C272*VLOOKUP('ChiTiet Hoa Don'!B272,Mat_Hang!$A$1:$F$11,6,FALSE)</f>
        <v>432</v>
      </c>
      <c r="H272" s="2">
        <f t="shared" si="9"/>
        <v>4</v>
      </c>
    </row>
    <row r="273" spans="1:8" x14ac:dyDescent="0.3">
      <c r="A273" s="6" t="s">
        <v>349</v>
      </c>
      <c r="B273" s="6" t="s">
        <v>28</v>
      </c>
      <c r="C273" s="25">
        <v>9</v>
      </c>
      <c r="D273" s="2">
        <f>C273*VLOOKUP(B273,Mat_Hang!$A$2:$F$11,4,FALSE)</f>
        <v>981</v>
      </c>
      <c r="E273" s="42">
        <f>D273*VLOOKUP(B273,Mat_Hang!$A$1:$F$11,5,FALSE)/100</f>
        <v>98.1</v>
      </c>
      <c r="F273" s="42">
        <f t="shared" si="8"/>
        <v>1079.0999999999999</v>
      </c>
      <c r="G273" s="2">
        <f>C273*VLOOKUP('ChiTiet Hoa Don'!B273,Mat_Hang!$A$1:$F$11,6,FALSE)</f>
        <v>972</v>
      </c>
      <c r="H273" s="2">
        <f t="shared" si="9"/>
        <v>9</v>
      </c>
    </row>
    <row r="274" spans="1:8" x14ac:dyDescent="0.3">
      <c r="A274" s="6" t="s">
        <v>350</v>
      </c>
      <c r="B274" s="6" t="s">
        <v>10</v>
      </c>
      <c r="C274" s="25">
        <v>2</v>
      </c>
      <c r="D274" s="2">
        <f>C274*VLOOKUP(B274,Mat_Hang!$A$2:$F$11,4,FALSE)</f>
        <v>454</v>
      </c>
      <c r="E274" s="42">
        <f>D274*VLOOKUP(B274,Mat_Hang!$A$1:$F$11,5,FALSE)/100</f>
        <v>22.7</v>
      </c>
      <c r="F274" s="42">
        <f t="shared" si="8"/>
        <v>476.7</v>
      </c>
      <c r="G274" s="2">
        <f>C274*VLOOKUP('ChiTiet Hoa Don'!B274,Mat_Hang!$A$1:$F$11,6,FALSE)</f>
        <v>450</v>
      </c>
      <c r="H274" s="2">
        <f t="shared" si="9"/>
        <v>4</v>
      </c>
    </row>
    <row r="275" spans="1:8" x14ac:dyDescent="0.3">
      <c r="A275" s="6" t="s">
        <v>351</v>
      </c>
      <c r="B275" s="6" t="s">
        <v>26</v>
      </c>
      <c r="C275" s="25">
        <v>58</v>
      </c>
      <c r="D275" s="2">
        <f>C275*VLOOKUP(B275,Mat_Hang!$A$2:$F$11,4,FALSE)</f>
        <v>12296</v>
      </c>
      <c r="E275" s="42">
        <f>D275*VLOOKUP(B275,Mat_Hang!$A$1:$F$11,5,FALSE)/100</f>
        <v>983.68</v>
      </c>
      <c r="F275" s="42">
        <f t="shared" si="8"/>
        <v>13279.68</v>
      </c>
      <c r="G275" s="2">
        <f>C275*VLOOKUP('ChiTiet Hoa Don'!B275,Mat_Hang!$A$1:$F$11,6,FALSE)</f>
        <v>12006</v>
      </c>
      <c r="H275" s="2">
        <f t="shared" si="9"/>
        <v>290</v>
      </c>
    </row>
    <row r="276" spans="1:8" x14ac:dyDescent="0.3">
      <c r="A276" s="6" t="s">
        <v>352</v>
      </c>
      <c r="B276" s="6" t="s">
        <v>5</v>
      </c>
      <c r="C276" s="25">
        <v>3</v>
      </c>
      <c r="D276" s="2">
        <f>C276*VLOOKUP(B276,Mat_Hang!$A$2:$F$11,4,FALSE)</f>
        <v>174</v>
      </c>
      <c r="E276" s="42">
        <f>D276*VLOOKUP(B276,Mat_Hang!$A$1:$F$11,5,FALSE)/100</f>
        <v>17.399999999999999</v>
      </c>
      <c r="F276" s="42">
        <f t="shared" si="8"/>
        <v>191.4</v>
      </c>
      <c r="G276" s="2">
        <f>C276*VLOOKUP('ChiTiet Hoa Don'!B276,Mat_Hang!$A$1:$F$11,6,FALSE)</f>
        <v>165</v>
      </c>
      <c r="H276" s="2">
        <f t="shared" si="9"/>
        <v>9</v>
      </c>
    </row>
    <row r="277" spans="1:8" x14ac:dyDescent="0.3">
      <c r="A277" s="6" t="s">
        <v>353</v>
      </c>
      <c r="B277" s="6" t="s">
        <v>7</v>
      </c>
      <c r="C277" s="25">
        <v>44</v>
      </c>
      <c r="D277" s="2">
        <f>C277*VLOOKUP(B277,Mat_Hang!$A$2:$F$11,4,FALSE)</f>
        <v>3872</v>
      </c>
      <c r="E277" s="42">
        <f>D277*VLOOKUP(B277,Mat_Hang!$A$1:$F$11,5,FALSE)/100</f>
        <v>387.2</v>
      </c>
      <c r="F277" s="42">
        <f t="shared" si="8"/>
        <v>4259.2</v>
      </c>
      <c r="G277" s="2">
        <f>C277*VLOOKUP('ChiTiet Hoa Don'!B277,Mat_Hang!$A$1:$F$11,6,FALSE)</f>
        <v>3960</v>
      </c>
      <c r="H277" s="2">
        <f t="shared" si="9"/>
        <v>-88</v>
      </c>
    </row>
    <row r="278" spans="1:8" x14ac:dyDescent="0.3">
      <c r="A278" s="6" t="s">
        <v>354</v>
      </c>
      <c r="B278" s="6" t="s">
        <v>24</v>
      </c>
      <c r="C278" s="25">
        <v>22</v>
      </c>
      <c r="D278" s="2">
        <f>C278*VLOOKUP(B278,Mat_Hang!$A$2:$F$11,4,FALSE)</f>
        <v>2200</v>
      </c>
      <c r="E278" s="42">
        <f>D278*VLOOKUP(B278,Mat_Hang!$A$1:$F$11,5,FALSE)/100</f>
        <v>176</v>
      </c>
      <c r="F278" s="42">
        <f t="shared" si="8"/>
        <v>2376</v>
      </c>
      <c r="G278" s="2">
        <f>C278*VLOOKUP('ChiTiet Hoa Don'!B278,Mat_Hang!$A$1:$F$11,6,FALSE)</f>
        <v>2090</v>
      </c>
      <c r="H278" s="2">
        <f t="shared" si="9"/>
        <v>110</v>
      </c>
    </row>
    <row r="279" spans="1:8" x14ac:dyDescent="0.3">
      <c r="A279" s="6" t="s">
        <v>355</v>
      </c>
      <c r="B279" s="6" t="s">
        <v>10</v>
      </c>
      <c r="C279" s="25">
        <f>NS*3</f>
        <v>60</v>
      </c>
      <c r="D279" s="2">
        <f>C279*VLOOKUP(B279,Mat_Hang!$A$2:$F$11,4,FALSE)</f>
        <v>13620</v>
      </c>
      <c r="E279" s="42">
        <f>D279*VLOOKUP(B279,Mat_Hang!$A$1:$F$11,5,FALSE)/100</f>
        <v>681</v>
      </c>
      <c r="F279" s="42">
        <f t="shared" si="8"/>
        <v>14301</v>
      </c>
      <c r="G279" s="2">
        <f>C279*VLOOKUP('ChiTiet Hoa Don'!B279,Mat_Hang!$A$1:$F$11,6,FALSE)</f>
        <v>13500</v>
      </c>
      <c r="H279" s="2">
        <f t="shared" si="9"/>
        <v>120</v>
      </c>
    </row>
    <row r="280" spans="1:8" x14ac:dyDescent="0.3">
      <c r="A280" s="6" t="s">
        <v>356</v>
      </c>
      <c r="B280" s="6" t="s">
        <v>28</v>
      </c>
      <c r="C280" s="25">
        <f>NS+TS</f>
        <v>24</v>
      </c>
      <c r="D280" s="2">
        <f>C280*VLOOKUP(B280,Mat_Hang!$A$2:$F$11,4,FALSE)</f>
        <v>2616</v>
      </c>
      <c r="E280" s="42">
        <f>D280*VLOOKUP(B280,Mat_Hang!$A$1:$F$11,5,FALSE)/100</f>
        <v>261.60000000000002</v>
      </c>
      <c r="F280" s="42">
        <f t="shared" si="8"/>
        <v>2877.6</v>
      </c>
      <c r="G280" s="2">
        <f>C280*VLOOKUP('ChiTiet Hoa Don'!B280,Mat_Hang!$A$1:$F$11,6,FALSE)</f>
        <v>2592</v>
      </c>
      <c r="H280" s="2">
        <f t="shared" si="9"/>
        <v>24</v>
      </c>
    </row>
    <row r="281" spans="1:8" x14ac:dyDescent="0.3">
      <c r="A281" s="6" t="s">
        <v>357</v>
      </c>
      <c r="B281" s="6" t="s">
        <v>24</v>
      </c>
      <c r="C281" s="25">
        <v>89</v>
      </c>
      <c r="D281" s="2">
        <f>C281*VLOOKUP(B281,Mat_Hang!$A$2:$F$11,4,FALSE)</f>
        <v>8900</v>
      </c>
      <c r="E281" s="42">
        <f>D281*VLOOKUP(B281,Mat_Hang!$A$1:$F$11,5,FALSE)/100</f>
        <v>712</v>
      </c>
      <c r="F281" s="42">
        <f t="shared" si="8"/>
        <v>9612</v>
      </c>
      <c r="G281" s="2">
        <f>C281*VLOOKUP('ChiTiet Hoa Don'!B281,Mat_Hang!$A$1:$F$11,6,FALSE)</f>
        <v>8455</v>
      </c>
      <c r="H281" s="2">
        <f t="shared" si="9"/>
        <v>445</v>
      </c>
    </row>
    <row r="282" spans="1:8" x14ac:dyDescent="0.3">
      <c r="A282" s="6" t="s">
        <v>358</v>
      </c>
      <c r="B282" s="6" t="s">
        <v>51</v>
      </c>
      <c r="C282" s="25">
        <v>97</v>
      </c>
      <c r="D282" s="2">
        <f>C282*VLOOKUP(B282,Mat_Hang!$A$2:$F$11,4,FALSE)</f>
        <v>10185</v>
      </c>
      <c r="E282" s="42">
        <f>D282*VLOOKUP(B282,Mat_Hang!$A$1:$F$11,5,FALSE)/100</f>
        <v>814.8</v>
      </c>
      <c r="F282" s="42">
        <f t="shared" si="8"/>
        <v>10999.8</v>
      </c>
      <c r="G282" s="2">
        <f>C282*VLOOKUP('ChiTiet Hoa Don'!B282,Mat_Hang!$A$1:$F$11,6,FALSE)</f>
        <v>10088</v>
      </c>
      <c r="H282" s="2">
        <f t="shared" si="9"/>
        <v>97</v>
      </c>
    </row>
    <row r="283" spans="1:8" x14ac:dyDescent="0.3">
      <c r="A283" s="6" t="s">
        <v>359</v>
      </c>
      <c r="B283" s="6" t="s">
        <v>28</v>
      </c>
      <c r="C283" s="25">
        <f>TS*2</f>
        <v>8</v>
      </c>
      <c r="D283" s="2">
        <f>C283*VLOOKUP(B283,Mat_Hang!$A$2:$F$11,4,FALSE)</f>
        <v>872</v>
      </c>
      <c r="E283" s="42">
        <f>D283*VLOOKUP(B283,Mat_Hang!$A$1:$F$11,5,FALSE)/100</f>
        <v>87.2</v>
      </c>
      <c r="F283" s="42">
        <f t="shared" si="8"/>
        <v>959.2</v>
      </c>
      <c r="G283" s="2">
        <f>C283*VLOOKUP('ChiTiet Hoa Don'!B283,Mat_Hang!$A$1:$F$11,6,FALSE)</f>
        <v>864</v>
      </c>
      <c r="H283" s="2">
        <f t="shared" si="9"/>
        <v>8</v>
      </c>
    </row>
    <row r="284" spans="1:8" x14ac:dyDescent="0.3">
      <c r="A284" s="6" t="s">
        <v>360</v>
      </c>
      <c r="B284" s="6" t="s">
        <v>7</v>
      </c>
      <c r="C284" s="25">
        <v>20</v>
      </c>
      <c r="D284" s="2">
        <f>C284*VLOOKUP(B284,Mat_Hang!$A$2:$F$11,4,FALSE)</f>
        <v>1760</v>
      </c>
      <c r="E284" s="42">
        <f>D284*VLOOKUP(B284,Mat_Hang!$A$1:$F$11,5,FALSE)/100</f>
        <v>176</v>
      </c>
      <c r="F284" s="42">
        <f t="shared" si="8"/>
        <v>1936</v>
      </c>
      <c r="G284" s="2">
        <f>C284*VLOOKUP('ChiTiet Hoa Don'!B284,Mat_Hang!$A$1:$F$11,6,FALSE)</f>
        <v>1800</v>
      </c>
      <c r="H284" s="2">
        <f t="shared" si="9"/>
        <v>-40</v>
      </c>
    </row>
    <row r="285" spans="1:8" x14ac:dyDescent="0.3">
      <c r="A285" s="6" t="s">
        <v>361</v>
      </c>
      <c r="B285" s="6" t="s">
        <v>28</v>
      </c>
      <c r="C285" s="25">
        <v>30</v>
      </c>
      <c r="D285" s="2">
        <f>C285*VLOOKUP(B285,Mat_Hang!$A$2:$F$11,4,FALSE)</f>
        <v>3270</v>
      </c>
      <c r="E285" s="42">
        <f>D285*VLOOKUP(B285,Mat_Hang!$A$1:$F$11,5,FALSE)/100</f>
        <v>327</v>
      </c>
      <c r="F285" s="42">
        <f t="shared" si="8"/>
        <v>3597</v>
      </c>
      <c r="G285" s="2">
        <f>C285*VLOOKUP('ChiTiet Hoa Don'!B285,Mat_Hang!$A$1:$F$11,6,FALSE)</f>
        <v>3240</v>
      </c>
      <c r="H285" s="2">
        <f t="shared" si="9"/>
        <v>30</v>
      </c>
    </row>
    <row r="286" spans="1:8" x14ac:dyDescent="0.3">
      <c r="A286" s="6" t="s">
        <v>362</v>
      </c>
      <c r="B286" s="6" t="s">
        <v>21</v>
      </c>
      <c r="C286" s="25">
        <v>16</v>
      </c>
      <c r="D286" s="2">
        <f>C286*VLOOKUP(B286,Mat_Hang!$A$2:$F$11,4,FALSE)</f>
        <v>1920</v>
      </c>
      <c r="E286" s="42">
        <f>D286*VLOOKUP(B286,Mat_Hang!$A$1:$F$11,5,FALSE)/100</f>
        <v>153.6</v>
      </c>
      <c r="F286" s="42">
        <f t="shared" si="8"/>
        <v>2073.6</v>
      </c>
      <c r="G286" s="2">
        <f>C286*VLOOKUP('ChiTiet Hoa Don'!B286,Mat_Hang!$A$1:$F$11,6,FALSE)</f>
        <v>1904</v>
      </c>
      <c r="H286" s="2">
        <f t="shared" si="9"/>
        <v>16</v>
      </c>
    </row>
    <row r="287" spans="1:8" x14ac:dyDescent="0.3">
      <c r="A287" s="6" t="s">
        <v>363</v>
      </c>
      <c r="B287" s="6" t="s">
        <v>7</v>
      </c>
      <c r="C287" s="25">
        <f>TS*2-1</f>
        <v>7</v>
      </c>
      <c r="D287" s="2">
        <f>C287*VLOOKUP(B287,Mat_Hang!$A$2:$F$11,4,FALSE)</f>
        <v>616</v>
      </c>
      <c r="E287" s="42">
        <f>D287*VLOOKUP(B287,Mat_Hang!$A$1:$F$11,5,FALSE)/100</f>
        <v>61.6</v>
      </c>
      <c r="F287" s="42">
        <f t="shared" si="8"/>
        <v>677.6</v>
      </c>
      <c r="G287" s="2">
        <f>C287*VLOOKUP('ChiTiet Hoa Don'!B287,Mat_Hang!$A$1:$F$11,6,FALSE)</f>
        <v>630</v>
      </c>
      <c r="H287" s="2">
        <f t="shared" si="9"/>
        <v>-14</v>
      </c>
    </row>
    <row r="288" spans="1:8" x14ac:dyDescent="0.3">
      <c r="A288" s="6" t="s">
        <v>364</v>
      </c>
      <c r="B288" s="6" t="s">
        <v>21</v>
      </c>
      <c r="C288" s="25">
        <v>25</v>
      </c>
      <c r="D288" s="2">
        <f>C288*VLOOKUP(B288,Mat_Hang!$A$2:$F$11,4,FALSE)</f>
        <v>3000</v>
      </c>
      <c r="E288" s="42">
        <f>D288*VLOOKUP(B288,Mat_Hang!$A$1:$F$11,5,FALSE)/100</f>
        <v>240</v>
      </c>
      <c r="F288" s="42">
        <f t="shared" si="8"/>
        <v>3240</v>
      </c>
      <c r="G288" s="2">
        <f>C288*VLOOKUP('ChiTiet Hoa Don'!B288,Mat_Hang!$A$1:$F$11,6,FALSE)</f>
        <v>2975</v>
      </c>
      <c r="H288" s="2">
        <f t="shared" si="9"/>
        <v>25</v>
      </c>
    </row>
    <row r="289" spans="1:8" x14ac:dyDescent="0.3">
      <c r="A289" s="6" t="s">
        <v>365</v>
      </c>
      <c r="B289" s="6" t="s">
        <v>26</v>
      </c>
      <c r="C289" s="25">
        <f>NS*TS</f>
        <v>80</v>
      </c>
      <c r="D289" s="2">
        <f>C289*VLOOKUP(B289,Mat_Hang!$A$2:$F$11,4,FALSE)</f>
        <v>16960</v>
      </c>
      <c r="E289" s="42">
        <f>D289*VLOOKUP(B289,Mat_Hang!$A$1:$F$11,5,FALSE)/100</f>
        <v>1356.8</v>
      </c>
      <c r="F289" s="42">
        <f t="shared" si="8"/>
        <v>18316.8</v>
      </c>
      <c r="G289" s="2">
        <f>C289*VLOOKUP('ChiTiet Hoa Don'!B289,Mat_Hang!$A$1:$F$11,6,FALSE)</f>
        <v>16560</v>
      </c>
      <c r="H289" s="2">
        <f t="shared" si="9"/>
        <v>400</v>
      </c>
    </row>
    <row r="290" spans="1:8" x14ac:dyDescent="0.3">
      <c r="A290" s="6" t="s">
        <v>366</v>
      </c>
      <c r="B290" s="6" t="s">
        <v>21</v>
      </c>
      <c r="C290" s="25">
        <f>STT</f>
        <v>11</v>
      </c>
      <c r="D290" s="2">
        <f>C290*VLOOKUP(B290,Mat_Hang!$A$2:$F$11,4,FALSE)</f>
        <v>1320</v>
      </c>
      <c r="E290" s="42">
        <f>D290*VLOOKUP(B290,Mat_Hang!$A$1:$F$11,5,FALSE)/100</f>
        <v>105.6</v>
      </c>
      <c r="F290" s="42">
        <f t="shared" si="8"/>
        <v>1425.6</v>
      </c>
      <c r="G290" s="2">
        <f>C290*VLOOKUP('ChiTiet Hoa Don'!B290,Mat_Hang!$A$1:$F$11,6,FALSE)</f>
        <v>1309</v>
      </c>
      <c r="H290" s="2">
        <f t="shared" si="9"/>
        <v>11</v>
      </c>
    </row>
    <row r="291" spans="1:8" x14ac:dyDescent="0.3">
      <c r="A291" s="6" t="s">
        <v>367</v>
      </c>
      <c r="B291" s="6" t="s">
        <v>38</v>
      </c>
      <c r="C291" s="25">
        <v>17</v>
      </c>
      <c r="D291" s="2">
        <f>C291*VLOOKUP(B291,Mat_Hang!$A$2:$F$11,4,FALSE)</f>
        <v>1734</v>
      </c>
      <c r="E291" s="42">
        <f>D291*VLOOKUP(B291,Mat_Hang!$A$1:$F$11,5,FALSE)/100</f>
        <v>86.7</v>
      </c>
      <c r="F291" s="42">
        <f t="shared" si="8"/>
        <v>1820.7</v>
      </c>
      <c r="G291" s="2">
        <f>C291*VLOOKUP('ChiTiet Hoa Don'!B291,Mat_Hang!$A$1:$F$11,6,FALSE)</f>
        <v>1428</v>
      </c>
      <c r="H291" s="2">
        <f t="shared" si="9"/>
        <v>306</v>
      </c>
    </row>
    <row r="292" spans="1:8" x14ac:dyDescent="0.3">
      <c r="A292" s="6" t="s">
        <v>368</v>
      </c>
      <c r="B292" s="6" t="s">
        <v>21</v>
      </c>
      <c r="C292" s="25">
        <v>77</v>
      </c>
      <c r="D292" s="2">
        <f>C292*VLOOKUP(B292,Mat_Hang!$A$2:$F$11,4,FALSE)</f>
        <v>9240</v>
      </c>
      <c r="E292" s="42">
        <f>D292*VLOOKUP(B292,Mat_Hang!$A$1:$F$11,5,FALSE)/100</f>
        <v>739.2</v>
      </c>
      <c r="F292" s="42">
        <f t="shared" si="8"/>
        <v>9979.2000000000007</v>
      </c>
      <c r="G292" s="2">
        <f>C292*VLOOKUP('ChiTiet Hoa Don'!B292,Mat_Hang!$A$1:$F$11,6,FALSE)</f>
        <v>9163</v>
      </c>
      <c r="H292" s="2">
        <f t="shared" si="9"/>
        <v>77</v>
      </c>
    </row>
    <row r="293" spans="1:8" x14ac:dyDescent="0.3">
      <c r="A293" s="6" t="s">
        <v>369</v>
      </c>
      <c r="B293" s="6" t="s">
        <v>28</v>
      </c>
      <c r="C293" s="25">
        <f>NS+11</f>
        <v>31</v>
      </c>
      <c r="D293" s="2">
        <f>C293*VLOOKUP(B293,Mat_Hang!$A$2:$F$11,4,FALSE)</f>
        <v>3379</v>
      </c>
      <c r="E293" s="42">
        <f>D293*VLOOKUP(B293,Mat_Hang!$A$1:$F$11,5,FALSE)/100</f>
        <v>337.9</v>
      </c>
      <c r="F293" s="42">
        <f t="shared" si="8"/>
        <v>3716.9</v>
      </c>
      <c r="G293" s="2">
        <f>C293*VLOOKUP('ChiTiet Hoa Don'!B293,Mat_Hang!$A$1:$F$11,6,FALSE)</f>
        <v>3348</v>
      </c>
      <c r="H293" s="2">
        <f t="shared" si="9"/>
        <v>31</v>
      </c>
    </row>
    <row r="294" spans="1:8" x14ac:dyDescent="0.3">
      <c r="A294" s="6" t="s">
        <v>370</v>
      </c>
      <c r="B294" s="6" t="s">
        <v>51</v>
      </c>
      <c r="C294" s="25">
        <v>1</v>
      </c>
      <c r="D294" s="2">
        <f>C294*VLOOKUP(B294,Mat_Hang!$A$2:$F$11,4,FALSE)</f>
        <v>105</v>
      </c>
      <c r="E294" s="42">
        <f>D294*VLOOKUP(B294,Mat_Hang!$A$1:$F$11,5,FALSE)/100</f>
        <v>8.4</v>
      </c>
      <c r="F294" s="42">
        <f t="shared" si="8"/>
        <v>113.4</v>
      </c>
      <c r="G294" s="2">
        <f>C294*VLOOKUP('ChiTiet Hoa Don'!B294,Mat_Hang!$A$1:$F$11,6,FALSE)</f>
        <v>104</v>
      </c>
      <c r="H294" s="2">
        <f t="shared" si="9"/>
        <v>1</v>
      </c>
    </row>
    <row r="295" spans="1:8" x14ac:dyDescent="0.3">
      <c r="A295" s="6" t="s">
        <v>370</v>
      </c>
      <c r="B295" s="6" t="s">
        <v>5</v>
      </c>
      <c r="C295" s="25">
        <v>7</v>
      </c>
      <c r="D295" s="2">
        <f>C295*VLOOKUP(B295,Mat_Hang!$A$2:$F$11,4,FALSE)</f>
        <v>406</v>
      </c>
      <c r="E295" s="42">
        <f>D295*VLOOKUP(B295,Mat_Hang!$A$1:$F$11,5,FALSE)/100</f>
        <v>40.6</v>
      </c>
      <c r="F295" s="42">
        <f t="shared" si="8"/>
        <v>446.6</v>
      </c>
      <c r="G295" s="2">
        <f>C295*VLOOKUP('ChiTiet Hoa Don'!B295,Mat_Hang!$A$1:$F$11,6,FALSE)</f>
        <v>385</v>
      </c>
      <c r="H295" s="2">
        <f t="shared" si="9"/>
        <v>21</v>
      </c>
    </row>
    <row r="296" spans="1:8" x14ac:dyDescent="0.3">
      <c r="A296" s="6" t="s">
        <v>371</v>
      </c>
      <c r="B296" s="6" t="s">
        <v>5</v>
      </c>
      <c r="C296" s="25">
        <f>NS+9</f>
        <v>29</v>
      </c>
      <c r="D296" s="2">
        <f>C296*VLOOKUP(B296,Mat_Hang!$A$2:$F$11,4,FALSE)</f>
        <v>1682</v>
      </c>
      <c r="E296" s="42">
        <f>D296*VLOOKUP(B296,Mat_Hang!$A$1:$F$11,5,FALSE)/100</f>
        <v>168.2</v>
      </c>
      <c r="F296" s="42">
        <f t="shared" si="8"/>
        <v>1850.2</v>
      </c>
      <c r="G296" s="2">
        <f>C296*VLOOKUP('ChiTiet Hoa Don'!B296,Mat_Hang!$A$1:$F$11,6,FALSE)</f>
        <v>1595</v>
      </c>
      <c r="H296" s="2">
        <f t="shared" si="9"/>
        <v>87</v>
      </c>
    </row>
    <row r="297" spans="1:8" x14ac:dyDescent="0.3">
      <c r="A297" s="6" t="s">
        <v>372</v>
      </c>
      <c r="B297" s="6" t="s">
        <v>51</v>
      </c>
      <c r="C297" s="25">
        <v>46</v>
      </c>
      <c r="D297" s="2">
        <f>C297*VLOOKUP(B297,Mat_Hang!$A$2:$F$11,4,FALSE)</f>
        <v>4830</v>
      </c>
      <c r="E297" s="42">
        <f>D297*VLOOKUP(B297,Mat_Hang!$A$1:$F$11,5,FALSE)/100</f>
        <v>386.4</v>
      </c>
      <c r="F297" s="42">
        <f t="shared" si="8"/>
        <v>5216.3999999999996</v>
      </c>
      <c r="G297" s="2">
        <f>C297*VLOOKUP('ChiTiet Hoa Don'!B297,Mat_Hang!$A$1:$F$11,6,FALSE)</f>
        <v>4784</v>
      </c>
      <c r="H297" s="2">
        <f t="shared" si="9"/>
        <v>46</v>
      </c>
    </row>
    <row r="298" spans="1:8" x14ac:dyDescent="0.3">
      <c r="A298" s="6" t="s">
        <v>373</v>
      </c>
      <c r="B298" s="6" t="s">
        <v>4</v>
      </c>
      <c r="C298" s="25">
        <f>TS+4</f>
        <v>8</v>
      </c>
      <c r="D298" s="2">
        <f>C298*VLOOKUP(B298,Mat_Hang!$A$2:$F$11,4,FALSE)</f>
        <v>1776</v>
      </c>
      <c r="E298" s="42">
        <f>D298*VLOOKUP(B298,Mat_Hang!$A$1:$F$11,5,FALSE)/100</f>
        <v>177.6</v>
      </c>
      <c r="F298" s="42">
        <f t="shared" si="8"/>
        <v>1953.6</v>
      </c>
      <c r="G298" s="2">
        <f>C298*VLOOKUP('ChiTiet Hoa Don'!B298,Mat_Hang!$A$1:$F$11,6,FALSE)</f>
        <v>1760</v>
      </c>
      <c r="H298" s="2">
        <f t="shared" si="9"/>
        <v>16</v>
      </c>
    </row>
    <row r="299" spans="1:8" x14ac:dyDescent="0.3">
      <c r="A299" s="6" t="s">
        <v>374</v>
      </c>
      <c r="B299" s="6" t="s">
        <v>24</v>
      </c>
      <c r="C299" s="25">
        <v>19</v>
      </c>
      <c r="D299" s="2">
        <f>C299*VLOOKUP(B299,Mat_Hang!$A$2:$F$11,4,FALSE)</f>
        <v>1900</v>
      </c>
      <c r="E299" s="42">
        <f>D299*VLOOKUP(B299,Mat_Hang!$A$1:$F$11,5,FALSE)/100</f>
        <v>152</v>
      </c>
      <c r="F299" s="42">
        <f t="shared" si="8"/>
        <v>2052</v>
      </c>
      <c r="G299" s="2">
        <f>C299*VLOOKUP('ChiTiet Hoa Don'!B299,Mat_Hang!$A$1:$F$11,6,FALSE)</f>
        <v>1805</v>
      </c>
      <c r="H299" s="2">
        <f t="shared" si="9"/>
        <v>95</v>
      </c>
    </row>
    <row r="300" spans="1:8" x14ac:dyDescent="0.3">
      <c r="A300" s="6" t="s">
        <v>375</v>
      </c>
      <c r="B300" s="6" t="s">
        <v>4</v>
      </c>
      <c r="C300" s="25">
        <v>24</v>
      </c>
      <c r="D300" s="2">
        <f>C300*VLOOKUP(B300,Mat_Hang!$A$2:$F$11,4,FALSE)</f>
        <v>5328</v>
      </c>
      <c r="E300" s="42">
        <f>D300*VLOOKUP(B300,Mat_Hang!$A$1:$F$11,5,FALSE)/100</f>
        <v>532.79999999999995</v>
      </c>
      <c r="F300" s="42">
        <f t="shared" si="8"/>
        <v>5860.8</v>
      </c>
      <c r="G300" s="2">
        <f>C300*VLOOKUP('ChiTiet Hoa Don'!B300,Mat_Hang!$A$1:$F$11,6,FALSE)</f>
        <v>5280</v>
      </c>
      <c r="H300" s="2">
        <f t="shared" si="9"/>
        <v>48</v>
      </c>
    </row>
    <row r="301" spans="1:8" x14ac:dyDescent="0.3">
      <c r="A301" s="6" t="s">
        <v>376</v>
      </c>
      <c r="B301" s="6" t="s">
        <v>28</v>
      </c>
      <c r="C301" s="25">
        <f>NS+STT</f>
        <v>31</v>
      </c>
      <c r="D301" s="2">
        <f>C301*VLOOKUP(B301,Mat_Hang!$A$2:$F$11,4,FALSE)</f>
        <v>3379</v>
      </c>
      <c r="E301" s="42">
        <f>D301*VLOOKUP(B301,Mat_Hang!$A$1:$F$11,5,FALSE)/100</f>
        <v>337.9</v>
      </c>
      <c r="F301" s="42">
        <f t="shared" si="8"/>
        <v>3716.9</v>
      </c>
      <c r="G301" s="2">
        <f>C301*VLOOKUP('ChiTiet Hoa Don'!B301,Mat_Hang!$A$1:$F$11,6,FALSE)</f>
        <v>3348</v>
      </c>
      <c r="H301" s="2">
        <f t="shared" si="9"/>
        <v>31</v>
      </c>
    </row>
    <row r="302" spans="1:8" x14ac:dyDescent="0.3">
      <c r="A302" s="6" t="s">
        <v>377</v>
      </c>
      <c r="B302" s="6" t="s">
        <v>4</v>
      </c>
      <c r="C302" s="25">
        <v>62</v>
      </c>
      <c r="D302" s="2">
        <f>C302*VLOOKUP(B302,Mat_Hang!$A$2:$F$11,4,FALSE)</f>
        <v>13764</v>
      </c>
      <c r="E302" s="42">
        <f>D302*VLOOKUP(B302,Mat_Hang!$A$1:$F$11,5,FALSE)/100</f>
        <v>1376.4</v>
      </c>
      <c r="F302" s="42">
        <f t="shared" si="8"/>
        <v>15140.4</v>
      </c>
      <c r="G302" s="2">
        <f>C302*VLOOKUP('ChiTiet Hoa Don'!B302,Mat_Hang!$A$1:$F$11,6,FALSE)</f>
        <v>13640</v>
      </c>
      <c r="H302" s="2">
        <f t="shared" si="9"/>
        <v>124</v>
      </c>
    </row>
    <row r="303" spans="1:8" x14ac:dyDescent="0.3">
      <c r="A303" s="6" t="s">
        <v>378</v>
      </c>
      <c r="B303" s="6" t="s">
        <v>5</v>
      </c>
      <c r="C303" s="25">
        <v>4</v>
      </c>
      <c r="D303" s="2">
        <f>C303*VLOOKUP(B303,Mat_Hang!$A$2:$F$11,4,FALSE)</f>
        <v>232</v>
      </c>
      <c r="E303" s="42">
        <f>D303*VLOOKUP(B303,Mat_Hang!$A$1:$F$11,5,FALSE)/100</f>
        <v>23.2</v>
      </c>
      <c r="F303" s="42">
        <f t="shared" si="8"/>
        <v>255.2</v>
      </c>
      <c r="G303" s="2">
        <f>C303*VLOOKUP('ChiTiet Hoa Don'!B303,Mat_Hang!$A$1:$F$11,6,FALSE)</f>
        <v>220</v>
      </c>
      <c r="H303" s="2">
        <f t="shared" si="9"/>
        <v>12</v>
      </c>
    </row>
    <row r="304" spans="1:8" x14ac:dyDescent="0.3">
      <c r="A304" s="6" t="s">
        <v>379</v>
      </c>
      <c r="B304" s="6" t="s">
        <v>5</v>
      </c>
      <c r="C304" s="25">
        <v>61</v>
      </c>
      <c r="D304" s="2">
        <f>C304*VLOOKUP(B304,Mat_Hang!$A$2:$F$11,4,FALSE)</f>
        <v>3538</v>
      </c>
      <c r="E304" s="42">
        <f>D304*VLOOKUP(B304,Mat_Hang!$A$1:$F$11,5,FALSE)/100</f>
        <v>353.8</v>
      </c>
      <c r="F304" s="42">
        <f t="shared" si="8"/>
        <v>3891.8</v>
      </c>
      <c r="G304" s="2">
        <f>C304*VLOOKUP('ChiTiet Hoa Don'!B304,Mat_Hang!$A$1:$F$11,6,FALSE)</f>
        <v>3355</v>
      </c>
      <c r="H304" s="2">
        <f t="shared" si="9"/>
        <v>183</v>
      </c>
    </row>
    <row r="305" spans="1:8" x14ac:dyDescent="0.3">
      <c r="A305" s="6" t="s">
        <v>380</v>
      </c>
      <c r="B305" s="6" t="s">
        <v>38</v>
      </c>
      <c r="C305" s="25">
        <v>25</v>
      </c>
      <c r="D305" s="2">
        <f>C305*VLOOKUP(B305,Mat_Hang!$A$2:$F$11,4,FALSE)</f>
        <v>2550</v>
      </c>
      <c r="E305" s="42">
        <f>D305*VLOOKUP(B305,Mat_Hang!$A$1:$F$11,5,FALSE)/100</f>
        <v>127.5</v>
      </c>
      <c r="F305" s="42">
        <f t="shared" si="8"/>
        <v>2677.5</v>
      </c>
      <c r="G305" s="2">
        <f>C305*VLOOKUP('ChiTiet Hoa Don'!B305,Mat_Hang!$A$1:$F$11,6,FALSE)</f>
        <v>2100</v>
      </c>
      <c r="H305" s="2">
        <f t="shared" si="9"/>
        <v>450</v>
      </c>
    </row>
    <row r="306" spans="1:8" x14ac:dyDescent="0.3">
      <c r="A306" s="6" t="s">
        <v>381</v>
      </c>
      <c r="B306" s="6" t="s">
        <v>38</v>
      </c>
      <c r="C306" s="25">
        <f>NS+12-TS</f>
        <v>28</v>
      </c>
      <c r="D306" s="2">
        <f>C306*VLOOKUP(B306,Mat_Hang!$A$2:$F$11,4,FALSE)</f>
        <v>2856</v>
      </c>
      <c r="E306" s="42">
        <f>D306*VLOOKUP(B306,Mat_Hang!$A$1:$F$11,5,FALSE)/100</f>
        <v>142.80000000000001</v>
      </c>
      <c r="F306" s="42">
        <f t="shared" si="8"/>
        <v>2998.8</v>
      </c>
      <c r="G306" s="2">
        <f>C306*VLOOKUP('ChiTiet Hoa Don'!B306,Mat_Hang!$A$1:$F$11,6,FALSE)</f>
        <v>2352</v>
      </c>
      <c r="H306" s="2">
        <f t="shared" si="9"/>
        <v>504</v>
      </c>
    </row>
    <row r="307" spans="1:8" x14ac:dyDescent="0.3">
      <c r="A307" s="6" t="s">
        <v>382</v>
      </c>
      <c r="B307" s="6" t="s">
        <v>7</v>
      </c>
      <c r="C307" s="25">
        <f>STT+2</f>
        <v>13</v>
      </c>
      <c r="D307" s="2">
        <f>C307*VLOOKUP(B307,Mat_Hang!$A$2:$F$11,4,FALSE)</f>
        <v>1144</v>
      </c>
      <c r="E307" s="42">
        <f>D307*VLOOKUP(B307,Mat_Hang!$A$1:$F$11,5,FALSE)/100</f>
        <v>114.4</v>
      </c>
      <c r="F307" s="42">
        <f t="shared" si="8"/>
        <v>1258.4000000000001</v>
      </c>
      <c r="G307" s="2">
        <f>C307*VLOOKUP('ChiTiet Hoa Don'!B307,Mat_Hang!$A$1:$F$11,6,FALSE)</f>
        <v>1170</v>
      </c>
      <c r="H307" s="2">
        <f t="shared" si="9"/>
        <v>-26</v>
      </c>
    </row>
    <row r="308" spans="1:8" x14ac:dyDescent="0.3">
      <c r="A308" s="6" t="s">
        <v>383</v>
      </c>
      <c r="B308" s="6" t="s">
        <v>10</v>
      </c>
      <c r="C308" s="25">
        <v>18</v>
      </c>
      <c r="D308" s="2">
        <f>C308*VLOOKUP(B308,Mat_Hang!$A$2:$F$11,4,FALSE)</f>
        <v>4086</v>
      </c>
      <c r="E308" s="42">
        <f>D308*VLOOKUP(B308,Mat_Hang!$A$1:$F$11,5,FALSE)/100</f>
        <v>204.3</v>
      </c>
      <c r="F308" s="42">
        <f t="shared" si="8"/>
        <v>4290.3</v>
      </c>
      <c r="G308" s="2">
        <f>C308*VLOOKUP('ChiTiet Hoa Don'!B308,Mat_Hang!$A$1:$F$11,6,FALSE)</f>
        <v>4050</v>
      </c>
      <c r="H308" s="2">
        <f t="shared" si="9"/>
        <v>36</v>
      </c>
    </row>
    <row r="309" spans="1:8" x14ac:dyDescent="0.3">
      <c r="A309" s="6" t="s">
        <v>384</v>
      </c>
      <c r="B309" s="6" t="s">
        <v>51</v>
      </c>
      <c r="C309" s="25">
        <v>27</v>
      </c>
      <c r="D309" s="2">
        <f>C309*VLOOKUP(B309,Mat_Hang!$A$2:$F$11,4,FALSE)</f>
        <v>2835</v>
      </c>
      <c r="E309" s="42">
        <f>D309*VLOOKUP(B309,Mat_Hang!$A$1:$F$11,5,FALSE)/100</f>
        <v>226.8</v>
      </c>
      <c r="F309" s="42">
        <f t="shared" si="8"/>
        <v>3061.8</v>
      </c>
      <c r="G309" s="2">
        <f>C309*VLOOKUP('ChiTiet Hoa Don'!B309,Mat_Hang!$A$1:$F$11,6,FALSE)</f>
        <v>2808</v>
      </c>
      <c r="H309" s="2">
        <f t="shared" si="9"/>
        <v>27</v>
      </c>
    </row>
    <row r="310" spans="1:8" x14ac:dyDescent="0.3">
      <c r="A310" s="6" t="s">
        <v>385</v>
      </c>
      <c r="B310" s="6" t="s">
        <v>24</v>
      </c>
      <c r="C310" s="25">
        <v>12</v>
      </c>
      <c r="D310" s="2">
        <f>C310*VLOOKUP(B310,Mat_Hang!$A$2:$F$11,4,FALSE)</f>
        <v>1200</v>
      </c>
      <c r="E310" s="42">
        <f>D310*VLOOKUP(B310,Mat_Hang!$A$1:$F$11,5,FALSE)/100</f>
        <v>96</v>
      </c>
      <c r="F310" s="42">
        <f t="shared" si="8"/>
        <v>1296</v>
      </c>
      <c r="G310" s="2">
        <f>C310*VLOOKUP('ChiTiet Hoa Don'!B310,Mat_Hang!$A$1:$F$11,6,FALSE)</f>
        <v>1140</v>
      </c>
      <c r="H310" s="2">
        <f t="shared" si="9"/>
        <v>60</v>
      </c>
    </row>
    <row r="311" spans="1:8" x14ac:dyDescent="0.3">
      <c r="A311" s="6" t="s">
        <v>386</v>
      </c>
      <c r="B311" s="6" t="s">
        <v>26</v>
      </c>
      <c r="C311" s="25">
        <v>13</v>
      </c>
      <c r="D311" s="2">
        <f>C311*VLOOKUP(B311,Mat_Hang!$A$2:$F$11,4,FALSE)</f>
        <v>2756</v>
      </c>
      <c r="E311" s="42">
        <f>D311*VLOOKUP(B311,Mat_Hang!$A$1:$F$11,5,FALSE)/100</f>
        <v>220.48</v>
      </c>
      <c r="F311" s="42">
        <f t="shared" si="8"/>
        <v>2976.48</v>
      </c>
      <c r="G311" s="2">
        <f>C311*VLOOKUP('ChiTiet Hoa Don'!B311,Mat_Hang!$A$1:$F$11,6,FALSE)</f>
        <v>2691</v>
      </c>
      <c r="H311" s="2">
        <f t="shared" si="9"/>
        <v>65</v>
      </c>
    </row>
    <row r="312" spans="1:8" x14ac:dyDescent="0.3">
      <c r="A312" s="6" t="s">
        <v>387</v>
      </c>
      <c r="B312" s="6" t="s">
        <v>5</v>
      </c>
      <c r="C312" s="25">
        <v>16</v>
      </c>
      <c r="D312" s="2">
        <f>C312*VLOOKUP(B312,Mat_Hang!$A$2:$F$11,4,FALSE)</f>
        <v>928</v>
      </c>
      <c r="E312" s="42">
        <f>D312*VLOOKUP(B312,Mat_Hang!$A$1:$F$11,5,FALSE)/100</f>
        <v>92.8</v>
      </c>
      <c r="F312" s="42">
        <f t="shared" si="8"/>
        <v>1020.8</v>
      </c>
      <c r="G312" s="2">
        <f>C312*VLOOKUP('ChiTiet Hoa Don'!B312,Mat_Hang!$A$1:$F$11,6,FALSE)</f>
        <v>880</v>
      </c>
      <c r="H312" s="2">
        <f t="shared" si="9"/>
        <v>48</v>
      </c>
    </row>
    <row r="313" spans="1:8" x14ac:dyDescent="0.3">
      <c r="A313" s="6" t="s">
        <v>388</v>
      </c>
      <c r="B313" s="6" t="s">
        <v>24</v>
      </c>
      <c r="C313" s="25">
        <f>STT+NS+TS</f>
        <v>35</v>
      </c>
      <c r="D313" s="2">
        <f>C313*VLOOKUP(B313,Mat_Hang!$A$2:$F$11,4,FALSE)</f>
        <v>3500</v>
      </c>
      <c r="E313" s="42">
        <f>D313*VLOOKUP(B313,Mat_Hang!$A$1:$F$11,5,FALSE)/100</f>
        <v>280</v>
      </c>
      <c r="F313" s="42">
        <f t="shared" si="8"/>
        <v>3780</v>
      </c>
      <c r="G313" s="2">
        <f>C313*VLOOKUP('ChiTiet Hoa Don'!B313,Mat_Hang!$A$1:$F$11,6,FALSE)</f>
        <v>3325</v>
      </c>
      <c r="H313" s="2">
        <f t="shared" si="9"/>
        <v>175</v>
      </c>
    </row>
    <row r="314" spans="1:8" x14ac:dyDescent="0.3">
      <c r="A314" s="6" t="s">
        <v>389</v>
      </c>
      <c r="B314" s="6" t="s">
        <v>26</v>
      </c>
      <c r="C314" s="25">
        <f>TS*3</f>
        <v>12</v>
      </c>
      <c r="D314" s="2">
        <f>C314*VLOOKUP(B314,Mat_Hang!$A$2:$F$11,4,FALSE)</f>
        <v>2544</v>
      </c>
      <c r="E314" s="42">
        <f>D314*VLOOKUP(B314,Mat_Hang!$A$1:$F$11,5,FALSE)/100</f>
        <v>203.52</v>
      </c>
      <c r="F314" s="42">
        <f t="shared" si="8"/>
        <v>2747.52</v>
      </c>
      <c r="G314" s="2">
        <f>C314*VLOOKUP('ChiTiet Hoa Don'!B314,Mat_Hang!$A$1:$F$11,6,FALSE)</f>
        <v>2484</v>
      </c>
      <c r="H314" s="2">
        <f t="shared" si="9"/>
        <v>60</v>
      </c>
    </row>
    <row r="315" spans="1:8" x14ac:dyDescent="0.3">
      <c r="A315" s="6" t="s">
        <v>390</v>
      </c>
      <c r="B315" s="6" t="s">
        <v>28</v>
      </c>
      <c r="C315" s="25">
        <f>TS+1</f>
        <v>5</v>
      </c>
      <c r="D315" s="2">
        <f>C315*VLOOKUP(B315,Mat_Hang!$A$2:$F$11,4,FALSE)</f>
        <v>545</v>
      </c>
      <c r="E315" s="42">
        <f>D315*VLOOKUP(B315,Mat_Hang!$A$1:$F$11,5,FALSE)/100</f>
        <v>54.5</v>
      </c>
      <c r="F315" s="42">
        <f t="shared" si="8"/>
        <v>599.5</v>
      </c>
      <c r="G315" s="2">
        <f>C315*VLOOKUP('ChiTiet Hoa Don'!B315,Mat_Hang!$A$1:$F$11,6,FALSE)</f>
        <v>540</v>
      </c>
      <c r="H315" s="2">
        <f t="shared" si="9"/>
        <v>5</v>
      </c>
    </row>
    <row r="316" spans="1:8" x14ac:dyDescent="0.3">
      <c r="A316" s="6" t="s">
        <v>391</v>
      </c>
      <c r="B316" s="6" t="s">
        <v>21</v>
      </c>
      <c r="C316" s="25">
        <v>21</v>
      </c>
      <c r="D316" s="2">
        <f>C316*VLOOKUP(B316,Mat_Hang!$A$2:$F$11,4,FALSE)</f>
        <v>2520</v>
      </c>
      <c r="E316" s="42">
        <f>D316*VLOOKUP(B316,Mat_Hang!$A$1:$F$11,5,FALSE)/100</f>
        <v>201.6</v>
      </c>
      <c r="F316" s="42">
        <f t="shared" si="8"/>
        <v>2721.6</v>
      </c>
      <c r="G316" s="2">
        <f>C316*VLOOKUP('ChiTiet Hoa Don'!B316,Mat_Hang!$A$1:$F$11,6,FALSE)</f>
        <v>2499</v>
      </c>
      <c r="H316" s="2">
        <f t="shared" si="9"/>
        <v>21</v>
      </c>
    </row>
    <row r="317" spans="1:8" x14ac:dyDescent="0.3">
      <c r="A317" s="6" t="s">
        <v>392</v>
      </c>
      <c r="B317" s="6" t="s">
        <v>38</v>
      </c>
      <c r="C317" s="25">
        <v>31</v>
      </c>
      <c r="D317" s="2">
        <f>C317*VLOOKUP(B317,Mat_Hang!$A$2:$F$11,4,FALSE)</f>
        <v>3162</v>
      </c>
      <c r="E317" s="42">
        <f>D317*VLOOKUP(B317,Mat_Hang!$A$1:$F$11,5,FALSE)/100</f>
        <v>158.1</v>
      </c>
      <c r="F317" s="42">
        <f t="shared" si="8"/>
        <v>3320.1</v>
      </c>
      <c r="G317" s="2">
        <f>C317*VLOOKUP('ChiTiet Hoa Don'!B317,Mat_Hang!$A$1:$F$11,6,FALSE)</f>
        <v>2604</v>
      </c>
      <c r="H317" s="2">
        <f t="shared" si="9"/>
        <v>558</v>
      </c>
    </row>
    <row r="318" spans="1:8" x14ac:dyDescent="0.3">
      <c r="A318" s="6" t="s">
        <v>393</v>
      </c>
      <c r="B318" s="6" t="s">
        <v>21</v>
      </c>
      <c r="C318" s="25">
        <v>14</v>
      </c>
      <c r="D318" s="2">
        <f>C318*VLOOKUP(B318,Mat_Hang!$A$2:$F$11,4,FALSE)</f>
        <v>1680</v>
      </c>
      <c r="E318" s="42">
        <f>D318*VLOOKUP(B318,Mat_Hang!$A$1:$F$11,5,FALSE)/100</f>
        <v>134.4</v>
      </c>
      <c r="F318" s="42">
        <f t="shared" si="8"/>
        <v>1814.4</v>
      </c>
      <c r="G318" s="2">
        <f>C318*VLOOKUP('ChiTiet Hoa Don'!B318,Mat_Hang!$A$1:$F$11,6,FALSE)</f>
        <v>1666</v>
      </c>
      <c r="H318" s="2">
        <f t="shared" si="9"/>
        <v>14</v>
      </c>
    </row>
    <row r="319" spans="1:8" x14ac:dyDescent="0.3">
      <c r="A319" s="6" t="s">
        <v>394</v>
      </c>
      <c r="B319" s="6" t="s">
        <v>28</v>
      </c>
      <c r="C319" s="25">
        <v>16</v>
      </c>
      <c r="D319" s="2">
        <f>C319*VLOOKUP(B319,Mat_Hang!$A$2:$F$11,4,FALSE)</f>
        <v>1744</v>
      </c>
      <c r="E319" s="42">
        <f>D319*VLOOKUP(B319,Mat_Hang!$A$1:$F$11,5,FALSE)/100</f>
        <v>174.4</v>
      </c>
      <c r="F319" s="42">
        <f t="shared" si="8"/>
        <v>1918.4</v>
      </c>
      <c r="G319" s="2">
        <f>C319*VLOOKUP('ChiTiet Hoa Don'!B319,Mat_Hang!$A$1:$F$11,6,FALSE)</f>
        <v>1728</v>
      </c>
      <c r="H319" s="2">
        <f t="shared" si="9"/>
        <v>16</v>
      </c>
    </row>
    <row r="320" spans="1:8" x14ac:dyDescent="0.3">
      <c r="A320" s="6" t="s">
        <v>395</v>
      </c>
      <c r="B320" s="6" t="s">
        <v>51</v>
      </c>
      <c r="C320" s="25">
        <v>2</v>
      </c>
      <c r="D320" s="2">
        <f>C320*VLOOKUP(B320,Mat_Hang!$A$2:$F$11,4,FALSE)</f>
        <v>210</v>
      </c>
      <c r="E320" s="42">
        <f>D320*VLOOKUP(B320,Mat_Hang!$A$1:$F$11,5,FALSE)/100</f>
        <v>16.8</v>
      </c>
      <c r="F320" s="42">
        <f t="shared" si="8"/>
        <v>226.8</v>
      </c>
      <c r="G320" s="2">
        <f>C320*VLOOKUP('ChiTiet Hoa Don'!B320,Mat_Hang!$A$1:$F$11,6,FALSE)</f>
        <v>208</v>
      </c>
      <c r="H320" s="2">
        <f t="shared" si="9"/>
        <v>2</v>
      </c>
    </row>
    <row r="321" spans="1:8" x14ac:dyDescent="0.3">
      <c r="A321" s="6" t="s">
        <v>396</v>
      </c>
      <c r="B321" s="6" t="s">
        <v>7</v>
      </c>
      <c r="C321" s="25">
        <v>30</v>
      </c>
      <c r="D321" s="2">
        <f>C321*VLOOKUP(B321,Mat_Hang!$A$2:$F$11,4,FALSE)</f>
        <v>2640</v>
      </c>
      <c r="E321" s="42">
        <f>D321*VLOOKUP(B321,Mat_Hang!$A$1:$F$11,5,FALSE)/100</f>
        <v>264</v>
      </c>
      <c r="F321" s="42">
        <f t="shared" si="8"/>
        <v>2904</v>
      </c>
      <c r="G321" s="2">
        <f>C321*VLOOKUP('ChiTiet Hoa Don'!B321,Mat_Hang!$A$1:$F$11,6,FALSE)</f>
        <v>2700</v>
      </c>
      <c r="H321" s="2">
        <f t="shared" si="9"/>
        <v>-60</v>
      </c>
    </row>
    <row r="322" spans="1:8" x14ac:dyDescent="0.3">
      <c r="A322" s="6" t="s">
        <v>397</v>
      </c>
      <c r="B322" s="6" t="s">
        <v>28</v>
      </c>
      <c r="C322" s="25">
        <v>8</v>
      </c>
      <c r="D322" s="2">
        <f>C322*VLOOKUP(B322,Mat_Hang!$A$2:$F$11,4,FALSE)</f>
        <v>872</v>
      </c>
      <c r="E322" s="42">
        <f>D322*VLOOKUP(B322,Mat_Hang!$A$1:$F$11,5,FALSE)/100</f>
        <v>87.2</v>
      </c>
      <c r="F322" s="42">
        <f t="shared" si="8"/>
        <v>959.2</v>
      </c>
      <c r="G322" s="2">
        <f>C322*VLOOKUP('ChiTiet Hoa Don'!B322,Mat_Hang!$A$1:$F$11,6,FALSE)</f>
        <v>864</v>
      </c>
      <c r="H322" s="2">
        <f t="shared" si="9"/>
        <v>8</v>
      </c>
    </row>
    <row r="323" spans="1:8" x14ac:dyDescent="0.3">
      <c r="A323" s="6" t="s">
        <v>398</v>
      </c>
      <c r="B323" s="6" t="s">
        <v>26</v>
      </c>
      <c r="C323" s="25">
        <v>11</v>
      </c>
      <c r="D323" s="2">
        <f>C323*VLOOKUP(B323,Mat_Hang!$A$2:$F$11,4,FALSE)</f>
        <v>2332</v>
      </c>
      <c r="E323" s="42">
        <f>D323*VLOOKUP(B323,Mat_Hang!$A$1:$F$11,5,FALSE)/100</f>
        <v>186.56</v>
      </c>
      <c r="F323" s="42">
        <f t="shared" ref="F323:F386" si="10">D323+E323</f>
        <v>2518.56</v>
      </c>
      <c r="G323" s="2">
        <f>C323*VLOOKUP('ChiTiet Hoa Don'!B323,Mat_Hang!$A$1:$F$11,6,FALSE)</f>
        <v>2277</v>
      </c>
      <c r="H323" s="2">
        <f t="shared" ref="H323:H386" si="11">D323-G323</f>
        <v>55</v>
      </c>
    </row>
    <row r="324" spans="1:8" x14ac:dyDescent="0.3">
      <c r="A324" s="6" t="s">
        <v>399</v>
      </c>
      <c r="B324" s="6" t="s">
        <v>4</v>
      </c>
      <c r="C324" s="25">
        <v>30</v>
      </c>
      <c r="D324" s="2">
        <f>C324*VLOOKUP(B324,Mat_Hang!$A$2:$F$11,4,FALSE)</f>
        <v>6660</v>
      </c>
      <c r="E324" s="42">
        <f>D324*VLOOKUP(B324,Mat_Hang!$A$1:$F$11,5,FALSE)/100</f>
        <v>666</v>
      </c>
      <c r="F324" s="42">
        <f t="shared" si="10"/>
        <v>7326</v>
      </c>
      <c r="G324" s="2">
        <f>C324*VLOOKUP('ChiTiet Hoa Don'!B324,Mat_Hang!$A$1:$F$11,6,FALSE)</f>
        <v>6600</v>
      </c>
      <c r="H324" s="2">
        <f t="shared" si="11"/>
        <v>60</v>
      </c>
    </row>
    <row r="325" spans="1:8" x14ac:dyDescent="0.3">
      <c r="A325" s="6" t="s">
        <v>400</v>
      </c>
      <c r="B325" s="6" t="s">
        <v>21</v>
      </c>
      <c r="C325" s="25">
        <v>93</v>
      </c>
      <c r="D325" s="2">
        <f>C325*VLOOKUP(B325,Mat_Hang!$A$2:$F$11,4,FALSE)</f>
        <v>11160</v>
      </c>
      <c r="E325" s="42">
        <f>D325*VLOOKUP(B325,Mat_Hang!$A$1:$F$11,5,FALSE)/100</f>
        <v>892.8</v>
      </c>
      <c r="F325" s="42">
        <f t="shared" si="10"/>
        <v>12052.8</v>
      </c>
      <c r="G325" s="2">
        <f>C325*VLOOKUP('ChiTiet Hoa Don'!B325,Mat_Hang!$A$1:$F$11,6,FALSE)</f>
        <v>11067</v>
      </c>
      <c r="H325" s="2">
        <f t="shared" si="11"/>
        <v>93</v>
      </c>
    </row>
    <row r="326" spans="1:8" x14ac:dyDescent="0.3">
      <c r="A326" s="6" t="s">
        <v>401</v>
      </c>
      <c r="B326" s="6" t="s">
        <v>4</v>
      </c>
      <c r="C326" s="25">
        <v>94</v>
      </c>
      <c r="D326" s="2">
        <f>C326*VLOOKUP(B326,Mat_Hang!$A$2:$F$11,4,FALSE)</f>
        <v>20868</v>
      </c>
      <c r="E326" s="42">
        <f>D326*VLOOKUP(B326,Mat_Hang!$A$1:$F$11,5,FALSE)/100</f>
        <v>2086.8000000000002</v>
      </c>
      <c r="F326" s="42">
        <f t="shared" si="10"/>
        <v>22954.799999999999</v>
      </c>
      <c r="G326" s="2">
        <f>C326*VLOOKUP('ChiTiet Hoa Don'!B326,Mat_Hang!$A$1:$F$11,6,FALSE)</f>
        <v>20680</v>
      </c>
      <c r="H326" s="2">
        <f t="shared" si="11"/>
        <v>188</v>
      </c>
    </row>
    <row r="327" spans="1:8" x14ac:dyDescent="0.3">
      <c r="A327" s="6" t="s">
        <v>402</v>
      </c>
      <c r="B327" s="6" t="s">
        <v>10</v>
      </c>
      <c r="C327" s="25">
        <f>NS</f>
        <v>20</v>
      </c>
      <c r="D327" s="2">
        <f>C327*VLOOKUP(B327,Mat_Hang!$A$2:$F$11,4,FALSE)</f>
        <v>4540</v>
      </c>
      <c r="E327" s="42">
        <f>D327*VLOOKUP(B327,Mat_Hang!$A$1:$F$11,5,FALSE)/100</f>
        <v>227</v>
      </c>
      <c r="F327" s="42">
        <f t="shared" si="10"/>
        <v>4767</v>
      </c>
      <c r="G327" s="2">
        <f>C327*VLOOKUP('ChiTiet Hoa Don'!B327,Mat_Hang!$A$1:$F$11,6,FALSE)</f>
        <v>4500</v>
      </c>
      <c r="H327" s="2">
        <f t="shared" si="11"/>
        <v>40</v>
      </c>
    </row>
    <row r="328" spans="1:8" x14ac:dyDescent="0.3">
      <c r="A328" s="6" t="s">
        <v>403</v>
      </c>
      <c r="B328" s="6" t="s">
        <v>5</v>
      </c>
      <c r="C328" s="25">
        <v>13</v>
      </c>
      <c r="D328" s="2">
        <f>C328*VLOOKUP(B328,Mat_Hang!$A$2:$F$11,4,FALSE)</f>
        <v>754</v>
      </c>
      <c r="E328" s="42">
        <f>D328*VLOOKUP(B328,Mat_Hang!$A$1:$F$11,5,FALSE)/100</f>
        <v>75.400000000000006</v>
      </c>
      <c r="F328" s="42">
        <f t="shared" si="10"/>
        <v>829.4</v>
      </c>
      <c r="G328" s="2">
        <f>C328*VLOOKUP('ChiTiet Hoa Don'!B328,Mat_Hang!$A$1:$F$11,6,FALSE)</f>
        <v>715</v>
      </c>
      <c r="H328" s="2">
        <f t="shared" si="11"/>
        <v>39</v>
      </c>
    </row>
    <row r="329" spans="1:8" x14ac:dyDescent="0.3">
      <c r="A329" s="6" t="s">
        <v>404</v>
      </c>
      <c r="B329" s="6" t="s">
        <v>24</v>
      </c>
      <c r="C329" s="25">
        <f>TS</f>
        <v>4</v>
      </c>
      <c r="D329" s="2">
        <f>C329*VLOOKUP(B329,Mat_Hang!$A$2:$F$11,4,FALSE)</f>
        <v>400</v>
      </c>
      <c r="E329" s="42">
        <f>D329*VLOOKUP(B329,Mat_Hang!$A$1:$F$11,5,FALSE)/100</f>
        <v>32</v>
      </c>
      <c r="F329" s="42">
        <f t="shared" si="10"/>
        <v>432</v>
      </c>
      <c r="G329" s="2">
        <f>C329*VLOOKUP('ChiTiet Hoa Don'!B329,Mat_Hang!$A$1:$F$11,6,FALSE)</f>
        <v>380</v>
      </c>
      <c r="H329" s="2">
        <f t="shared" si="11"/>
        <v>20</v>
      </c>
    </row>
    <row r="330" spans="1:8" x14ac:dyDescent="0.3">
      <c r="A330" s="6" t="s">
        <v>404</v>
      </c>
      <c r="B330" s="6" t="s">
        <v>38</v>
      </c>
      <c r="C330" s="25">
        <v>30</v>
      </c>
      <c r="D330" s="2">
        <f>C330*VLOOKUP(B330,Mat_Hang!$A$2:$F$11,4,FALSE)</f>
        <v>3060</v>
      </c>
      <c r="E330" s="42">
        <f>D330*VLOOKUP(B330,Mat_Hang!$A$1:$F$11,5,FALSE)/100</f>
        <v>153</v>
      </c>
      <c r="F330" s="42">
        <f t="shared" si="10"/>
        <v>3213</v>
      </c>
      <c r="G330" s="2">
        <f>C330*VLOOKUP('ChiTiet Hoa Don'!B330,Mat_Hang!$A$1:$F$11,6,FALSE)</f>
        <v>2520</v>
      </c>
      <c r="H330" s="2">
        <f t="shared" si="11"/>
        <v>540</v>
      </c>
    </row>
    <row r="331" spans="1:8" x14ac:dyDescent="0.3">
      <c r="A331" s="6" t="s">
        <v>405</v>
      </c>
      <c r="B331" s="6" t="s">
        <v>4</v>
      </c>
      <c r="C331" s="25">
        <v>15</v>
      </c>
      <c r="D331" s="2">
        <f>C331*VLOOKUP(B331,Mat_Hang!$A$2:$F$11,4,FALSE)</f>
        <v>3330</v>
      </c>
      <c r="E331" s="42">
        <f>D331*VLOOKUP(B331,Mat_Hang!$A$1:$F$11,5,FALSE)/100</f>
        <v>333</v>
      </c>
      <c r="F331" s="42">
        <f t="shared" si="10"/>
        <v>3663</v>
      </c>
      <c r="G331" s="2">
        <f>C331*VLOOKUP('ChiTiet Hoa Don'!B331,Mat_Hang!$A$1:$F$11,6,FALSE)</f>
        <v>3300</v>
      </c>
      <c r="H331" s="2">
        <f t="shared" si="11"/>
        <v>30</v>
      </c>
    </row>
    <row r="332" spans="1:8" x14ac:dyDescent="0.3">
      <c r="A332" s="6" t="s">
        <v>406</v>
      </c>
      <c r="B332" s="6" t="s">
        <v>28</v>
      </c>
      <c r="C332" s="25">
        <v>12</v>
      </c>
      <c r="D332" s="2">
        <f>C332*VLOOKUP(B332,Mat_Hang!$A$2:$F$11,4,FALSE)</f>
        <v>1308</v>
      </c>
      <c r="E332" s="42">
        <f>D332*VLOOKUP(B332,Mat_Hang!$A$1:$F$11,5,FALSE)/100</f>
        <v>130.80000000000001</v>
      </c>
      <c r="F332" s="42">
        <f t="shared" si="10"/>
        <v>1438.8</v>
      </c>
      <c r="G332" s="2">
        <f>C332*VLOOKUP('ChiTiet Hoa Don'!B332,Mat_Hang!$A$1:$F$11,6,FALSE)</f>
        <v>1296</v>
      </c>
      <c r="H332" s="2">
        <f t="shared" si="11"/>
        <v>12</v>
      </c>
    </row>
    <row r="333" spans="1:8" x14ac:dyDescent="0.3">
      <c r="A333" s="6" t="s">
        <v>407</v>
      </c>
      <c r="B333" s="6" t="s">
        <v>51</v>
      </c>
      <c r="C333" s="25">
        <f>TS+NS</f>
        <v>24</v>
      </c>
      <c r="D333" s="2">
        <f>C333*VLOOKUP(B333,Mat_Hang!$A$2:$F$11,4,FALSE)</f>
        <v>2520</v>
      </c>
      <c r="E333" s="42">
        <f>D333*VLOOKUP(B333,Mat_Hang!$A$1:$F$11,5,FALSE)/100</f>
        <v>201.6</v>
      </c>
      <c r="F333" s="42">
        <f t="shared" si="10"/>
        <v>2721.6</v>
      </c>
      <c r="G333" s="2">
        <f>C333*VLOOKUP('ChiTiet Hoa Don'!B333,Mat_Hang!$A$1:$F$11,6,FALSE)</f>
        <v>2496</v>
      </c>
      <c r="H333" s="2">
        <f t="shared" si="11"/>
        <v>24</v>
      </c>
    </row>
    <row r="334" spans="1:8" x14ac:dyDescent="0.3">
      <c r="A334" s="6" t="s">
        <v>408</v>
      </c>
      <c r="B334" s="6" t="s">
        <v>4</v>
      </c>
      <c r="C334" s="25">
        <v>30</v>
      </c>
      <c r="D334" s="2">
        <f>C334*VLOOKUP(B334,Mat_Hang!$A$2:$F$11,4,FALSE)</f>
        <v>6660</v>
      </c>
      <c r="E334" s="42">
        <f>D334*VLOOKUP(B334,Mat_Hang!$A$1:$F$11,5,FALSE)/100</f>
        <v>666</v>
      </c>
      <c r="F334" s="42">
        <f t="shared" si="10"/>
        <v>7326</v>
      </c>
      <c r="G334" s="2">
        <f>C334*VLOOKUP('ChiTiet Hoa Don'!B334,Mat_Hang!$A$1:$F$11,6,FALSE)</f>
        <v>6600</v>
      </c>
      <c r="H334" s="2">
        <f t="shared" si="11"/>
        <v>60</v>
      </c>
    </row>
    <row r="335" spans="1:8" x14ac:dyDescent="0.3">
      <c r="A335" s="6" t="s">
        <v>409</v>
      </c>
      <c r="B335" s="6" t="s">
        <v>4</v>
      </c>
      <c r="C335" s="25">
        <v>56</v>
      </c>
      <c r="D335" s="2">
        <f>C335*VLOOKUP(B335,Mat_Hang!$A$2:$F$11,4,FALSE)</f>
        <v>12432</v>
      </c>
      <c r="E335" s="42">
        <f>D335*VLOOKUP(B335,Mat_Hang!$A$1:$F$11,5,FALSE)/100</f>
        <v>1243.2</v>
      </c>
      <c r="F335" s="42">
        <f t="shared" si="10"/>
        <v>13675.2</v>
      </c>
      <c r="G335" s="2">
        <f>C335*VLOOKUP('ChiTiet Hoa Don'!B335,Mat_Hang!$A$1:$F$11,6,FALSE)</f>
        <v>12320</v>
      </c>
      <c r="H335" s="2">
        <f t="shared" si="11"/>
        <v>112</v>
      </c>
    </row>
    <row r="336" spans="1:8" x14ac:dyDescent="0.3">
      <c r="A336" s="6" t="s">
        <v>410</v>
      </c>
      <c r="B336" s="6" t="s">
        <v>28</v>
      </c>
      <c r="C336" s="25">
        <v>30</v>
      </c>
      <c r="D336" s="2">
        <f>C336*VLOOKUP(B336,Mat_Hang!$A$2:$F$11,4,FALSE)</f>
        <v>3270</v>
      </c>
      <c r="E336" s="42">
        <f>D336*VLOOKUP(B336,Mat_Hang!$A$1:$F$11,5,FALSE)/100</f>
        <v>327</v>
      </c>
      <c r="F336" s="42">
        <f t="shared" si="10"/>
        <v>3597</v>
      </c>
      <c r="G336" s="2">
        <f>C336*VLOOKUP('ChiTiet Hoa Don'!B336,Mat_Hang!$A$1:$F$11,6,FALSE)</f>
        <v>3240</v>
      </c>
      <c r="H336" s="2">
        <f t="shared" si="11"/>
        <v>30</v>
      </c>
    </row>
    <row r="337" spans="1:8" x14ac:dyDescent="0.3">
      <c r="A337" s="6" t="s">
        <v>411</v>
      </c>
      <c r="B337" s="6" t="s">
        <v>10</v>
      </c>
      <c r="C337" s="25">
        <v>56</v>
      </c>
      <c r="D337" s="2">
        <f>C337*VLOOKUP(B337,Mat_Hang!$A$2:$F$11,4,FALSE)</f>
        <v>12712</v>
      </c>
      <c r="E337" s="42">
        <f>D337*VLOOKUP(B337,Mat_Hang!$A$1:$F$11,5,FALSE)/100</f>
        <v>635.6</v>
      </c>
      <c r="F337" s="42">
        <f t="shared" si="10"/>
        <v>13347.6</v>
      </c>
      <c r="G337" s="2">
        <f>C337*VLOOKUP('ChiTiet Hoa Don'!B337,Mat_Hang!$A$1:$F$11,6,FALSE)</f>
        <v>12600</v>
      </c>
      <c r="H337" s="2">
        <f t="shared" si="11"/>
        <v>112</v>
      </c>
    </row>
    <row r="338" spans="1:8" x14ac:dyDescent="0.3">
      <c r="A338" s="6" t="s">
        <v>412</v>
      </c>
      <c r="B338" s="6" t="s">
        <v>38</v>
      </c>
      <c r="C338" s="25">
        <v>31</v>
      </c>
      <c r="D338" s="2">
        <f>C338*VLOOKUP(B338,Mat_Hang!$A$2:$F$11,4,FALSE)</f>
        <v>3162</v>
      </c>
      <c r="E338" s="42">
        <f>D338*VLOOKUP(B338,Mat_Hang!$A$1:$F$11,5,FALSE)/100</f>
        <v>158.1</v>
      </c>
      <c r="F338" s="42">
        <f t="shared" si="10"/>
        <v>3320.1</v>
      </c>
      <c r="G338" s="2">
        <f>C338*VLOOKUP('ChiTiet Hoa Don'!B338,Mat_Hang!$A$1:$F$11,6,FALSE)</f>
        <v>2604</v>
      </c>
      <c r="H338" s="2">
        <f t="shared" si="11"/>
        <v>558</v>
      </c>
    </row>
    <row r="339" spans="1:8" x14ac:dyDescent="0.3">
      <c r="A339" s="6" t="s">
        <v>413</v>
      </c>
      <c r="B339" s="6" t="s">
        <v>5</v>
      </c>
      <c r="C339" s="25">
        <v>3</v>
      </c>
      <c r="D339" s="2">
        <f>C339*VLOOKUP(B339,Mat_Hang!$A$2:$F$11,4,FALSE)</f>
        <v>174</v>
      </c>
      <c r="E339" s="42">
        <f>D339*VLOOKUP(B339,Mat_Hang!$A$1:$F$11,5,FALSE)/100</f>
        <v>17.399999999999999</v>
      </c>
      <c r="F339" s="42">
        <f t="shared" si="10"/>
        <v>191.4</v>
      </c>
      <c r="G339" s="2">
        <f>C339*VLOOKUP('ChiTiet Hoa Don'!B339,Mat_Hang!$A$1:$F$11,6,FALSE)</f>
        <v>165</v>
      </c>
      <c r="H339" s="2">
        <f t="shared" si="11"/>
        <v>9</v>
      </c>
    </row>
    <row r="340" spans="1:8" x14ac:dyDescent="0.3">
      <c r="A340" s="6" t="s">
        <v>414</v>
      </c>
      <c r="B340" s="6" t="s">
        <v>26</v>
      </c>
      <c r="C340" s="25">
        <v>17</v>
      </c>
      <c r="D340" s="2">
        <f>C340*VLOOKUP(B340,Mat_Hang!$A$2:$F$11,4,FALSE)</f>
        <v>3604</v>
      </c>
      <c r="E340" s="42">
        <f>D340*VLOOKUP(B340,Mat_Hang!$A$1:$F$11,5,FALSE)/100</f>
        <v>288.32</v>
      </c>
      <c r="F340" s="42">
        <f t="shared" si="10"/>
        <v>3892.32</v>
      </c>
      <c r="G340" s="2">
        <f>C340*VLOOKUP('ChiTiet Hoa Don'!B340,Mat_Hang!$A$1:$F$11,6,FALSE)</f>
        <v>3519</v>
      </c>
      <c r="H340" s="2">
        <f t="shared" si="11"/>
        <v>85</v>
      </c>
    </row>
    <row r="341" spans="1:8" x14ac:dyDescent="0.3">
      <c r="A341" s="6" t="s">
        <v>415</v>
      </c>
      <c r="B341" s="6" t="s">
        <v>7</v>
      </c>
      <c r="C341" s="25">
        <v>28</v>
      </c>
      <c r="D341" s="2">
        <f>C341*VLOOKUP(B341,Mat_Hang!$A$2:$F$11,4,FALSE)</f>
        <v>2464</v>
      </c>
      <c r="E341" s="42">
        <f>D341*VLOOKUP(B341,Mat_Hang!$A$1:$F$11,5,FALSE)/100</f>
        <v>246.4</v>
      </c>
      <c r="F341" s="42">
        <f t="shared" si="10"/>
        <v>2710.4</v>
      </c>
      <c r="G341" s="2">
        <f>C341*VLOOKUP('ChiTiet Hoa Don'!B341,Mat_Hang!$A$1:$F$11,6,FALSE)</f>
        <v>2520</v>
      </c>
      <c r="H341" s="2">
        <f t="shared" si="11"/>
        <v>-56</v>
      </c>
    </row>
    <row r="342" spans="1:8" x14ac:dyDescent="0.3">
      <c r="A342" s="6" t="s">
        <v>415</v>
      </c>
      <c r="B342" s="6" t="s">
        <v>24</v>
      </c>
      <c r="C342" s="25">
        <v>17</v>
      </c>
      <c r="D342" s="2">
        <f>C342*VLOOKUP(B342,Mat_Hang!$A$2:$F$11,4,FALSE)</f>
        <v>1700</v>
      </c>
      <c r="E342" s="42">
        <f>D342*VLOOKUP(B342,Mat_Hang!$A$1:$F$11,5,FALSE)/100</f>
        <v>136</v>
      </c>
      <c r="F342" s="42">
        <f t="shared" si="10"/>
        <v>1836</v>
      </c>
      <c r="G342" s="2">
        <f>C342*VLOOKUP('ChiTiet Hoa Don'!B342,Mat_Hang!$A$1:$F$11,6,FALSE)</f>
        <v>1615</v>
      </c>
      <c r="H342" s="2">
        <f t="shared" si="11"/>
        <v>85</v>
      </c>
    </row>
    <row r="343" spans="1:8" x14ac:dyDescent="0.3">
      <c r="A343" s="6" t="s">
        <v>416</v>
      </c>
      <c r="B343" s="6" t="s">
        <v>28</v>
      </c>
      <c r="C343" s="25">
        <v>46</v>
      </c>
      <c r="D343" s="2">
        <f>C343*VLOOKUP(B343,Mat_Hang!$A$2:$F$11,4,FALSE)</f>
        <v>5014</v>
      </c>
      <c r="E343" s="42">
        <f>D343*VLOOKUP(B343,Mat_Hang!$A$1:$F$11,5,FALSE)/100</f>
        <v>501.4</v>
      </c>
      <c r="F343" s="42">
        <f t="shared" si="10"/>
        <v>5515.4</v>
      </c>
      <c r="G343" s="2">
        <f>C343*VLOOKUP('ChiTiet Hoa Don'!B343,Mat_Hang!$A$1:$F$11,6,FALSE)</f>
        <v>4968</v>
      </c>
      <c r="H343" s="2">
        <f t="shared" si="11"/>
        <v>46</v>
      </c>
    </row>
    <row r="344" spans="1:8" x14ac:dyDescent="0.3">
      <c r="A344" s="6" t="s">
        <v>417</v>
      </c>
      <c r="B344" s="6" t="s">
        <v>7</v>
      </c>
      <c r="C344" s="25">
        <v>2</v>
      </c>
      <c r="D344" s="2">
        <f>C344*VLOOKUP(B344,Mat_Hang!$A$2:$F$11,4,FALSE)</f>
        <v>176</v>
      </c>
      <c r="E344" s="42">
        <f>D344*VLOOKUP(B344,Mat_Hang!$A$1:$F$11,5,FALSE)/100</f>
        <v>17.600000000000001</v>
      </c>
      <c r="F344" s="42">
        <f t="shared" si="10"/>
        <v>193.6</v>
      </c>
      <c r="G344" s="2">
        <f>C344*VLOOKUP('ChiTiet Hoa Don'!B344,Mat_Hang!$A$1:$F$11,6,FALSE)</f>
        <v>180</v>
      </c>
      <c r="H344" s="2">
        <f t="shared" si="11"/>
        <v>-4</v>
      </c>
    </row>
    <row r="345" spans="1:8" x14ac:dyDescent="0.3">
      <c r="A345" s="6" t="s">
        <v>418</v>
      </c>
      <c r="B345" s="6" t="s">
        <v>10</v>
      </c>
      <c r="C345" s="25">
        <f>NS*3</f>
        <v>60</v>
      </c>
      <c r="D345" s="2">
        <f>C345*VLOOKUP(B345,Mat_Hang!$A$2:$F$11,4,FALSE)</f>
        <v>13620</v>
      </c>
      <c r="E345" s="42">
        <f>D345*VLOOKUP(B345,Mat_Hang!$A$1:$F$11,5,FALSE)/100</f>
        <v>681</v>
      </c>
      <c r="F345" s="42">
        <f t="shared" si="10"/>
        <v>14301</v>
      </c>
      <c r="G345" s="2">
        <f>C345*VLOOKUP('ChiTiet Hoa Don'!B345,Mat_Hang!$A$1:$F$11,6,FALSE)</f>
        <v>13500</v>
      </c>
      <c r="H345" s="2">
        <f t="shared" si="11"/>
        <v>120</v>
      </c>
    </row>
    <row r="346" spans="1:8" x14ac:dyDescent="0.3">
      <c r="A346" s="6" t="s">
        <v>419</v>
      </c>
      <c r="B346" s="6" t="s">
        <v>51</v>
      </c>
      <c r="C346" s="25">
        <v>17</v>
      </c>
      <c r="D346" s="2">
        <f>C346*VLOOKUP(B346,Mat_Hang!$A$2:$F$11,4,FALSE)</f>
        <v>1785</v>
      </c>
      <c r="E346" s="42">
        <f>D346*VLOOKUP(B346,Mat_Hang!$A$1:$F$11,5,FALSE)/100</f>
        <v>142.80000000000001</v>
      </c>
      <c r="F346" s="42">
        <f t="shared" si="10"/>
        <v>1927.8</v>
      </c>
      <c r="G346" s="2">
        <f>C346*VLOOKUP('ChiTiet Hoa Don'!B346,Mat_Hang!$A$1:$F$11,6,FALSE)</f>
        <v>1768</v>
      </c>
      <c r="H346" s="2">
        <f t="shared" si="11"/>
        <v>17</v>
      </c>
    </row>
    <row r="347" spans="1:8" x14ac:dyDescent="0.3">
      <c r="A347" s="6" t="s">
        <v>420</v>
      </c>
      <c r="B347" s="6" t="s">
        <v>38</v>
      </c>
      <c r="C347" s="25">
        <v>54</v>
      </c>
      <c r="D347" s="2">
        <f>C347*VLOOKUP(B347,Mat_Hang!$A$2:$F$11,4,FALSE)</f>
        <v>5508</v>
      </c>
      <c r="E347" s="42">
        <f>D347*VLOOKUP(B347,Mat_Hang!$A$1:$F$11,5,FALSE)/100</f>
        <v>275.39999999999998</v>
      </c>
      <c r="F347" s="42">
        <f t="shared" si="10"/>
        <v>5783.4</v>
      </c>
      <c r="G347" s="2">
        <f>C347*VLOOKUP('ChiTiet Hoa Don'!B347,Mat_Hang!$A$1:$F$11,6,FALSE)</f>
        <v>4536</v>
      </c>
      <c r="H347" s="2">
        <f t="shared" si="11"/>
        <v>972</v>
      </c>
    </row>
    <row r="348" spans="1:8" x14ac:dyDescent="0.3">
      <c r="A348" s="6" t="s">
        <v>421</v>
      </c>
      <c r="B348" s="6" t="s">
        <v>51</v>
      </c>
      <c r="C348" s="25">
        <v>7</v>
      </c>
      <c r="D348" s="2">
        <f>C348*VLOOKUP(B348,Mat_Hang!$A$2:$F$11,4,FALSE)</f>
        <v>735</v>
      </c>
      <c r="E348" s="42">
        <f>D348*VLOOKUP(B348,Mat_Hang!$A$1:$F$11,5,FALSE)/100</f>
        <v>58.8</v>
      </c>
      <c r="F348" s="42">
        <f t="shared" si="10"/>
        <v>793.8</v>
      </c>
      <c r="G348" s="2">
        <f>C348*VLOOKUP('ChiTiet Hoa Don'!B348,Mat_Hang!$A$1:$F$11,6,FALSE)</f>
        <v>728</v>
      </c>
      <c r="H348" s="2">
        <f t="shared" si="11"/>
        <v>7</v>
      </c>
    </row>
    <row r="349" spans="1:8" x14ac:dyDescent="0.3">
      <c r="A349" s="6" t="s">
        <v>421</v>
      </c>
      <c r="B349" s="6" t="s">
        <v>24</v>
      </c>
      <c r="C349" s="25">
        <f>TS</f>
        <v>4</v>
      </c>
      <c r="D349" s="2">
        <f>C349*VLOOKUP(B349,Mat_Hang!$A$2:$F$11,4,FALSE)</f>
        <v>400</v>
      </c>
      <c r="E349" s="42">
        <f>D349*VLOOKUP(B349,Mat_Hang!$A$1:$F$11,5,FALSE)/100</f>
        <v>32</v>
      </c>
      <c r="F349" s="42">
        <f t="shared" si="10"/>
        <v>432</v>
      </c>
      <c r="G349" s="2">
        <f>C349*VLOOKUP('ChiTiet Hoa Don'!B349,Mat_Hang!$A$1:$F$11,6,FALSE)</f>
        <v>380</v>
      </c>
      <c r="H349" s="2">
        <f t="shared" si="11"/>
        <v>20</v>
      </c>
    </row>
    <row r="350" spans="1:8" x14ac:dyDescent="0.3">
      <c r="A350" s="6" t="s">
        <v>422</v>
      </c>
      <c r="B350" s="6" t="s">
        <v>10</v>
      </c>
      <c r="C350" s="25">
        <v>9</v>
      </c>
      <c r="D350" s="2">
        <f>C350*VLOOKUP(B350,Mat_Hang!$A$2:$F$11,4,FALSE)</f>
        <v>2043</v>
      </c>
      <c r="E350" s="42">
        <f>D350*VLOOKUP(B350,Mat_Hang!$A$1:$F$11,5,FALSE)/100</f>
        <v>102.15</v>
      </c>
      <c r="F350" s="42">
        <f t="shared" si="10"/>
        <v>2145.15</v>
      </c>
      <c r="G350" s="2">
        <f>C350*VLOOKUP('ChiTiet Hoa Don'!B350,Mat_Hang!$A$1:$F$11,6,FALSE)</f>
        <v>2025</v>
      </c>
      <c r="H350" s="2">
        <f t="shared" si="11"/>
        <v>18</v>
      </c>
    </row>
    <row r="351" spans="1:8" x14ac:dyDescent="0.3">
      <c r="A351" s="6" t="s">
        <v>423</v>
      </c>
      <c r="B351" s="6" t="s">
        <v>51</v>
      </c>
      <c r="C351" s="25">
        <v>13</v>
      </c>
      <c r="D351" s="2">
        <f>C351*VLOOKUP(B351,Mat_Hang!$A$2:$F$11,4,FALSE)</f>
        <v>1365</v>
      </c>
      <c r="E351" s="42">
        <f>D351*VLOOKUP(B351,Mat_Hang!$A$1:$F$11,5,FALSE)/100</f>
        <v>109.2</v>
      </c>
      <c r="F351" s="42">
        <f t="shared" si="10"/>
        <v>1474.2</v>
      </c>
      <c r="G351" s="2">
        <f>C351*VLOOKUP('ChiTiet Hoa Don'!B351,Mat_Hang!$A$1:$F$11,6,FALSE)</f>
        <v>1352</v>
      </c>
      <c r="H351" s="2">
        <f t="shared" si="11"/>
        <v>13</v>
      </c>
    </row>
    <row r="352" spans="1:8" x14ac:dyDescent="0.3">
      <c r="A352" s="6" t="s">
        <v>424</v>
      </c>
      <c r="B352" s="6" t="s">
        <v>5</v>
      </c>
      <c r="C352" s="25">
        <v>36</v>
      </c>
      <c r="D352" s="2">
        <f>C352*VLOOKUP(B352,Mat_Hang!$A$2:$F$11,4,FALSE)</f>
        <v>2088</v>
      </c>
      <c r="E352" s="42">
        <f>D352*VLOOKUP(B352,Mat_Hang!$A$1:$F$11,5,FALSE)/100</f>
        <v>208.8</v>
      </c>
      <c r="F352" s="42">
        <f t="shared" si="10"/>
        <v>2296.8000000000002</v>
      </c>
      <c r="G352" s="2">
        <f>C352*VLOOKUP('ChiTiet Hoa Don'!B352,Mat_Hang!$A$1:$F$11,6,FALSE)</f>
        <v>1980</v>
      </c>
      <c r="H352" s="2">
        <f t="shared" si="11"/>
        <v>108</v>
      </c>
    </row>
    <row r="353" spans="1:8" x14ac:dyDescent="0.3">
      <c r="A353" s="6" t="s">
        <v>425</v>
      </c>
      <c r="B353" s="6" t="s">
        <v>24</v>
      </c>
      <c r="C353" s="25">
        <v>91</v>
      </c>
      <c r="D353" s="2">
        <f>C353*VLOOKUP(B353,Mat_Hang!$A$2:$F$11,4,FALSE)</f>
        <v>9100</v>
      </c>
      <c r="E353" s="42">
        <f>D353*VLOOKUP(B353,Mat_Hang!$A$1:$F$11,5,FALSE)/100</f>
        <v>728</v>
      </c>
      <c r="F353" s="42">
        <f t="shared" si="10"/>
        <v>9828</v>
      </c>
      <c r="G353" s="2">
        <f>C353*VLOOKUP('ChiTiet Hoa Don'!B353,Mat_Hang!$A$1:$F$11,6,FALSE)</f>
        <v>8645</v>
      </c>
      <c r="H353" s="2">
        <f t="shared" si="11"/>
        <v>455</v>
      </c>
    </row>
    <row r="354" spans="1:8" x14ac:dyDescent="0.3">
      <c r="A354" s="6" t="s">
        <v>426</v>
      </c>
      <c r="B354" s="6" t="s">
        <v>38</v>
      </c>
      <c r="C354" s="25">
        <v>20</v>
      </c>
      <c r="D354" s="2">
        <f>C354*VLOOKUP(B354,Mat_Hang!$A$2:$F$11,4,FALSE)</f>
        <v>2040</v>
      </c>
      <c r="E354" s="42">
        <f>D354*VLOOKUP(B354,Mat_Hang!$A$1:$F$11,5,FALSE)/100</f>
        <v>102</v>
      </c>
      <c r="F354" s="42">
        <f t="shared" si="10"/>
        <v>2142</v>
      </c>
      <c r="G354" s="2">
        <f>C354*VLOOKUP('ChiTiet Hoa Don'!B354,Mat_Hang!$A$1:$F$11,6,FALSE)</f>
        <v>1680</v>
      </c>
      <c r="H354" s="2">
        <f t="shared" si="11"/>
        <v>360</v>
      </c>
    </row>
    <row r="355" spans="1:8" x14ac:dyDescent="0.3">
      <c r="A355" s="6" t="s">
        <v>427</v>
      </c>
      <c r="B355" s="6" t="s">
        <v>51</v>
      </c>
      <c r="C355" s="25">
        <v>30</v>
      </c>
      <c r="D355" s="2">
        <f>C355*VLOOKUP(B355,Mat_Hang!$A$2:$F$11,4,FALSE)</f>
        <v>3150</v>
      </c>
      <c r="E355" s="42">
        <f>D355*VLOOKUP(B355,Mat_Hang!$A$1:$F$11,5,FALSE)/100</f>
        <v>252</v>
      </c>
      <c r="F355" s="42">
        <f t="shared" si="10"/>
        <v>3402</v>
      </c>
      <c r="G355" s="2">
        <f>C355*VLOOKUP('ChiTiet Hoa Don'!B355,Mat_Hang!$A$1:$F$11,6,FALSE)</f>
        <v>3120</v>
      </c>
      <c r="H355" s="2">
        <f t="shared" si="11"/>
        <v>30</v>
      </c>
    </row>
    <row r="356" spans="1:8" x14ac:dyDescent="0.3">
      <c r="A356" s="6" t="s">
        <v>428</v>
      </c>
      <c r="B356" s="6" t="s">
        <v>10</v>
      </c>
      <c r="C356" s="25">
        <v>60</v>
      </c>
      <c r="D356" s="2">
        <f>C356*VLOOKUP(B356,Mat_Hang!$A$2:$F$11,4,FALSE)</f>
        <v>13620</v>
      </c>
      <c r="E356" s="42">
        <f>D356*VLOOKUP(B356,Mat_Hang!$A$1:$F$11,5,FALSE)/100</f>
        <v>681</v>
      </c>
      <c r="F356" s="42">
        <f t="shared" si="10"/>
        <v>14301</v>
      </c>
      <c r="G356" s="2">
        <f>C356*VLOOKUP('ChiTiet Hoa Don'!B356,Mat_Hang!$A$1:$F$11,6,FALSE)</f>
        <v>13500</v>
      </c>
      <c r="H356" s="2">
        <f t="shared" si="11"/>
        <v>120</v>
      </c>
    </row>
    <row r="357" spans="1:8" x14ac:dyDescent="0.3">
      <c r="A357" s="6" t="s">
        <v>429</v>
      </c>
      <c r="B357" s="6" t="s">
        <v>51</v>
      </c>
      <c r="C357" s="25">
        <v>68</v>
      </c>
      <c r="D357" s="2">
        <f>C357*VLOOKUP(B357,Mat_Hang!$A$2:$F$11,4,FALSE)</f>
        <v>7140</v>
      </c>
      <c r="E357" s="42">
        <f>D357*VLOOKUP(B357,Mat_Hang!$A$1:$F$11,5,FALSE)/100</f>
        <v>571.20000000000005</v>
      </c>
      <c r="F357" s="42">
        <f t="shared" si="10"/>
        <v>7711.2</v>
      </c>
      <c r="G357" s="2">
        <f>C357*VLOOKUP('ChiTiet Hoa Don'!B357,Mat_Hang!$A$1:$F$11,6,FALSE)</f>
        <v>7072</v>
      </c>
      <c r="H357" s="2">
        <f t="shared" si="11"/>
        <v>68</v>
      </c>
    </row>
    <row r="358" spans="1:8" x14ac:dyDescent="0.3">
      <c r="A358" s="6" t="s">
        <v>430</v>
      </c>
      <c r="B358" s="6" t="s">
        <v>7</v>
      </c>
      <c r="C358" s="25">
        <f>STT</f>
        <v>11</v>
      </c>
      <c r="D358" s="2">
        <f>C358*VLOOKUP(B358,Mat_Hang!$A$2:$F$11,4,FALSE)</f>
        <v>968</v>
      </c>
      <c r="E358" s="42">
        <f>D358*VLOOKUP(B358,Mat_Hang!$A$1:$F$11,5,FALSE)/100</f>
        <v>96.8</v>
      </c>
      <c r="F358" s="42">
        <f t="shared" si="10"/>
        <v>1064.8</v>
      </c>
      <c r="G358" s="2">
        <f>C358*VLOOKUP('ChiTiet Hoa Don'!B358,Mat_Hang!$A$1:$F$11,6,FALSE)</f>
        <v>990</v>
      </c>
      <c r="H358" s="2">
        <f t="shared" si="11"/>
        <v>-22</v>
      </c>
    </row>
    <row r="359" spans="1:8" x14ac:dyDescent="0.3">
      <c r="A359" s="6" t="s">
        <v>431</v>
      </c>
      <c r="B359" s="6" t="s">
        <v>7</v>
      </c>
      <c r="C359" s="25">
        <v>3</v>
      </c>
      <c r="D359" s="2">
        <f>C359*VLOOKUP(B359,Mat_Hang!$A$2:$F$11,4,FALSE)</f>
        <v>264</v>
      </c>
      <c r="E359" s="42">
        <f>D359*VLOOKUP(B359,Mat_Hang!$A$1:$F$11,5,FALSE)/100</f>
        <v>26.4</v>
      </c>
      <c r="F359" s="42">
        <f t="shared" si="10"/>
        <v>290.39999999999998</v>
      </c>
      <c r="G359" s="2">
        <f>C359*VLOOKUP('ChiTiet Hoa Don'!B359,Mat_Hang!$A$1:$F$11,6,FALSE)</f>
        <v>270</v>
      </c>
      <c r="H359" s="2">
        <f t="shared" si="11"/>
        <v>-6</v>
      </c>
    </row>
    <row r="360" spans="1:8" x14ac:dyDescent="0.3">
      <c r="A360" s="6" t="s">
        <v>432</v>
      </c>
      <c r="B360" s="6" t="s">
        <v>24</v>
      </c>
      <c r="C360" s="25">
        <v>10</v>
      </c>
      <c r="D360" s="2">
        <f>C360*VLOOKUP(B360,Mat_Hang!$A$2:$F$11,4,FALSE)</f>
        <v>1000</v>
      </c>
      <c r="E360" s="42">
        <f>D360*VLOOKUP(B360,Mat_Hang!$A$1:$F$11,5,FALSE)/100</f>
        <v>80</v>
      </c>
      <c r="F360" s="42">
        <f t="shared" si="10"/>
        <v>1080</v>
      </c>
      <c r="G360" s="2">
        <f>C360*VLOOKUP('ChiTiet Hoa Don'!B360,Mat_Hang!$A$1:$F$11,6,FALSE)</f>
        <v>950</v>
      </c>
      <c r="H360" s="2">
        <f t="shared" si="11"/>
        <v>50</v>
      </c>
    </row>
    <row r="361" spans="1:8" x14ac:dyDescent="0.3">
      <c r="A361" s="6" t="s">
        <v>433</v>
      </c>
      <c r="B361" s="6" t="s">
        <v>51</v>
      </c>
      <c r="C361" s="25">
        <v>60</v>
      </c>
      <c r="D361" s="2">
        <f>C361*VLOOKUP(B361,Mat_Hang!$A$2:$F$11,4,FALSE)</f>
        <v>6300</v>
      </c>
      <c r="E361" s="42">
        <f>D361*VLOOKUP(B361,Mat_Hang!$A$1:$F$11,5,FALSE)/100</f>
        <v>504</v>
      </c>
      <c r="F361" s="42">
        <f t="shared" si="10"/>
        <v>6804</v>
      </c>
      <c r="G361" s="2">
        <f>C361*VLOOKUP('ChiTiet Hoa Don'!B361,Mat_Hang!$A$1:$F$11,6,FALSE)</f>
        <v>6240</v>
      </c>
      <c r="H361" s="2">
        <f t="shared" si="11"/>
        <v>60</v>
      </c>
    </row>
    <row r="362" spans="1:8" x14ac:dyDescent="0.3">
      <c r="A362" s="6" t="s">
        <v>434</v>
      </c>
      <c r="B362" s="6" t="s">
        <v>4</v>
      </c>
      <c r="C362" s="25">
        <f>NS*2+TS</f>
        <v>44</v>
      </c>
      <c r="D362" s="2">
        <f>C362*VLOOKUP(B362,Mat_Hang!$A$2:$F$11,4,FALSE)</f>
        <v>9768</v>
      </c>
      <c r="E362" s="42">
        <f>D362*VLOOKUP(B362,Mat_Hang!$A$1:$F$11,5,FALSE)/100</f>
        <v>976.8</v>
      </c>
      <c r="F362" s="42">
        <f t="shared" si="10"/>
        <v>10744.8</v>
      </c>
      <c r="G362" s="2">
        <f>C362*VLOOKUP('ChiTiet Hoa Don'!B362,Mat_Hang!$A$1:$F$11,6,FALSE)</f>
        <v>9680</v>
      </c>
      <c r="H362" s="2">
        <f t="shared" si="11"/>
        <v>88</v>
      </c>
    </row>
    <row r="363" spans="1:8" x14ac:dyDescent="0.3">
      <c r="A363" s="6" t="s">
        <v>435</v>
      </c>
      <c r="B363" s="6" t="s">
        <v>24</v>
      </c>
      <c r="C363" s="25">
        <v>4</v>
      </c>
      <c r="D363" s="2">
        <f>C363*VLOOKUP(B363,Mat_Hang!$A$2:$F$11,4,FALSE)</f>
        <v>400</v>
      </c>
      <c r="E363" s="42">
        <f>D363*VLOOKUP(B363,Mat_Hang!$A$1:$F$11,5,FALSE)/100</f>
        <v>32</v>
      </c>
      <c r="F363" s="42">
        <f t="shared" si="10"/>
        <v>432</v>
      </c>
      <c r="G363" s="2">
        <f>C363*VLOOKUP('ChiTiet Hoa Don'!B363,Mat_Hang!$A$1:$F$11,6,FALSE)</f>
        <v>380</v>
      </c>
      <c r="H363" s="2">
        <f t="shared" si="11"/>
        <v>20</v>
      </c>
    </row>
    <row r="364" spans="1:8" x14ac:dyDescent="0.3">
      <c r="A364" s="6" t="s">
        <v>436</v>
      </c>
      <c r="B364" s="6" t="s">
        <v>51</v>
      </c>
      <c r="C364" s="25">
        <v>94</v>
      </c>
      <c r="D364" s="2">
        <f>C364*VLOOKUP(B364,Mat_Hang!$A$2:$F$11,4,FALSE)</f>
        <v>9870</v>
      </c>
      <c r="E364" s="42">
        <f>D364*VLOOKUP(B364,Mat_Hang!$A$1:$F$11,5,FALSE)/100</f>
        <v>789.6</v>
      </c>
      <c r="F364" s="42">
        <f t="shared" si="10"/>
        <v>10659.6</v>
      </c>
      <c r="G364" s="2">
        <f>C364*VLOOKUP('ChiTiet Hoa Don'!B364,Mat_Hang!$A$1:$F$11,6,FALSE)</f>
        <v>9776</v>
      </c>
      <c r="H364" s="2">
        <f t="shared" si="11"/>
        <v>94</v>
      </c>
    </row>
    <row r="365" spans="1:8" x14ac:dyDescent="0.3">
      <c r="A365" s="6" t="s">
        <v>437</v>
      </c>
      <c r="B365" s="6" t="s">
        <v>38</v>
      </c>
      <c r="C365" s="25">
        <v>32</v>
      </c>
      <c r="D365" s="2">
        <f>C365*VLOOKUP(B365,Mat_Hang!$A$2:$F$11,4,FALSE)</f>
        <v>3264</v>
      </c>
      <c r="E365" s="42">
        <f>D365*VLOOKUP(B365,Mat_Hang!$A$1:$F$11,5,FALSE)/100</f>
        <v>163.19999999999999</v>
      </c>
      <c r="F365" s="42">
        <f t="shared" si="10"/>
        <v>3427.2</v>
      </c>
      <c r="G365" s="2">
        <f>C365*VLOOKUP('ChiTiet Hoa Don'!B365,Mat_Hang!$A$1:$F$11,6,FALSE)</f>
        <v>2688</v>
      </c>
      <c r="H365" s="2">
        <f t="shared" si="11"/>
        <v>576</v>
      </c>
    </row>
    <row r="366" spans="1:8" x14ac:dyDescent="0.3">
      <c r="A366" s="6" t="s">
        <v>438</v>
      </c>
      <c r="B366" s="6" t="s">
        <v>26</v>
      </c>
      <c r="C366" s="25">
        <v>10</v>
      </c>
      <c r="D366" s="2">
        <f>C366*VLOOKUP(B366,Mat_Hang!$A$2:$F$11,4,FALSE)</f>
        <v>2120</v>
      </c>
      <c r="E366" s="42">
        <f>D366*VLOOKUP(B366,Mat_Hang!$A$1:$F$11,5,FALSE)/100</f>
        <v>169.6</v>
      </c>
      <c r="F366" s="42">
        <f t="shared" si="10"/>
        <v>2289.6</v>
      </c>
      <c r="G366" s="2">
        <f>C366*VLOOKUP('ChiTiet Hoa Don'!B366,Mat_Hang!$A$1:$F$11,6,FALSE)</f>
        <v>2070</v>
      </c>
      <c r="H366" s="2">
        <f t="shared" si="11"/>
        <v>50</v>
      </c>
    </row>
    <row r="367" spans="1:8" x14ac:dyDescent="0.3">
      <c r="A367" s="6" t="s">
        <v>439</v>
      </c>
      <c r="B367" s="6" t="s">
        <v>10</v>
      </c>
      <c r="C367" s="25">
        <v>51</v>
      </c>
      <c r="D367" s="2">
        <f>C367*VLOOKUP(B367,Mat_Hang!$A$2:$F$11,4,FALSE)</f>
        <v>11577</v>
      </c>
      <c r="E367" s="42">
        <f>D367*VLOOKUP(B367,Mat_Hang!$A$1:$F$11,5,FALSE)/100</f>
        <v>578.85</v>
      </c>
      <c r="F367" s="42">
        <f t="shared" si="10"/>
        <v>12155.85</v>
      </c>
      <c r="G367" s="2">
        <f>C367*VLOOKUP('ChiTiet Hoa Don'!B367,Mat_Hang!$A$1:$F$11,6,FALSE)</f>
        <v>11475</v>
      </c>
      <c r="H367" s="2">
        <f t="shared" si="11"/>
        <v>102</v>
      </c>
    </row>
    <row r="368" spans="1:8" x14ac:dyDescent="0.3">
      <c r="A368" s="6" t="s">
        <v>440</v>
      </c>
      <c r="B368" s="6" t="s">
        <v>4</v>
      </c>
      <c r="C368" s="25">
        <v>18</v>
      </c>
      <c r="D368" s="2">
        <f>C368*VLOOKUP(B368,Mat_Hang!$A$2:$F$11,4,FALSE)</f>
        <v>3996</v>
      </c>
      <c r="E368" s="42">
        <f>D368*VLOOKUP(B368,Mat_Hang!$A$1:$F$11,5,FALSE)/100</f>
        <v>399.6</v>
      </c>
      <c r="F368" s="42">
        <f t="shared" si="10"/>
        <v>4395.6000000000004</v>
      </c>
      <c r="G368" s="2">
        <f>C368*VLOOKUP('ChiTiet Hoa Don'!B368,Mat_Hang!$A$1:$F$11,6,FALSE)</f>
        <v>3960</v>
      </c>
      <c r="H368" s="2">
        <f t="shared" si="11"/>
        <v>36</v>
      </c>
    </row>
    <row r="369" spans="1:8" x14ac:dyDescent="0.3">
      <c r="A369" s="6" t="s">
        <v>441</v>
      </c>
      <c r="B369" s="6" t="s">
        <v>7</v>
      </c>
      <c r="C369" s="25">
        <v>16</v>
      </c>
      <c r="D369" s="2">
        <f>C369*VLOOKUP(B369,Mat_Hang!$A$2:$F$11,4,FALSE)</f>
        <v>1408</v>
      </c>
      <c r="E369" s="42">
        <f>D369*VLOOKUP(B369,Mat_Hang!$A$1:$F$11,5,FALSE)/100</f>
        <v>140.80000000000001</v>
      </c>
      <c r="F369" s="42">
        <f t="shared" si="10"/>
        <v>1548.8</v>
      </c>
      <c r="G369" s="2">
        <f>C369*VLOOKUP('ChiTiet Hoa Don'!B369,Mat_Hang!$A$1:$F$11,6,FALSE)</f>
        <v>1440</v>
      </c>
      <c r="H369" s="2">
        <f t="shared" si="11"/>
        <v>-32</v>
      </c>
    </row>
    <row r="370" spans="1:8" x14ac:dyDescent="0.3">
      <c r="A370" s="6" t="s">
        <v>442</v>
      </c>
      <c r="B370" s="6" t="s">
        <v>21</v>
      </c>
      <c r="C370" s="25">
        <v>31</v>
      </c>
      <c r="D370" s="2">
        <f>C370*VLOOKUP(B370,Mat_Hang!$A$2:$F$11,4,FALSE)</f>
        <v>3720</v>
      </c>
      <c r="E370" s="42">
        <f>D370*VLOOKUP(B370,Mat_Hang!$A$1:$F$11,5,FALSE)/100</f>
        <v>297.60000000000002</v>
      </c>
      <c r="F370" s="42">
        <f t="shared" si="10"/>
        <v>4017.6</v>
      </c>
      <c r="G370" s="2">
        <f>C370*VLOOKUP('ChiTiet Hoa Don'!B370,Mat_Hang!$A$1:$F$11,6,FALSE)</f>
        <v>3689</v>
      </c>
      <c r="H370" s="2">
        <f t="shared" si="11"/>
        <v>31</v>
      </c>
    </row>
    <row r="371" spans="1:8" x14ac:dyDescent="0.3">
      <c r="A371" s="6" t="s">
        <v>443</v>
      </c>
      <c r="B371" s="6" t="s">
        <v>7</v>
      </c>
      <c r="C371" s="25">
        <v>17</v>
      </c>
      <c r="D371" s="2">
        <f>C371*VLOOKUP(B371,Mat_Hang!$A$2:$F$11,4,FALSE)</f>
        <v>1496</v>
      </c>
      <c r="E371" s="42">
        <f>D371*VLOOKUP(B371,Mat_Hang!$A$1:$F$11,5,FALSE)/100</f>
        <v>149.6</v>
      </c>
      <c r="F371" s="42">
        <f t="shared" si="10"/>
        <v>1645.6</v>
      </c>
      <c r="G371" s="2">
        <f>C371*VLOOKUP('ChiTiet Hoa Don'!B371,Mat_Hang!$A$1:$F$11,6,FALSE)</f>
        <v>1530</v>
      </c>
      <c r="H371" s="2">
        <f t="shared" si="11"/>
        <v>-34</v>
      </c>
    </row>
    <row r="372" spans="1:8" x14ac:dyDescent="0.3">
      <c r="A372" s="6" t="s">
        <v>444</v>
      </c>
      <c r="B372" s="6" t="s">
        <v>28</v>
      </c>
      <c r="C372" s="25">
        <v>44</v>
      </c>
      <c r="D372" s="2">
        <f>C372*VLOOKUP(B372,Mat_Hang!$A$2:$F$11,4,FALSE)</f>
        <v>4796</v>
      </c>
      <c r="E372" s="42">
        <f>D372*VLOOKUP(B372,Mat_Hang!$A$1:$F$11,5,FALSE)/100</f>
        <v>479.6</v>
      </c>
      <c r="F372" s="42">
        <f t="shared" si="10"/>
        <v>5275.6</v>
      </c>
      <c r="G372" s="2">
        <f>C372*VLOOKUP('ChiTiet Hoa Don'!B372,Mat_Hang!$A$1:$F$11,6,FALSE)</f>
        <v>4752</v>
      </c>
      <c r="H372" s="2">
        <f t="shared" si="11"/>
        <v>44</v>
      </c>
    </row>
    <row r="373" spans="1:8" x14ac:dyDescent="0.3">
      <c r="A373" s="6" t="s">
        <v>445</v>
      </c>
      <c r="B373" s="6" t="s">
        <v>24</v>
      </c>
      <c r="C373" s="25">
        <f>NS*3</f>
        <v>60</v>
      </c>
      <c r="D373" s="2">
        <f>C373*VLOOKUP(B373,Mat_Hang!$A$2:$F$11,4,FALSE)</f>
        <v>6000</v>
      </c>
      <c r="E373" s="42">
        <f>D373*VLOOKUP(B373,Mat_Hang!$A$1:$F$11,5,FALSE)/100</f>
        <v>480</v>
      </c>
      <c r="F373" s="42">
        <f t="shared" si="10"/>
        <v>6480</v>
      </c>
      <c r="G373" s="2">
        <f>C373*VLOOKUP('ChiTiet Hoa Don'!B373,Mat_Hang!$A$1:$F$11,6,FALSE)</f>
        <v>5700</v>
      </c>
      <c r="H373" s="2">
        <f t="shared" si="11"/>
        <v>300</v>
      </c>
    </row>
    <row r="374" spans="1:8" x14ac:dyDescent="0.3">
      <c r="A374" s="6" t="s">
        <v>446</v>
      </c>
      <c r="B374" s="6" t="s">
        <v>4</v>
      </c>
      <c r="C374" s="25">
        <v>36</v>
      </c>
      <c r="D374" s="2">
        <f>C374*VLOOKUP(B374,Mat_Hang!$A$2:$F$11,4,FALSE)</f>
        <v>7992</v>
      </c>
      <c r="E374" s="42">
        <f>D374*VLOOKUP(B374,Mat_Hang!$A$1:$F$11,5,FALSE)/100</f>
        <v>799.2</v>
      </c>
      <c r="F374" s="42">
        <f t="shared" si="10"/>
        <v>8791.2000000000007</v>
      </c>
      <c r="G374" s="2">
        <f>C374*VLOOKUP('ChiTiet Hoa Don'!B374,Mat_Hang!$A$1:$F$11,6,FALSE)</f>
        <v>7920</v>
      </c>
      <c r="H374" s="2">
        <f t="shared" si="11"/>
        <v>72</v>
      </c>
    </row>
    <row r="375" spans="1:8" x14ac:dyDescent="0.3">
      <c r="A375" s="6" t="s">
        <v>447</v>
      </c>
      <c r="B375" s="6" t="s">
        <v>51</v>
      </c>
      <c r="C375" s="25">
        <v>60</v>
      </c>
      <c r="D375" s="2">
        <f>C375*VLOOKUP(B375,Mat_Hang!$A$2:$F$11,4,FALSE)</f>
        <v>6300</v>
      </c>
      <c r="E375" s="42">
        <f>D375*VLOOKUP(B375,Mat_Hang!$A$1:$F$11,5,FALSE)/100</f>
        <v>504</v>
      </c>
      <c r="F375" s="42">
        <f t="shared" si="10"/>
        <v>6804</v>
      </c>
      <c r="G375" s="2">
        <f>C375*VLOOKUP('ChiTiet Hoa Don'!B375,Mat_Hang!$A$1:$F$11,6,FALSE)</f>
        <v>6240</v>
      </c>
      <c r="H375" s="2">
        <f t="shared" si="11"/>
        <v>60</v>
      </c>
    </row>
    <row r="376" spans="1:8" x14ac:dyDescent="0.3">
      <c r="A376" s="6" t="s">
        <v>448</v>
      </c>
      <c r="B376" s="6" t="s">
        <v>38</v>
      </c>
      <c r="C376" s="25">
        <v>14</v>
      </c>
      <c r="D376" s="2">
        <f>C376*VLOOKUP(B376,Mat_Hang!$A$2:$F$11,4,FALSE)</f>
        <v>1428</v>
      </c>
      <c r="E376" s="42">
        <f>D376*VLOOKUP(B376,Mat_Hang!$A$1:$F$11,5,FALSE)/100</f>
        <v>71.400000000000006</v>
      </c>
      <c r="F376" s="42">
        <f t="shared" si="10"/>
        <v>1499.4</v>
      </c>
      <c r="G376" s="2">
        <f>C376*VLOOKUP('ChiTiet Hoa Don'!B376,Mat_Hang!$A$1:$F$11,6,FALSE)</f>
        <v>1176</v>
      </c>
      <c r="H376" s="2">
        <f t="shared" si="11"/>
        <v>252</v>
      </c>
    </row>
    <row r="377" spans="1:8" x14ac:dyDescent="0.3">
      <c r="A377" s="6" t="s">
        <v>449</v>
      </c>
      <c r="B377" s="6" t="s">
        <v>51</v>
      </c>
      <c r="C377" s="25">
        <v>42</v>
      </c>
      <c r="D377" s="2">
        <f>C377*VLOOKUP(B377,Mat_Hang!$A$2:$F$11,4,FALSE)</f>
        <v>4410</v>
      </c>
      <c r="E377" s="42">
        <f>D377*VLOOKUP(B377,Mat_Hang!$A$1:$F$11,5,FALSE)/100</f>
        <v>352.8</v>
      </c>
      <c r="F377" s="42">
        <f t="shared" si="10"/>
        <v>4762.8</v>
      </c>
      <c r="G377" s="2">
        <f>C377*VLOOKUP('ChiTiet Hoa Don'!B377,Mat_Hang!$A$1:$F$11,6,FALSE)</f>
        <v>4368</v>
      </c>
      <c r="H377" s="2">
        <f t="shared" si="11"/>
        <v>42</v>
      </c>
    </row>
    <row r="378" spans="1:8" x14ac:dyDescent="0.3">
      <c r="A378" s="6" t="s">
        <v>450</v>
      </c>
      <c r="B378" s="6" t="s">
        <v>21</v>
      </c>
      <c r="C378" s="25">
        <v>37</v>
      </c>
      <c r="D378" s="2">
        <f>C378*VLOOKUP(B378,Mat_Hang!$A$2:$F$11,4,FALSE)</f>
        <v>4440</v>
      </c>
      <c r="E378" s="42">
        <f>D378*VLOOKUP(B378,Mat_Hang!$A$1:$F$11,5,FALSE)/100</f>
        <v>355.2</v>
      </c>
      <c r="F378" s="42">
        <f t="shared" si="10"/>
        <v>4795.2</v>
      </c>
      <c r="G378" s="2">
        <f>C378*VLOOKUP('ChiTiet Hoa Don'!B378,Mat_Hang!$A$1:$F$11,6,FALSE)</f>
        <v>4403</v>
      </c>
      <c r="H378" s="2">
        <f t="shared" si="11"/>
        <v>37</v>
      </c>
    </row>
    <row r="379" spans="1:8" x14ac:dyDescent="0.3">
      <c r="A379" s="6" t="s">
        <v>450</v>
      </c>
      <c r="B379" s="6" t="s">
        <v>28</v>
      </c>
      <c r="C379" s="25">
        <v>6</v>
      </c>
      <c r="D379" s="2">
        <f>C379*VLOOKUP(B379,Mat_Hang!$A$2:$F$11,4,FALSE)</f>
        <v>654</v>
      </c>
      <c r="E379" s="42">
        <f>D379*VLOOKUP(B379,Mat_Hang!$A$1:$F$11,5,FALSE)/100</f>
        <v>65.400000000000006</v>
      </c>
      <c r="F379" s="42">
        <f t="shared" si="10"/>
        <v>719.4</v>
      </c>
      <c r="G379" s="2">
        <f>C379*VLOOKUP('ChiTiet Hoa Don'!B379,Mat_Hang!$A$1:$F$11,6,FALSE)</f>
        <v>648</v>
      </c>
      <c r="H379" s="2">
        <f t="shared" si="11"/>
        <v>6</v>
      </c>
    </row>
    <row r="380" spans="1:8" x14ac:dyDescent="0.3">
      <c r="A380" s="6" t="s">
        <v>450</v>
      </c>
      <c r="B380" s="6" t="s">
        <v>7</v>
      </c>
      <c r="C380" s="25">
        <v>8</v>
      </c>
      <c r="D380" s="2">
        <f>C380*VLOOKUP(B380,Mat_Hang!$A$2:$F$11,4,FALSE)</f>
        <v>704</v>
      </c>
      <c r="E380" s="42">
        <f>D380*VLOOKUP(B380,Mat_Hang!$A$1:$F$11,5,FALSE)/100</f>
        <v>70.400000000000006</v>
      </c>
      <c r="F380" s="42">
        <f t="shared" si="10"/>
        <v>774.4</v>
      </c>
      <c r="G380" s="2">
        <f>C380*VLOOKUP('ChiTiet Hoa Don'!B380,Mat_Hang!$A$1:$F$11,6,FALSE)</f>
        <v>720</v>
      </c>
      <c r="H380" s="2">
        <f t="shared" si="11"/>
        <v>-16</v>
      </c>
    </row>
    <row r="381" spans="1:8" x14ac:dyDescent="0.3">
      <c r="A381" s="6" t="s">
        <v>451</v>
      </c>
      <c r="B381" s="6" t="s">
        <v>28</v>
      </c>
      <c r="C381" s="25">
        <v>25</v>
      </c>
      <c r="D381" s="2">
        <f>C381*VLOOKUP(B381,Mat_Hang!$A$2:$F$11,4,FALSE)</f>
        <v>2725</v>
      </c>
      <c r="E381" s="42">
        <f>D381*VLOOKUP(B381,Mat_Hang!$A$1:$F$11,5,FALSE)/100</f>
        <v>272.5</v>
      </c>
      <c r="F381" s="42">
        <f t="shared" si="10"/>
        <v>2997.5</v>
      </c>
      <c r="G381" s="2">
        <f>C381*VLOOKUP('ChiTiet Hoa Don'!B381,Mat_Hang!$A$1:$F$11,6,FALSE)</f>
        <v>2700</v>
      </c>
      <c r="H381" s="2">
        <f t="shared" si="11"/>
        <v>25</v>
      </c>
    </row>
    <row r="382" spans="1:8" x14ac:dyDescent="0.3">
      <c r="A382" s="6" t="s">
        <v>452</v>
      </c>
      <c r="B382" s="6" t="s">
        <v>38</v>
      </c>
      <c r="C382" s="25">
        <v>50</v>
      </c>
      <c r="D382" s="2">
        <f>C382*VLOOKUP(B382,Mat_Hang!$A$2:$F$11,4,FALSE)</f>
        <v>5100</v>
      </c>
      <c r="E382" s="42">
        <f>D382*VLOOKUP(B382,Mat_Hang!$A$1:$F$11,5,FALSE)/100</f>
        <v>255</v>
      </c>
      <c r="F382" s="42">
        <f t="shared" si="10"/>
        <v>5355</v>
      </c>
      <c r="G382" s="2">
        <f>C382*VLOOKUP('ChiTiet Hoa Don'!B382,Mat_Hang!$A$1:$F$11,6,FALSE)</f>
        <v>4200</v>
      </c>
      <c r="H382" s="2">
        <f t="shared" si="11"/>
        <v>900</v>
      </c>
    </row>
    <row r="383" spans="1:8" x14ac:dyDescent="0.3">
      <c r="A383" s="6" t="s">
        <v>453</v>
      </c>
      <c r="B383" s="6" t="s">
        <v>4</v>
      </c>
      <c r="C383" s="25">
        <v>19</v>
      </c>
      <c r="D383" s="2">
        <f>C383*VLOOKUP(B383,Mat_Hang!$A$2:$F$11,4,FALSE)</f>
        <v>4218</v>
      </c>
      <c r="E383" s="42">
        <f>D383*VLOOKUP(B383,Mat_Hang!$A$1:$F$11,5,FALSE)/100</f>
        <v>421.8</v>
      </c>
      <c r="F383" s="42">
        <f t="shared" si="10"/>
        <v>4639.8</v>
      </c>
      <c r="G383" s="2">
        <f>C383*VLOOKUP('ChiTiet Hoa Don'!B383,Mat_Hang!$A$1:$F$11,6,FALSE)</f>
        <v>4180</v>
      </c>
      <c r="H383" s="2">
        <f t="shared" si="11"/>
        <v>38</v>
      </c>
    </row>
    <row r="384" spans="1:8" x14ac:dyDescent="0.3">
      <c r="A384" s="6" t="s">
        <v>454</v>
      </c>
      <c r="B384" s="6" t="s">
        <v>4</v>
      </c>
      <c r="C384" s="25">
        <v>25</v>
      </c>
      <c r="D384" s="2">
        <f>C384*VLOOKUP(B384,Mat_Hang!$A$2:$F$11,4,FALSE)</f>
        <v>5550</v>
      </c>
      <c r="E384" s="42">
        <f>D384*VLOOKUP(B384,Mat_Hang!$A$1:$F$11,5,FALSE)/100</f>
        <v>555</v>
      </c>
      <c r="F384" s="42">
        <f t="shared" si="10"/>
        <v>6105</v>
      </c>
      <c r="G384" s="2">
        <f>C384*VLOOKUP('ChiTiet Hoa Don'!B384,Mat_Hang!$A$1:$F$11,6,FALSE)</f>
        <v>5500</v>
      </c>
      <c r="H384" s="2">
        <f t="shared" si="11"/>
        <v>50</v>
      </c>
    </row>
    <row r="385" spans="1:8" x14ac:dyDescent="0.3">
      <c r="A385" s="6" t="s">
        <v>455</v>
      </c>
      <c r="B385" s="6" t="s">
        <v>51</v>
      </c>
      <c r="C385" s="25">
        <f>NS*4</f>
        <v>80</v>
      </c>
      <c r="D385" s="2">
        <f>C385*VLOOKUP(B385,Mat_Hang!$A$2:$F$11,4,FALSE)</f>
        <v>8400</v>
      </c>
      <c r="E385" s="42">
        <f>D385*VLOOKUP(B385,Mat_Hang!$A$1:$F$11,5,FALSE)/100</f>
        <v>672</v>
      </c>
      <c r="F385" s="42">
        <f t="shared" si="10"/>
        <v>9072</v>
      </c>
      <c r="G385" s="2">
        <f>C385*VLOOKUP('ChiTiet Hoa Don'!B385,Mat_Hang!$A$1:$F$11,6,FALSE)</f>
        <v>8320</v>
      </c>
      <c r="H385" s="2">
        <f t="shared" si="11"/>
        <v>80</v>
      </c>
    </row>
    <row r="386" spans="1:8" x14ac:dyDescent="0.3">
      <c r="A386" s="6" t="s">
        <v>456</v>
      </c>
      <c r="B386" s="6" t="s">
        <v>10</v>
      </c>
      <c r="C386" s="25">
        <v>13</v>
      </c>
      <c r="D386" s="2">
        <f>C386*VLOOKUP(B386,Mat_Hang!$A$2:$F$11,4,FALSE)</f>
        <v>2951</v>
      </c>
      <c r="E386" s="42">
        <f>D386*VLOOKUP(B386,Mat_Hang!$A$1:$F$11,5,FALSE)/100</f>
        <v>147.55000000000001</v>
      </c>
      <c r="F386" s="42">
        <f t="shared" si="10"/>
        <v>3098.55</v>
      </c>
      <c r="G386" s="2">
        <f>C386*VLOOKUP('ChiTiet Hoa Don'!B386,Mat_Hang!$A$1:$F$11,6,FALSE)</f>
        <v>2925</v>
      </c>
      <c r="H386" s="2">
        <f t="shared" si="11"/>
        <v>26</v>
      </c>
    </row>
    <row r="387" spans="1:8" x14ac:dyDescent="0.3">
      <c r="A387" s="6" t="s">
        <v>457</v>
      </c>
      <c r="B387" s="6" t="s">
        <v>38</v>
      </c>
      <c r="C387" s="25">
        <v>21</v>
      </c>
      <c r="D387" s="2">
        <f>C387*VLOOKUP(B387,Mat_Hang!$A$2:$F$11,4,FALSE)</f>
        <v>2142</v>
      </c>
      <c r="E387" s="42">
        <f>D387*VLOOKUP(B387,Mat_Hang!$A$1:$F$11,5,FALSE)/100</f>
        <v>107.1</v>
      </c>
      <c r="F387" s="42">
        <f t="shared" ref="F387:F450" si="12">D387+E387</f>
        <v>2249.1</v>
      </c>
      <c r="G387" s="2">
        <f>C387*VLOOKUP('ChiTiet Hoa Don'!B387,Mat_Hang!$A$1:$F$11,6,FALSE)</f>
        <v>1764</v>
      </c>
      <c r="H387" s="2">
        <f t="shared" ref="H387:H450" si="13">D387-G387</f>
        <v>378</v>
      </c>
    </row>
    <row r="388" spans="1:8" x14ac:dyDescent="0.3">
      <c r="A388" s="6" t="s">
        <v>458</v>
      </c>
      <c r="B388" s="6" t="s">
        <v>7</v>
      </c>
      <c r="C388" s="25">
        <v>84</v>
      </c>
      <c r="D388" s="2">
        <f>C388*VLOOKUP(B388,Mat_Hang!$A$2:$F$11,4,FALSE)</f>
        <v>7392</v>
      </c>
      <c r="E388" s="42">
        <f>D388*VLOOKUP(B388,Mat_Hang!$A$1:$F$11,5,FALSE)/100</f>
        <v>739.2</v>
      </c>
      <c r="F388" s="42">
        <f t="shared" si="12"/>
        <v>8131.2</v>
      </c>
      <c r="G388" s="2">
        <f>C388*VLOOKUP('ChiTiet Hoa Don'!B388,Mat_Hang!$A$1:$F$11,6,FALSE)</f>
        <v>7560</v>
      </c>
      <c r="H388" s="2">
        <f t="shared" si="13"/>
        <v>-168</v>
      </c>
    </row>
    <row r="389" spans="1:8" x14ac:dyDescent="0.3">
      <c r="A389" s="6" t="s">
        <v>459</v>
      </c>
      <c r="B389" s="6" t="s">
        <v>38</v>
      </c>
      <c r="C389" s="25">
        <v>25</v>
      </c>
      <c r="D389" s="2">
        <f>C389*VLOOKUP(B389,Mat_Hang!$A$2:$F$11,4,FALSE)</f>
        <v>2550</v>
      </c>
      <c r="E389" s="42">
        <f>D389*VLOOKUP(B389,Mat_Hang!$A$1:$F$11,5,FALSE)/100</f>
        <v>127.5</v>
      </c>
      <c r="F389" s="42">
        <f t="shared" si="12"/>
        <v>2677.5</v>
      </c>
      <c r="G389" s="2">
        <f>C389*VLOOKUP('ChiTiet Hoa Don'!B389,Mat_Hang!$A$1:$F$11,6,FALSE)</f>
        <v>2100</v>
      </c>
      <c r="H389" s="2">
        <f t="shared" si="13"/>
        <v>450</v>
      </c>
    </row>
    <row r="390" spans="1:8" x14ac:dyDescent="0.3">
      <c r="A390" s="6" t="s">
        <v>460</v>
      </c>
      <c r="B390" s="6" t="s">
        <v>5</v>
      </c>
      <c r="C390" s="25">
        <v>7</v>
      </c>
      <c r="D390" s="2">
        <f>C390*VLOOKUP(B390,Mat_Hang!$A$2:$F$11,4,FALSE)</f>
        <v>406</v>
      </c>
      <c r="E390" s="42">
        <f>D390*VLOOKUP(B390,Mat_Hang!$A$1:$F$11,5,FALSE)/100</f>
        <v>40.6</v>
      </c>
      <c r="F390" s="42">
        <f t="shared" si="12"/>
        <v>446.6</v>
      </c>
      <c r="G390" s="2">
        <f>C390*VLOOKUP('ChiTiet Hoa Don'!B390,Mat_Hang!$A$1:$F$11,6,FALSE)</f>
        <v>385</v>
      </c>
      <c r="H390" s="2">
        <f t="shared" si="13"/>
        <v>21</v>
      </c>
    </row>
    <row r="391" spans="1:8" x14ac:dyDescent="0.3">
      <c r="A391" s="6" t="s">
        <v>461</v>
      </c>
      <c r="B391" s="6" t="s">
        <v>21</v>
      </c>
      <c r="C391" s="25">
        <v>94</v>
      </c>
      <c r="D391" s="2">
        <f>C391*VLOOKUP(B391,Mat_Hang!$A$2:$F$11,4,FALSE)</f>
        <v>11280</v>
      </c>
      <c r="E391" s="42">
        <f>D391*VLOOKUP(B391,Mat_Hang!$A$1:$F$11,5,FALSE)/100</f>
        <v>902.4</v>
      </c>
      <c r="F391" s="42">
        <f t="shared" si="12"/>
        <v>12182.4</v>
      </c>
      <c r="G391" s="2">
        <f>C391*VLOOKUP('ChiTiet Hoa Don'!B391,Mat_Hang!$A$1:$F$11,6,FALSE)</f>
        <v>11186</v>
      </c>
      <c r="H391" s="2">
        <f t="shared" si="13"/>
        <v>94</v>
      </c>
    </row>
    <row r="392" spans="1:8" x14ac:dyDescent="0.3">
      <c r="A392" s="6" t="s">
        <v>462</v>
      </c>
      <c r="B392" s="6" t="s">
        <v>21</v>
      </c>
      <c r="C392" s="25">
        <v>60</v>
      </c>
      <c r="D392" s="2">
        <f>C392*VLOOKUP(B392,Mat_Hang!$A$2:$F$11,4,FALSE)</f>
        <v>7200</v>
      </c>
      <c r="E392" s="42">
        <f>D392*VLOOKUP(B392,Mat_Hang!$A$1:$F$11,5,FALSE)/100</f>
        <v>576</v>
      </c>
      <c r="F392" s="42">
        <f t="shared" si="12"/>
        <v>7776</v>
      </c>
      <c r="G392" s="2">
        <f>C392*VLOOKUP('ChiTiet Hoa Don'!B392,Mat_Hang!$A$1:$F$11,6,FALSE)</f>
        <v>7140</v>
      </c>
      <c r="H392" s="2">
        <f t="shared" si="13"/>
        <v>60</v>
      </c>
    </row>
    <row r="393" spans="1:8" x14ac:dyDescent="0.3">
      <c r="A393" s="6" t="s">
        <v>463</v>
      </c>
      <c r="B393" s="6" t="s">
        <v>7</v>
      </c>
      <c r="C393" s="25">
        <v>12</v>
      </c>
      <c r="D393" s="2">
        <f>C393*VLOOKUP(B393,Mat_Hang!$A$2:$F$11,4,FALSE)</f>
        <v>1056</v>
      </c>
      <c r="E393" s="42">
        <f>D393*VLOOKUP(B393,Mat_Hang!$A$1:$F$11,5,FALSE)/100</f>
        <v>105.6</v>
      </c>
      <c r="F393" s="42">
        <f t="shared" si="12"/>
        <v>1161.5999999999999</v>
      </c>
      <c r="G393" s="2">
        <f>C393*VLOOKUP('ChiTiet Hoa Don'!B393,Mat_Hang!$A$1:$F$11,6,FALSE)</f>
        <v>1080</v>
      </c>
      <c r="H393" s="2">
        <f t="shared" si="13"/>
        <v>-24</v>
      </c>
    </row>
    <row r="394" spans="1:8" x14ac:dyDescent="0.3">
      <c r="A394" s="6" t="s">
        <v>464</v>
      </c>
      <c r="B394" s="6" t="s">
        <v>21</v>
      </c>
      <c r="C394" s="25">
        <f>TS*5</f>
        <v>20</v>
      </c>
      <c r="D394" s="2">
        <f>C394*VLOOKUP(B394,Mat_Hang!$A$2:$F$11,4,FALSE)</f>
        <v>2400</v>
      </c>
      <c r="E394" s="42">
        <f>D394*VLOOKUP(B394,Mat_Hang!$A$1:$F$11,5,FALSE)/100</f>
        <v>192</v>
      </c>
      <c r="F394" s="42">
        <f t="shared" si="12"/>
        <v>2592</v>
      </c>
      <c r="G394" s="2">
        <f>C394*VLOOKUP('ChiTiet Hoa Don'!B394,Mat_Hang!$A$1:$F$11,6,FALSE)</f>
        <v>2380</v>
      </c>
      <c r="H394" s="2">
        <f t="shared" si="13"/>
        <v>20</v>
      </c>
    </row>
    <row r="395" spans="1:8" x14ac:dyDescent="0.3">
      <c r="A395" s="6" t="s">
        <v>465</v>
      </c>
      <c r="B395" s="6" t="s">
        <v>28</v>
      </c>
      <c r="C395" s="25">
        <v>13</v>
      </c>
      <c r="D395" s="2">
        <f>C395*VLOOKUP(B395,Mat_Hang!$A$2:$F$11,4,FALSE)</f>
        <v>1417</v>
      </c>
      <c r="E395" s="42">
        <f>D395*VLOOKUP(B395,Mat_Hang!$A$1:$F$11,5,FALSE)/100</f>
        <v>141.69999999999999</v>
      </c>
      <c r="F395" s="42">
        <f t="shared" si="12"/>
        <v>1558.7</v>
      </c>
      <c r="G395" s="2">
        <f>C395*VLOOKUP('ChiTiet Hoa Don'!B395,Mat_Hang!$A$1:$F$11,6,FALSE)</f>
        <v>1404</v>
      </c>
      <c r="H395" s="2">
        <f t="shared" si="13"/>
        <v>13</v>
      </c>
    </row>
    <row r="396" spans="1:8" x14ac:dyDescent="0.3">
      <c r="A396" s="6" t="s">
        <v>466</v>
      </c>
      <c r="B396" s="6" t="s">
        <v>4</v>
      </c>
      <c r="C396" s="25">
        <v>61</v>
      </c>
      <c r="D396" s="2">
        <f>C396*VLOOKUP(B396,Mat_Hang!$A$2:$F$11,4,FALSE)</f>
        <v>13542</v>
      </c>
      <c r="E396" s="42">
        <f>D396*VLOOKUP(B396,Mat_Hang!$A$1:$F$11,5,FALSE)/100</f>
        <v>1354.2</v>
      </c>
      <c r="F396" s="42">
        <f t="shared" si="12"/>
        <v>14896.2</v>
      </c>
      <c r="G396" s="2">
        <f>C396*VLOOKUP('ChiTiet Hoa Don'!B396,Mat_Hang!$A$1:$F$11,6,FALSE)</f>
        <v>13420</v>
      </c>
      <c r="H396" s="2">
        <f t="shared" si="13"/>
        <v>122</v>
      </c>
    </row>
    <row r="397" spans="1:8" x14ac:dyDescent="0.3">
      <c r="A397" s="6" t="s">
        <v>467</v>
      </c>
      <c r="B397" s="6" t="s">
        <v>7</v>
      </c>
      <c r="C397" s="25">
        <f>NS*4+STT</f>
        <v>91</v>
      </c>
      <c r="D397" s="2">
        <f>C397*VLOOKUP(B397,Mat_Hang!$A$2:$F$11,4,FALSE)</f>
        <v>8008</v>
      </c>
      <c r="E397" s="42">
        <f>D397*VLOOKUP(B397,Mat_Hang!$A$1:$F$11,5,FALSE)/100</f>
        <v>800.8</v>
      </c>
      <c r="F397" s="42">
        <f t="shared" si="12"/>
        <v>8808.7999999999993</v>
      </c>
      <c r="G397" s="2">
        <f>C397*VLOOKUP('ChiTiet Hoa Don'!B397,Mat_Hang!$A$1:$F$11,6,FALSE)</f>
        <v>8190</v>
      </c>
      <c r="H397" s="2">
        <f t="shared" si="13"/>
        <v>-182</v>
      </c>
    </row>
    <row r="398" spans="1:8" x14ac:dyDescent="0.3">
      <c r="A398" s="6" t="s">
        <v>468</v>
      </c>
      <c r="B398" s="6" t="s">
        <v>21</v>
      </c>
      <c r="C398" s="25">
        <v>3</v>
      </c>
      <c r="D398" s="2">
        <f>C398*VLOOKUP(B398,Mat_Hang!$A$2:$F$11,4,FALSE)</f>
        <v>360</v>
      </c>
      <c r="E398" s="42">
        <f>D398*VLOOKUP(B398,Mat_Hang!$A$1:$F$11,5,FALSE)/100</f>
        <v>28.8</v>
      </c>
      <c r="F398" s="42">
        <f t="shared" si="12"/>
        <v>388.8</v>
      </c>
      <c r="G398" s="2">
        <f>C398*VLOOKUP('ChiTiet Hoa Don'!B398,Mat_Hang!$A$1:$F$11,6,FALSE)</f>
        <v>357</v>
      </c>
      <c r="H398" s="2">
        <f t="shared" si="13"/>
        <v>3</v>
      </c>
    </row>
    <row r="399" spans="1:8" x14ac:dyDescent="0.3">
      <c r="A399" s="6" t="s">
        <v>469</v>
      </c>
      <c r="B399" s="6" t="s">
        <v>7</v>
      </c>
      <c r="C399" s="25">
        <v>16</v>
      </c>
      <c r="D399" s="2">
        <f>C399*VLOOKUP(B399,Mat_Hang!$A$2:$F$11,4,FALSE)</f>
        <v>1408</v>
      </c>
      <c r="E399" s="42">
        <f>D399*VLOOKUP(B399,Mat_Hang!$A$1:$F$11,5,FALSE)/100</f>
        <v>140.80000000000001</v>
      </c>
      <c r="F399" s="42">
        <f t="shared" si="12"/>
        <v>1548.8</v>
      </c>
      <c r="G399" s="2">
        <f>C399*VLOOKUP('ChiTiet Hoa Don'!B399,Mat_Hang!$A$1:$F$11,6,FALSE)</f>
        <v>1440</v>
      </c>
      <c r="H399" s="2">
        <f t="shared" si="13"/>
        <v>-32</v>
      </c>
    </row>
    <row r="400" spans="1:8" x14ac:dyDescent="0.3">
      <c r="A400" s="6" t="s">
        <v>469</v>
      </c>
      <c r="B400" s="6" t="s">
        <v>24</v>
      </c>
      <c r="C400" s="25">
        <f>TS*6</f>
        <v>24</v>
      </c>
      <c r="D400" s="2">
        <f>C400*VLOOKUP(B400,Mat_Hang!$A$2:$F$11,4,FALSE)</f>
        <v>2400</v>
      </c>
      <c r="E400" s="42">
        <f>D400*VLOOKUP(B400,Mat_Hang!$A$1:$F$11,5,FALSE)/100</f>
        <v>192</v>
      </c>
      <c r="F400" s="42">
        <f t="shared" si="12"/>
        <v>2592</v>
      </c>
      <c r="G400" s="2">
        <f>C400*VLOOKUP('ChiTiet Hoa Don'!B400,Mat_Hang!$A$1:$F$11,6,FALSE)</f>
        <v>2280</v>
      </c>
      <c r="H400" s="2">
        <f t="shared" si="13"/>
        <v>120</v>
      </c>
    </row>
    <row r="401" spans="1:8" x14ac:dyDescent="0.3">
      <c r="A401" s="6" t="s">
        <v>470</v>
      </c>
      <c r="B401" s="6" t="s">
        <v>38</v>
      </c>
      <c r="C401" s="25">
        <v>6</v>
      </c>
      <c r="D401" s="2">
        <f>C401*VLOOKUP(B401,Mat_Hang!$A$2:$F$11,4,FALSE)</f>
        <v>612</v>
      </c>
      <c r="E401" s="42">
        <f>D401*VLOOKUP(B401,Mat_Hang!$A$1:$F$11,5,FALSE)/100</f>
        <v>30.6</v>
      </c>
      <c r="F401" s="42">
        <f t="shared" si="12"/>
        <v>642.6</v>
      </c>
      <c r="G401" s="2">
        <f>C401*VLOOKUP('ChiTiet Hoa Don'!B401,Mat_Hang!$A$1:$F$11,6,FALSE)</f>
        <v>504</v>
      </c>
      <c r="H401" s="2">
        <f t="shared" si="13"/>
        <v>108</v>
      </c>
    </row>
    <row r="402" spans="1:8" x14ac:dyDescent="0.3">
      <c r="A402" s="6" t="s">
        <v>471</v>
      </c>
      <c r="B402" s="6" t="s">
        <v>26</v>
      </c>
      <c r="C402" s="25">
        <v>24</v>
      </c>
      <c r="D402" s="2">
        <f>C402*VLOOKUP(B402,Mat_Hang!$A$2:$F$11,4,FALSE)</f>
        <v>5088</v>
      </c>
      <c r="E402" s="42">
        <f>D402*VLOOKUP(B402,Mat_Hang!$A$1:$F$11,5,FALSE)/100</f>
        <v>407.04</v>
      </c>
      <c r="F402" s="42">
        <f t="shared" si="12"/>
        <v>5495.04</v>
      </c>
      <c r="G402" s="2">
        <f>C402*VLOOKUP('ChiTiet Hoa Don'!B402,Mat_Hang!$A$1:$F$11,6,FALSE)</f>
        <v>4968</v>
      </c>
      <c r="H402" s="2">
        <f t="shared" si="13"/>
        <v>120</v>
      </c>
    </row>
    <row r="403" spans="1:8" x14ac:dyDescent="0.3">
      <c r="A403" s="6" t="s">
        <v>472</v>
      </c>
      <c r="B403" s="6" t="s">
        <v>21</v>
      </c>
      <c r="C403" s="25">
        <v>10</v>
      </c>
      <c r="D403" s="2">
        <f>C403*VLOOKUP(B403,Mat_Hang!$A$2:$F$11,4,FALSE)</f>
        <v>1200</v>
      </c>
      <c r="E403" s="42">
        <f>D403*VLOOKUP(B403,Mat_Hang!$A$1:$F$11,5,FALSE)/100</f>
        <v>96</v>
      </c>
      <c r="F403" s="42">
        <f t="shared" si="12"/>
        <v>1296</v>
      </c>
      <c r="G403" s="2">
        <f>C403*VLOOKUP('ChiTiet Hoa Don'!B403,Mat_Hang!$A$1:$F$11,6,FALSE)</f>
        <v>1190</v>
      </c>
      <c r="H403" s="2">
        <f t="shared" si="13"/>
        <v>10</v>
      </c>
    </row>
    <row r="404" spans="1:8" x14ac:dyDescent="0.3">
      <c r="A404" s="6" t="s">
        <v>473</v>
      </c>
      <c r="B404" s="6" t="s">
        <v>24</v>
      </c>
      <c r="C404" s="25">
        <v>15</v>
      </c>
      <c r="D404" s="2">
        <f>C404*VLOOKUP(B404,Mat_Hang!$A$2:$F$11,4,FALSE)</f>
        <v>1500</v>
      </c>
      <c r="E404" s="42">
        <f>D404*VLOOKUP(B404,Mat_Hang!$A$1:$F$11,5,FALSE)/100</f>
        <v>120</v>
      </c>
      <c r="F404" s="42">
        <f t="shared" si="12"/>
        <v>1620</v>
      </c>
      <c r="G404" s="2">
        <f>C404*VLOOKUP('ChiTiet Hoa Don'!B404,Mat_Hang!$A$1:$F$11,6,FALSE)</f>
        <v>1425</v>
      </c>
      <c r="H404" s="2">
        <f t="shared" si="13"/>
        <v>75</v>
      </c>
    </row>
    <row r="405" spans="1:8" x14ac:dyDescent="0.3">
      <c r="A405" s="6" t="s">
        <v>474</v>
      </c>
      <c r="B405" s="6" t="s">
        <v>10</v>
      </c>
      <c r="C405" s="25">
        <v>51</v>
      </c>
      <c r="D405" s="2">
        <f>C405*VLOOKUP(B405,Mat_Hang!$A$2:$F$11,4,FALSE)</f>
        <v>11577</v>
      </c>
      <c r="E405" s="42">
        <f>D405*VLOOKUP(B405,Mat_Hang!$A$1:$F$11,5,FALSE)/100</f>
        <v>578.85</v>
      </c>
      <c r="F405" s="42">
        <f t="shared" si="12"/>
        <v>12155.85</v>
      </c>
      <c r="G405" s="2">
        <f>C405*VLOOKUP('ChiTiet Hoa Don'!B405,Mat_Hang!$A$1:$F$11,6,FALSE)</f>
        <v>11475</v>
      </c>
      <c r="H405" s="2">
        <f t="shared" si="13"/>
        <v>102</v>
      </c>
    </row>
    <row r="406" spans="1:8" x14ac:dyDescent="0.3">
      <c r="A406" s="6" t="s">
        <v>475</v>
      </c>
      <c r="B406" s="6" t="s">
        <v>26</v>
      </c>
      <c r="C406" s="25">
        <v>12</v>
      </c>
      <c r="D406" s="2">
        <f>C406*VLOOKUP(B406,Mat_Hang!$A$2:$F$11,4,FALSE)</f>
        <v>2544</v>
      </c>
      <c r="E406" s="42">
        <f>D406*VLOOKUP(B406,Mat_Hang!$A$1:$F$11,5,FALSE)/100</f>
        <v>203.52</v>
      </c>
      <c r="F406" s="42">
        <f t="shared" si="12"/>
        <v>2747.52</v>
      </c>
      <c r="G406" s="2">
        <f>C406*VLOOKUP('ChiTiet Hoa Don'!B406,Mat_Hang!$A$1:$F$11,6,FALSE)</f>
        <v>2484</v>
      </c>
      <c r="H406" s="2">
        <f t="shared" si="13"/>
        <v>60</v>
      </c>
    </row>
    <row r="407" spans="1:8" x14ac:dyDescent="0.3">
      <c r="A407" s="6" t="s">
        <v>476</v>
      </c>
      <c r="B407" s="6" t="s">
        <v>38</v>
      </c>
      <c r="C407" s="25">
        <v>7</v>
      </c>
      <c r="D407" s="2">
        <f>C407*VLOOKUP(B407,Mat_Hang!$A$2:$F$11,4,FALSE)</f>
        <v>714</v>
      </c>
      <c r="E407" s="42">
        <f>D407*VLOOKUP(B407,Mat_Hang!$A$1:$F$11,5,FALSE)/100</f>
        <v>35.700000000000003</v>
      </c>
      <c r="F407" s="42">
        <f t="shared" si="12"/>
        <v>749.7</v>
      </c>
      <c r="G407" s="2">
        <f>C407*VLOOKUP('ChiTiet Hoa Don'!B407,Mat_Hang!$A$1:$F$11,6,FALSE)</f>
        <v>588</v>
      </c>
      <c r="H407" s="2">
        <f t="shared" si="13"/>
        <v>126</v>
      </c>
    </row>
    <row r="408" spans="1:8" x14ac:dyDescent="0.3">
      <c r="A408" s="6" t="s">
        <v>477</v>
      </c>
      <c r="B408" s="6" t="s">
        <v>26</v>
      </c>
      <c r="C408" s="25">
        <v>9</v>
      </c>
      <c r="D408" s="2">
        <f>C408*VLOOKUP(B408,Mat_Hang!$A$2:$F$11,4,FALSE)</f>
        <v>1908</v>
      </c>
      <c r="E408" s="42">
        <f>D408*VLOOKUP(B408,Mat_Hang!$A$1:$F$11,5,FALSE)/100</f>
        <v>152.63999999999999</v>
      </c>
      <c r="F408" s="42">
        <f t="shared" si="12"/>
        <v>2060.64</v>
      </c>
      <c r="G408" s="2">
        <f>C408*VLOOKUP('ChiTiet Hoa Don'!B408,Mat_Hang!$A$1:$F$11,6,FALSE)</f>
        <v>1863</v>
      </c>
      <c r="H408" s="2">
        <f t="shared" si="13"/>
        <v>45</v>
      </c>
    </row>
    <row r="409" spans="1:8" x14ac:dyDescent="0.3">
      <c r="A409" s="6" t="s">
        <v>478</v>
      </c>
      <c r="B409" s="6" t="s">
        <v>51</v>
      </c>
      <c r="C409" s="25">
        <v>16</v>
      </c>
      <c r="D409" s="2">
        <f>C409*VLOOKUP(B409,Mat_Hang!$A$2:$F$11,4,FALSE)</f>
        <v>1680</v>
      </c>
      <c r="E409" s="42">
        <f>D409*VLOOKUP(B409,Mat_Hang!$A$1:$F$11,5,FALSE)/100</f>
        <v>134.4</v>
      </c>
      <c r="F409" s="42">
        <f t="shared" si="12"/>
        <v>1814.4</v>
      </c>
      <c r="G409" s="2">
        <f>C409*VLOOKUP('ChiTiet Hoa Don'!B409,Mat_Hang!$A$1:$F$11,6,FALSE)</f>
        <v>1664</v>
      </c>
      <c r="H409" s="2">
        <f t="shared" si="13"/>
        <v>16</v>
      </c>
    </row>
    <row r="410" spans="1:8" x14ac:dyDescent="0.3">
      <c r="A410" s="6" t="s">
        <v>479</v>
      </c>
      <c r="B410" s="6" t="s">
        <v>24</v>
      </c>
      <c r="C410" s="25">
        <v>8</v>
      </c>
      <c r="D410" s="2">
        <f>C410*VLOOKUP(B410,Mat_Hang!$A$2:$F$11,4,FALSE)</f>
        <v>800</v>
      </c>
      <c r="E410" s="42">
        <f>D410*VLOOKUP(B410,Mat_Hang!$A$1:$F$11,5,FALSE)/100</f>
        <v>64</v>
      </c>
      <c r="F410" s="42">
        <f t="shared" si="12"/>
        <v>864</v>
      </c>
      <c r="G410" s="2">
        <f>C410*VLOOKUP('ChiTiet Hoa Don'!B410,Mat_Hang!$A$1:$F$11,6,FALSE)</f>
        <v>760</v>
      </c>
      <c r="H410" s="2">
        <f t="shared" si="13"/>
        <v>40</v>
      </c>
    </row>
    <row r="411" spans="1:8" x14ac:dyDescent="0.3">
      <c r="A411" s="6" t="s">
        <v>480</v>
      </c>
      <c r="B411" s="6" t="s">
        <v>51</v>
      </c>
      <c r="C411" s="25">
        <v>15</v>
      </c>
      <c r="D411" s="2">
        <f>C411*VLOOKUP(B411,Mat_Hang!$A$2:$F$11,4,FALSE)</f>
        <v>1575</v>
      </c>
      <c r="E411" s="42">
        <f>D411*VLOOKUP(B411,Mat_Hang!$A$1:$F$11,5,FALSE)/100</f>
        <v>126</v>
      </c>
      <c r="F411" s="42">
        <f t="shared" si="12"/>
        <v>1701</v>
      </c>
      <c r="G411" s="2">
        <f>C411*VLOOKUP('ChiTiet Hoa Don'!B411,Mat_Hang!$A$1:$F$11,6,FALSE)</f>
        <v>1560</v>
      </c>
      <c r="H411" s="2">
        <f t="shared" si="13"/>
        <v>15</v>
      </c>
    </row>
    <row r="412" spans="1:8" x14ac:dyDescent="0.3">
      <c r="A412" s="6" t="s">
        <v>481</v>
      </c>
      <c r="B412" s="6" t="s">
        <v>26</v>
      </c>
      <c r="C412" s="25">
        <v>89</v>
      </c>
      <c r="D412" s="2">
        <f>C412*VLOOKUP(B412,Mat_Hang!$A$2:$F$11,4,FALSE)</f>
        <v>18868</v>
      </c>
      <c r="E412" s="42">
        <f>D412*VLOOKUP(B412,Mat_Hang!$A$1:$F$11,5,FALSE)/100</f>
        <v>1509.44</v>
      </c>
      <c r="F412" s="42">
        <f t="shared" si="12"/>
        <v>20377.439999999999</v>
      </c>
      <c r="G412" s="2">
        <f>C412*VLOOKUP('ChiTiet Hoa Don'!B412,Mat_Hang!$A$1:$F$11,6,FALSE)</f>
        <v>18423</v>
      </c>
      <c r="H412" s="2">
        <f t="shared" si="13"/>
        <v>445</v>
      </c>
    </row>
    <row r="413" spans="1:8" x14ac:dyDescent="0.3">
      <c r="A413" s="6" t="s">
        <v>482</v>
      </c>
      <c r="B413" s="6" t="s">
        <v>28</v>
      </c>
      <c r="C413" s="25">
        <v>54</v>
      </c>
      <c r="D413" s="2">
        <f>C413*VLOOKUP(B413,Mat_Hang!$A$2:$F$11,4,FALSE)</f>
        <v>5886</v>
      </c>
      <c r="E413" s="42">
        <f>D413*VLOOKUP(B413,Mat_Hang!$A$1:$F$11,5,FALSE)/100</f>
        <v>588.6</v>
      </c>
      <c r="F413" s="42">
        <f t="shared" si="12"/>
        <v>6474.6</v>
      </c>
      <c r="G413" s="2">
        <f>C413*VLOOKUP('ChiTiet Hoa Don'!B413,Mat_Hang!$A$1:$F$11,6,FALSE)</f>
        <v>5832</v>
      </c>
      <c r="H413" s="2">
        <f t="shared" si="13"/>
        <v>54</v>
      </c>
    </row>
    <row r="414" spans="1:8" x14ac:dyDescent="0.3">
      <c r="A414" s="6" t="s">
        <v>483</v>
      </c>
      <c r="B414" s="6" t="s">
        <v>4</v>
      </c>
      <c r="C414" s="25">
        <v>14</v>
      </c>
      <c r="D414" s="2">
        <f>C414*VLOOKUP(B414,Mat_Hang!$A$2:$F$11,4,FALSE)</f>
        <v>3108</v>
      </c>
      <c r="E414" s="42">
        <f>D414*VLOOKUP(B414,Mat_Hang!$A$1:$F$11,5,FALSE)/100</f>
        <v>310.8</v>
      </c>
      <c r="F414" s="42">
        <f t="shared" si="12"/>
        <v>3418.8</v>
      </c>
      <c r="G414" s="2">
        <f>C414*VLOOKUP('ChiTiet Hoa Don'!B414,Mat_Hang!$A$1:$F$11,6,FALSE)</f>
        <v>3080</v>
      </c>
      <c r="H414" s="2">
        <f t="shared" si="13"/>
        <v>28</v>
      </c>
    </row>
    <row r="415" spans="1:8" x14ac:dyDescent="0.3">
      <c r="A415" s="6" t="s">
        <v>483</v>
      </c>
      <c r="B415" s="6" t="s">
        <v>7</v>
      </c>
      <c r="C415" s="25">
        <v>17</v>
      </c>
      <c r="D415" s="2">
        <f>C415*VLOOKUP(B415,Mat_Hang!$A$2:$F$11,4,FALSE)</f>
        <v>1496</v>
      </c>
      <c r="E415" s="42">
        <f>D415*VLOOKUP(B415,Mat_Hang!$A$1:$F$11,5,FALSE)/100</f>
        <v>149.6</v>
      </c>
      <c r="F415" s="42">
        <f t="shared" si="12"/>
        <v>1645.6</v>
      </c>
      <c r="G415" s="2">
        <f>C415*VLOOKUP('ChiTiet Hoa Don'!B415,Mat_Hang!$A$1:$F$11,6,FALSE)</f>
        <v>1530</v>
      </c>
      <c r="H415" s="2">
        <f t="shared" si="13"/>
        <v>-34</v>
      </c>
    </row>
    <row r="416" spans="1:8" x14ac:dyDescent="0.3">
      <c r="A416" s="6" t="s">
        <v>484</v>
      </c>
      <c r="B416" s="6" t="s">
        <v>21</v>
      </c>
      <c r="C416" s="25">
        <f>NS+TS</f>
        <v>24</v>
      </c>
      <c r="D416" s="2">
        <f>C416*VLOOKUP(B416,Mat_Hang!$A$2:$F$11,4,FALSE)</f>
        <v>2880</v>
      </c>
      <c r="E416" s="42">
        <f>D416*VLOOKUP(B416,Mat_Hang!$A$1:$F$11,5,FALSE)/100</f>
        <v>230.4</v>
      </c>
      <c r="F416" s="42">
        <f t="shared" si="12"/>
        <v>3110.4</v>
      </c>
      <c r="G416" s="2">
        <f>C416*VLOOKUP('ChiTiet Hoa Don'!B416,Mat_Hang!$A$1:$F$11,6,FALSE)</f>
        <v>2856</v>
      </c>
      <c r="H416" s="2">
        <f t="shared" si="13"/>
        <v>24</v>
      </c>
    </row>
    <row r="417" spans="1:8" x14ac:dyDescent="0.3">
      <c r="A417" s="6" t="s">
        <v>485</v>
      </c>
      <c r="B417" s="6" t="s">
        <v>4</v>
      </c>
      <c r="C417" s="25">
        <v>30</v>
      </c>
      <c r="D417" s="2">
        <f>C417*VLOOKUP(B417,Mat_Hang!$A$2:$F$11,4,FALSE)</f>
        <v>6660</v>
      </c>
      <c r="E417" s="42">
        <f>D417*VLOOKUP(B417,Mat_Hang!$A$1:$F$11,5,FALSE)/100</f>
        <v>666</v>
      </c>
      <c r="F417" s="42">
        <f t="shared" si="12"/>
        <v>7326</v>
      </c>
      <c r="G417" s="2">
        <f>C417*VLOOKUP('ChiTiet Hoa Don'!B417,Mat_Hang!$A$1:$F$11,6,FALSE)</f>
        <v>6600</v>
      </c>
      <c r="H417" s="2">
        <f t="shared" si="13"/>
        <v>60</v>
      </c>
    </row>
    <row r="418" spans="1:8" x14ac:dyDescent="0.3">
      <c r="A418" s="6" t="s">
        <v>486</v>
      </c>
      <c r="B418" s="6" t="s">
        <v>38</v>
      </c>
      <c r="C418" s="25">
        <v>10</v>
      </c>
      <c r="D418" s="2">
        <f>C418*VLOOKUP(B418,Mat_Hang!$A$2:$F$11,4,FALSE)</f>
        <v>1020</v>
      </c>
      <c r="E418" s="42">
        <f>D418*VLOOKUP(B418,Mat_Hang!$A$1:$F$11,5,FALSE)/100</f>
        <v>51</v>
      </c>
      <c r="F418" s="42">
        <f t="shared" si="12"/>
        <v>1071</v>
      </c>
      <c r="G418" s="2">
        <f>C418*VLOOKUP('ChiTiet Hoa Don'!B418,Mat_Hang!$A$1:$F$11,6,FALSE)</f>
        <v>840</v>
      </c>
      <c r="H418" s="2">
        <f t="shared" si="13"/>
        <v>180</v>
      </c>
    </row>
    <row r="419" spans="1:8" x14ac:dyDescent="0.3">
      <c r="A419" s="6" t="s">
        <v>487</v>
      </c>
      <c r="B419" s="6" t="s">
        <v>10</v>
      </c>
      <c r="C419" s="25">
        <v>13</v>
      </c>
      <c r="D419" s="2">
        <f>C419*VLOOKUP(B419,Mat_Hang!$A$2:$F$11,4,FALSE)</f>
        <v>2951</v>
      </c>
      <c r="E419" s="42">
        <f>D419*VLOOKUP(B419,Mat_Hang!$A$1:$F$11,5,FALSE)/100</f>
        <v>147.55000000000001</v>
      </c>
      <c r="F419" s="42">
        <f t="shared" si="12"/>
        <v>3098.55</v>
      </c>
      <c r="G419" s="2">
        <f>C419*VLOOKUP('ChiTiet Hoa Don'!B419,Mat_Hang!$A$1:$F$11,6,FALSE)</f>
        <v>2925</v>
      </c>
      <c r="H419" s="2">
        <f t="shared" si="13"/>
        <v>26</v>
      </c>
    </row>
    <row r="420" spans="1:8" x14ac:dyDescent="0.3">
      <c r="A420" s="6" t="s">
        <v>488</v>
      </c>
      <c r="B420" s="6" t="s">
        <v>7</v>
      </c>
      <c r="C420" s="25">
        <v>17</v>
      </c>
      <c r="D420" s="2">
        <f>C420*VLOOKUP(B420,Mat_Hang!$A$2:$F$11,4,FALSE)</f>
        <v>1496</v>
      </c>
      <c r="E420" s="42">
        <f>D420*VLOOKUP(B420,Mat_Hang!$A$1:$F$11,5,FALSE)/100</f>
        <v>149.6</v>
      </c>
      <c r="F420" s="42">
        <f t="shared" si="12"/>
        <v>1645.6</v>
      </c>
      <c r="G420" s="2">
        <f>C420*VLOOKUP('ChiTiet Hoa Don'!B420,Mat_Hang!$A$1:$F$11,6,FALSE)</f>
        <v>1530</v>
      </c>
      <c r="H420" s="2">
        <f t="shared" si="13"/>
        <v>-34</v>
      </c>
    </row>
    <row r="421" spans="1:8" x14ac:dyDescent="0.3">
      <c r="A421" s="6" t="s">
        <v>489</v>
      </c>
      <c r="B421" s="6" t="s">
        <v>38</v>
      </c>
      <c r="C421" s="25">
        <v>25</v>
      </c>
      <c r="D421" s="2">
        <f>C421*VLOOKUP(B421,Mat_Hang!$A$2:$F$11,4,FALSE)</f>
        <v>2550</v>
      </c>
      <c r="E421" s="42">
        <f>D421*VLOOKUP(B421,Mat_Hang!$A$1:$F$11,5,FALSE)/100</f>
        <v>127.5</v>
      </c>
      <c r="F421" s="42">
        <f t="shared" si="12"/>
        <v>2677.5</v>
      </c>
      <c r="G421" s="2">
        <f>C421*VLOOKUP('ChiTiet Hoa Don'!B421,Mat_Hang!$A$1:$F$11,6,FALSE)</f>
        <v>2100</v>
      </c>
      <c r="H421" s="2">
        <f t="shared" si="13"/>
        <v>450</v>
      </c>
    </row>
    <row r="422" spans="1:8" x14ac:dyDescent="0.3">
      <c r="A422" s="6" t="s">
        <v>490</v>
      </c>
      <c r="B422" s="6" t="s">
        <v>21</v>
      </c>
      <c r="C422" s="25">
        <v>80</v>
      </c>
      <c r="D422" s="2">
        <f>C422*VLOOKUP(B422,Mat_Hang!$A$2:$F$11,4,FALSE)</f>
        <v>9600</v>
      </c>
      <c r="E422" s="42">
        <f>D422*VLOOKUP(B422,Mat_Hang!$A$1:$F$11,5,FALSE)/100</f>
        <v>768</v>
      </c>
      <c r="F422" s="42">
        <f t="shared" si="12"/>
        <v>10368</v>
      </c>
      <c r="G422" s="2">
        <f>C422*VLOOKUP('ChiTiet Hoa Don'!B422,Mat_Hang!$A$1:$F$11,6,FALSE)</f>
        <v>9520</v>
      </c>
      <c r="H422" s="2">
        <f t="shared" si="13"/>
        <v>80</v>
      </c>
    </row>
    <row r="423" spans="1:8" x14ac:dyDescent="0.3">
      <c r="A423" s="6" t="s">
        <v>491</v>
      </c>
      <c r="B423" s="6" t="s">
        <v>24</v>
      </c>
      <c r="C423" s="25">
        <v>74</v>
      </c>
      <c r="D423" s="2">
        <f>C423*VLOOKUP(B423,Mat_Hang!$A$2:$F$11,4,FALSE)</f>
        <v>7400</v>
      </c>
      <c r="E423" s="42">
        <f>D423*VLOOKUP(B423,Mat_Hang!$A$1:$F$11,5,FALSE)/100</f>
        <v>592</v>
      </c>
      <c r="F423" s="42">
        <f t="shared" si="12"/>
        <v>7992</v>
      </c>
      <c r="G423" s="2">
        <f>C423*VLOOKUP('ChiTiet Hoa Don'!B423,Mat_Hang!$A$1:$F$11,6,FALSE)</f>
        <v>7030</v>
      </c>
      <c r="H423" s="2">
        <f t="shared" si="13"/>
        <v>370</v>
      </c>
    </row>
    <row r="424" spans="1:8" x14ac:dyDescent="0.3">
      <c r="A424" s="6" t="s">
        <v>492</v>
      </c>
      <c r="B424" s="6" t="s">
        <v>10</v>
      </c>
      <c r="C424" s="25">
        <v>39</v>
      </c>
      <c r="D424" s="2">
        <f>C424*VLOOKUP(B424,Mat_Hang!$A$2:$F$11,4,FALSE)</f>
        <v>8853</v>
      </c>
      <c r="E424" s="42">
        <f>D424*VLOOKUP(B424,Mat_Hang!$A$1:$F$11,5,FALSE)/100</f>
        <v>442.65</v>
      </c>
      <c r="F424" s="42">
        <f t="shared" si="12"/>
        <v>9295.65</v>
      </c>
      <c r="G424" s="2">
        <f>C424*VLOOKUP('ChiTiet Hoa Don'!B424,Mat_Hang!$A$1:$F$11,6,FALSE)</f>
        <v>8775</v>
      </c>
      <c r="H424" s="2">
        <f t="shared" si="13"/>
        <v>78</v>
      </c>
    </row>
    <row r="425" spans="1:8" x14ac:dyDescent="0.3">
      <c r="A425" s="6" t="s">
        <v>493</v>
      </c>
      <c r="B425" s="6" t="s">
        <v>5</v>
      </c>
      <c r="C425" s="25">
        <f>NS+STT</f>
        <v>31</v>
      </c>
      <c r="D425" s="2">
        <f>C425*VLOOKUP(B425,Mat_Hang!$A$2:$F$11,4,FALSE)</f>
        <v>1798</v>
      </c>
      <c r="E425" s="42">
        <f>D425*VLOOKUP(B425,Mat_Hang!$A$1:$F$11,5,FALSE)/100</f>
        <v>179.8</v>
      </c>
      <c r="F425" s="42">
        <f t="shared" si="12"/>
        <v>1977.8</v>
      </c>
      <c r="G425" s="2">
        <f>C425*VLOOKUP('ChiTiet Hoa Don'!B425,Mat_Hang!$A$1:$F$11,6,FALSE)</f>
        <v>1705</v>
      </c>
      <c r="H425" s="2">
        <f t="shared" si="13"/>
        <v>93</v>
      </c>
    </row>
    <row r="426" spans="1:8" x14ac:dyDescent="0.3">
      <c r="A426" s="6" t="s">
        <v>494</v>
      </c>
      <c r="B426" s="6" t="s">
        <v>51</v>
      </c>
      <c r="C426" s="25">
        <v>14</v>
      </c>
      <c r="D426" s="2">
        <f>C426*VLOOKUP(B426,Mat_Hang!$A$2:$F$11,4,FALSE)</f>
        <v>1470</v>
      </c>
      <c r="E426" s="42">
        <f>D426*VLOOKUP(B426,Mat_Hang!$A$1:$F$11,5,FALSE)/100</f>
        <v>117.6</v>
      </c>
      <c r="F426" s="42">
        <f t="shared" si="12"/>
        <v>1587.6</v>
      </c>
      <c r="G426" s="2">
        <f>C426*VLOOKUP('ChiTiet Hoa Don'!B426,Mat_Hang!$A$1:$F$11,6,FALSE)</f>
        <v>1456</v>
      </c>
      <c r="H426" s="2">
        <f t="shared" si="13"/>
        <v>14</v>
      </c>
    </row>
    <row r="427" spans="1:8" x14ac:dyDescent="0.3">
      <c r="A427" s="6" t="s">
        <v>495</v>
      </c>
      <c r="B427" s="6" t="s">
        <v>38</v>
      </c>
      <c r="C427" s="26">
        <v>56</v>
      </c>
      <c r="D427" s="2">
        <f>C427*VLOOKUP(B427,Mat_Hang!$A$2:$F$11,4,FALSE)</f>
        <v>5712</v>
      </c>
      <c r="E427" s="42">
        <f>D427*VLOOKUP(B427,Mat_Hang!$A$1:$F$11,5,FALSE)/100</f>
        <v>285.60000000000002</v>
      </c>
      <c r="F427" s="42">
        <f t="shared" si="12"/>
        <v>5997.6</v>
      </c>
      <c r="G427" s="2">
        <f>C427*VLOOKUP('ChiTiet Hoa Don'!B427,Mat_Hang!$A$1:$F$11,6,FALSE)</f>
        <v>4704</v>
      </c>
      <c r="H427" s="2">
        <f t="shared" si="13"/>
        <v>1008</v>
      </c>
    </row>
    <row r="428" spans="1:8" x14ac:dyDescent="0.3">
      <c r="A428" s="6" t="s">
        <v>496</v>
      </c>
      <c r="B428" s="6" t="s">
        <v>10</v>
      </c>
      <c r="C428" s="25">
        <v>46</v>
      </c>
      <c r="D428" s="2">
        <f>C428*VLOOKUP(B428,Mat_Hang!$A$2:$F$11,4,FALSE)</f>
        <v>10442</v>
      </c>
      <c r="E428" s="42">
        <f>D428*VLOOKUP(B428,Mat_Hang!$A$1:$F$11,5,FALSE)/100</f>
        <v>522.1</v>
      </c>
      <c r="F428" s="42">
        <f t="shared" si="12"/>
        <v>10964.1</v>
      </c>
      <c r="G428" s="2">
        <f>C428*VLOOKUP('ChiTiet Hoa Don'!B428,Mat_Hang!$A$1:$F$11,6,FALSE)</f>
        <v>10350</v>
      </c>
      <c r="H428" s="2">
        <f t="shared" si="13"/>
        <v>92</v>
      </c>
    </row>
    <row r="429" spans="1:8" x14ac:dyDescent="0.3">
      <c r="A429" s="6" t="s">
        <v>497</v>
      </c>
      <c r="B429" s="6" t="s">
        <v>26</v>
      </c>
      <c r="C429" s="25">
        <v>4</v>
      </c>
      <c r="D429" s="2">
        <f>C429*VLOOKUP(B429,Mat_Hang!$A$2:$F$11,4,FALSE)</f>
        <v>848</v>
      </c>
      <c r="E429" s="42">
        <f>D429*VLOOKUP(B429,Mat_Hang!$A$1:$F$11,5,FALSE)/100</f>
        <v>67.84</v>
      </c>
      <c r="F429" s="42">
        <f t="shared" si="12"/>
        <v>915.84</v>
      </c>
      <c r="G429" s="2">
        <f>C429*VLOOKUP('ChiTiet Hoa Don'!B429,Mat_Hang!$A$1:$F$11,6,FALSE)</f>
        <v>828</v>
      </c>
      <c r="H429" s="2">
        <f t="shared" si="13"/>
        <v>20</v>
      </c>
    </row>
    <row r="430" spans="1:8" x14ac:dyDescent="0.3">
      <c r="A430" s="6" t="s">
        <v>498</v>
      </c>
      <c r="B430" s="6" t="s">
        <v>7</v>
      </c>
      <c r="C430" s="25">
        <v>26</v>
      </c>
      <c r="D430" s="2">
        <f>C430*VLOOKUP(B430,Mat_Hang!$A$2:$F$11,4,FALSE)</f>
        <v>2288</v>
      </c>
      <c r="E430" s="42">
        <f>D430*VLOOKUP(B430,Mat_Hang!$A$1:$F$11,5,FALSE)/100</f>
        <v>228.8</v>
      </c>
      <c r="F430" s="42">
        <f t="shared" si="12"/>
        <v>2516.8000000000002</v>
      </c>
      <c r="G430" s="2">
        <f>C430*VLOOKUP('ChiTiet Hoa Don'!B430,Mat_Hang!$A$1:$F$11,6,FALSE)</f>
        <v>2340</v>
      </c>
      <c r="H430" s="2">
        <f t="shared" si="13"/>
        <v>-52</v>
      </c>
    </row>
    <row r="431" spans="1:8" x14ac:dyDescent="0.3">
      <c r="A431" s="6" t="s">
        <v>499</v>
      </c>
      <c r="B431" s="6" t="s">
        <v>51</v>
      </c>
      <c r="C431" s="25">
        <v>89</v>
      </c>
      <c r="D431" s="2">
        <f>C431*VLOOKUP(B431,Mat_Hang!$A$2:$F$11,4,FALSE)</f>
        <v>9345</v>
      </c>
      <c r="E431" s="42">
        <f>D431*VLOOKUP(B431,Mat_Hang!$A$1:$F$11,5,FALSE)/100</f>
        <v>747.6</v>
      </c>
      <c r="F431" s="42">
        <f t="shared" si="12"/>
        <v>10092.6</v>
      </c>
      <c r="G431" s="2">
        <f>C431*VLOOKUP('ChiTiet Hoa Don'!B431,Mat_Hang!$A$1:$F$11,6,FALSE)</f>
        <v>9256</v>
      </c>
      <c r="H431" s="2">
        <f t="shared" si="13"/>
        <v>89</v>
      </c>
    </row>
    <row r="432" spans="1:8" x14ac:dyDescent="0.3">
      <c r="A432" s="6" t="s">
        <v>500</v>
      </c>
      <c r="B432" s="6" t="s">
        <v>10</v>
      </c>
      <c r="C432" s="25">
        <v>97</v>
      </c>
      <c r="D432" s="2">
        <f>C432*VLOOKUP(B432,Mat_Hang!$A$2:$F$11,4,FALSE)</f>
        <v>22019</v>
      </c>
      <c r="E432" s="42">
        <f>D432*VLOOKUP(B432,Mat_Hang!$A$1:$F$11,5,FALSE)/100</f>
        <v>1100.95</v>
      </c>
      <c r="F432" s="42">
        <f t="shared" si="12"/>
        <v>23119.95</v>
      </c>
      <c r="G432" s="2">
        <f>C432*VLOOKUP('ChiTiet Hoa Don'!B432,Mat_Hang!$A$1:$F$11,6,FALSE)</f>
        <v>21825</v>
      </c>
      <c r="H432" s="2">
        <f t="shared" si="13"/>
        <v>194</v>
      </c>
    </row>
    <row r="433" spans="1:8" x14ac:dyDescent="0.3">
      <c r="A433" s="6" t="s">
        <v>501</v>
      </c>
      <c r="B433" s="6" t="s">
        <v>51</v>
      </c>
      <c r="C433" s="25">
        <v>11</v>
      </c>
      <c r="D433" s="2">
        <f>C433*VLOOKUP(B433,Mat_Hang!$A$2:$F$11,4,FALSE)</f>
        <v>1155</v>
      </c>
      <c r="E433" s="42">
        <f>D433*VLOOKUP(B433,Mat_Hang!$A$1:$F$11,5,FALSE)/100</f>
        <v>92.4</v>
      </c>
      <c r="F433" s="42">
        <f t="shared" si="12"/>
        <v>1247.4000000000001</v>
      </c>
      <c r="G433" s="2">
        <f>C433*VLOOKUP('ChiTiet Hoa Don'!B433,Mat_Hang!$A$1:$F$11,6,FALSE)</f>
        <v>1144</v>
      </c>
      <c r="H433" s="2">
        <f t="shared" si="13"/>
        <v>11</v>
      </c>
    </row>
    <row r="434" spans="1:8" x14ac:dyDescent="0.3">
      <c r="A434" s="6" t="s">
        <v>502</v>
      </c>
      <c r="B434" s="19" t="s">
        <v>28</v>
      </c>
      <c r="C434" s="25">
        <v>20</v>
      </c>
      <c r="D434" s="2">
        <f>C434*VLOOKUP(B434,Mat_Hang!$A$2:$F$11,4,FALSE)</f>
        <v>2180</v>
      </c>
      <c r="E434" s="42">
        <f>D434*VLOOKUP(B434,Mat_Hang!$A$1:$F$11,5,FALSE)/100</f>
        <v>218</v>
      </c>
      <c r="F434" s="42">
        <f t="shared" si="12"/>
        <v>2398</v>
      </c>
      <c r="G434" s="2">
        <f>C434*VLOOKUP('ChiTiet Hoa Don'!B434,Mat_Hang!$A$1:$F$11,6,FALSE)</f>
        <v>2160</v>
      </c>
      <c r="H434" s="2">
        <f t="shared" si="13"/>
        <v>20</v>
      </c>
    </row>
    <row r="435" spans="1:8" x14ac:dyDescent="0.3">
      <c r="A435" s="6" t="s">
        <v>502</v>
      </c>
      <c r="B435" s="19" t="s">
        <v>5</v>
      </c>
      <c r="C435" s="25">
        <f>STT</f>
        <v>11</v>
      </c>
      <c r="D435" s="2">
        <f>C435*VLOOKUP(B435,Mat_Hang!$A$2:$F$11,4,FALSE)</f>
        <v>638</v>
      </c>
      <c r="E435" s="42">
        <f>D435*VLOOKUP(B435,Mat_Hang!$A$1:$F$11,5,FALSE)/100</f>
        <v>63.8</v>
      </c>
      <c r="F435" s="42">
        <f t="shared" si="12"/>
        <v>701.8</v>
      </c>
      <c r="G435" s="2">
        <f>C435*VLOOKUP('ChiTiet Hoa Don'!B435,Mat_Hang!$A$1:$F$11,6,FALSE)</f>
        <v>605</v>
      </c>
      <c r="H435" s="2">
        <f t="shared" si="13"/>
        <v>33</v>
      </c>
    </row>
    <row r="436" spans="1:8" x14ac:dyDescent="0.3">
      <c r="A436" s="6" t="s">
        <v>503</v>
      </c>
      <c r="B436" s="6" t="s">
        <v>24</v>
      </c>
      <c r="C436" s="25">
        <v>1</v>
      </c>
      <c r="D436" s="2">
        <f>C436*VLOOKUP(B436,Mat_Hang!$A$2:$F$11,4,FALSE)</f>
        <v>100</v>
      </c>
      <c r="E436" s="42">
        <f>D436*VLOOKUP(B436,Mat_Hang!$A$1:$F$11,5,FALSE)/100</f>
        <v>8</v>
      </c>
      <c r="F436" s="42">
        <f t="shared" si="12"/>
        <v>108</v>
      </c>
      <c r="G436" s="2">
        <f>C436*VLOOKUP('ChiTiet Hoa Don'!B436,Mat_Hang!$A$1:$F$11,6,FALSE)</f>
        <v>95</v>
      </c>
      <c r="H436" s="2">
        <f t="shared" si="13"/>
        <v>5</v>
      </c>
    </row>
    <row r="437" spans="1:8" x14ac:dyDescent="0.3">
      <c r="A437" s="6" t="s">
        <v>504</v>
      </c>
      <c r="B437" s="6" t="s">
        <v>21</v>
      </c>
      <c r="C437" s="25">
        <v>16</v>
      </c>
      <c r="D437" s="2">
        <f>C437*VLOOKUP(B437,Mat_Hang!$A$2:$F$11,4,FALSE)</f>
        <v>1920</v>
      </c>
      <c r="E437" s="42">
        <f>D437*VLOOKUP(B437,Mat_Hang!$A$1:$F$11,5,FALSE)/100</f>
        <v>153.6</v>
      </c>
      <c r="F437" s="42">
        <f t="shared" si="12"/>
        <v>2073.6</v>
      </c>
      <c r="G437" s="2">
        <f>C437*VLOOKUP('ChiTiet Hoa Don'!B437,Mat_Hang!$A$1:$F$11,6,FALSE)</f>
        <v>1904</v>
      </c>
      <c r="H437" s="2">
        <f t="shared" si="13"/>
        <v>16</v>
      </c>
    </row>
    <row r="438" spans="1:8" x14ac:dyDescent="0.3">
      <c r="A438" s="6" t="s">
        <v>505</v>
      </c>
      <c r="B438" s="6" t="s">
        <v>7</v>
      </c>
      <c r="C438" s="25">
        <v>13</v>
      </c>
      <c r="D438" s="2">
        <f>C438*VLOOKUP(B438,Mat_Hang!$A$2:$F$11,4,FALSE)</f>
        <v>1144</v>
      </c>
      <c r="E438" s="42">
        <f>D438*VLOOKUP(B438,Mat_Hang!$A$1:$F$11,5,FALSE)/100</f>
        <v>114.4</v>
      </c>
      <c r="F438" s="42">
        <f t="shared" si="12"/>
        <v>1258.4000000000001</v>
      </c>
      <c r="G438" s="2">
        <f>C438*VLOOKUP('ChiTiet Hoa Don'!B438,Mat_Hang!$A$1:$F$11,6,FALSE)</f>
        <v>1170</v>
      </c>
      <c r="H438" s="2">
        <f t="shared" si="13"/>
        <v>-26</v>
      </c>
    </row>
    <row r="439" spans="1:8" x14ac:dyDescent="0.3">
      <c r="A439" s="6" t="s">
        <v>506</v>
      </c>
      <c r="B439" s="6" t="s">
        <v>21</v>
      </c>
      <c r="C439" s="25">
        <v>9</v>
      </c>
      <c r="D439" s="2">
        <f>C439*VLOOKUP(B439,Mat_Hang!$A$2:$F$11,4,FALSE)</f>
        <v>1080</v>
      </c>
      <c r="E439" s="42">
        <f>D439*VLOOKUP(B439,Mat_Hang!$A$1:$F$11,5,FALSE)/100</f>
        <v>86.4</v>
      </c>
      <c r="F439" s="42">
        <f t="shared" si="12"/>
        <v>1166.4000000000001</v>
      </c>
      <c r="G439" s="2">
        <f>C439*VLOOKUP('ChiTiet Hoa Don'!B439,Mat_Hang!$A$1:$F$11,6,FALSE)</f>
        <v>1071</v>
      </c>
      <c r="H439" s="2">
        <f t="shared" si="13"/>
        <v>9</v>
      </c>
    </row>
    <row r="440" spans="1:8" x14ac:dyDescent="0.3">
      <c r="A440" s="6" t="s">
        <v>507</v>
      </c>
      <c r="B440" s="6" t="s">
        <v>26</v>
      </c>
      <c r="C440" s="25">
        <v>5</v>
      </c>
      <c r="D440" s="2">
        <f>C440*VLOOKUP(B440,Mat_Hang!$A$2:$F$11,4,FALSE)</f>
        <v>1060</v>
      </c>
      <c r="E440" s="42">
        <f>D440*VLOOKUP(B440,Mat_Hang!$A$1:$F$11,5,FALSE)/100</f>
        <v>84.8</v>
      </c>
      <c r="F440" s="42">
        <f t="shared" si="12"/>
        <v>1144.8</v>
      </c>
      <c r="G440" s="2">
        <f>C440*VLOOKUP('ChiTiet Hoa Don'!B440,Mat_Hang!$A$1:$F$11,6,FALSE)</f>
        <v>1035</v>
      </c>
      <c r="H440" s="2">
        <f t="shared" si="13"/>
        <v>25</v>
      </c>
    </row>
    <row r="441" spans="1:8" x14ac:dyDescent="0.3">
      <c r="A441" s="6" t="s">
        <v>508</v>
      </c>
      <c r="B441" s="6" t="s">
        <v>21</v>
      </c>
      <c r="C441" s="25">
        <v>8</v>
      </c>
      <c r="D441" s="2">
        <f>C441*VLOOKUP(B441,Mat_Hang!$A$2:$F$11,4,FALSE)</f>
        <v>960</v>
      </c>
      <c r="E441" s="42">
        <f>D441*VLOOKUP(B441,Mat_Hang!$A$1:$F$11,5,FALSE)/100</f>
        <v>76.8</v>
      </c>
      <c r="F441" s="42">
        <f t="shared" si="12"/>
        <v>1036.8</v>
      </c>
      <c r="G441" s="2">
        <f>C441*VLOOKUP('ChiTiet Hoa Don'!B441,Mat_Hang!$A$1:$F$11,6,FALSE)</f>
        <v>952</v>
      </c>
      <c r="H441" s="2">
        <f t="shared" si="13"/>
        <v>8</v>
      </c>
    </row>
    <row r="442" spans="1:8" x14ac:dyDescent="0.3">
      <c r="A442" s="6" t="s">
        <v>509</v>
      </c>
      <c r="B442" s="6" t="s">
        <v>38</v>
      </c>
      <c r="C442" s="25">
        <v>46</v>
      </c>
      <c r="D442" s="2">
        <f>C442*VLOOKUP(B442,Mat_Hang!$A$2:$F$11,4,FALSE)</f>
        <v>4692</v>
      </c>
      <c r="E442" s="42">
        <f>D442*VLOOKUP(B442,Mat_Hang!$A$1:$F$11,5,FALSE)/100</f>
        <v>234.6</v>
      </c>
      <c r="F442" s="42">
        <f t="shared" si="12"/>
        <v>4926.6000000000004</v>
      </c>
      <c r="G442" s="2">
        <f>C442*VLOOKUP('ChiTiet Hoa Don'!B442,Mat_Hang!$A$1:$F$11,6,FALSE)</f>
        <v>3864</v>
      </c>
      <c r="H442" s="2">
        <f t="shared" si="13"/>
        <v>828</v>
      </c>
    </row>
    <row r="443" spans="1:8" x14ac:dyDescent="0.3">
      <c r="A443" s="6" t="s">
        <v>510</v>
      </c>
      <c r="B443" s="6" t="s">
        <v>21</v>
      </c>
      <c r="C443" s="25">
        <f>TS+4</f>
        <v>8</v>
      </c>
      <c r="D443" s="2">
        <f>C443*VLOOKUP(B443,Mat_Hang!$A$2:$F$11,4,FALSE)</f>
        <v>960</v>
      </c>
      <c r="E443" s="42">
        <f>D443*VLOOKUP(B443,Mat_Hang!$A$1:$F$11,5,FALSE)/100</f>
        <v>76.8</v>
      </c>
      <c r="F443" s="42">
        <f t="shared" si="12"/>
        <v>1036.8</v>
      </c>
      <c r="G443" s="2">
        <f>C443*VLOOKUP('ChiTiet Hoa Don'!B443,Mat_Hang!$A$1:$F$11,6,FALSE)</f>
        <v>952</v>
      </c>
      <c r="H443" s="2">
        <f t="shared" si="13"/>
        <v>8</v>
      </c>
    </row>
    <row r="444" spans="1:8" x14ac:dyDescent="0.3">
      <c r="A444" s="6" t="s">
        <v>511</v>
      </c>
      <c r="B444" s="6" t="s">
        <v>28</v>
      </c>
      <c r="C444" s="25">
        <v>7</v>
      </c>
      <c r="D444" s="2">
        <f>C444*VLOOKUP(B444,Mat_Hang!$A$2:$F$11,4,FALSE)</f>
        <v>763</v>
      </c>
      <c r="E444" s="42">
        <f>D444*VLOOKUP(B444,Mat_Hang!$A$1:$F$11,5,FALSE)/100</f>
        <v>76.3</v>
      </c>
      <c r="F444" s="42">
        <f t="shared" si="12"/>
        <v>839.3</v>
      </c>
      <c r="G444" s="2">
        <f>C444*VLOOKUP('ChiTiet Hoa Don'!B444,Mat_Hang!$A$1:$F$11,6,FALSE)</f>
        <v>756</v>
      </c>
      <c r="H444" s="2">
        <f t="shared" si="13"/>
        <v>7</v>
      </c>
    </row>
    <row r="445" spans="1:8" x14ac:dyDescent="0.3">
      <c r="A445" s="6" t="s">
        <v>512</v>
      </c>
      <c r="B445" s="6" t="s">
        <v>51</v>
      </c>
      <c r="C445" s="25">
        <v>24</v>
      </c>
      <c r="D445" s="2">
        <f>C445*VLOOKUP(B445,Mat_Hang!$A$2:$F$11,4,FALSE)</f>
        <v>2520</v>
      </c>
      <c r="E445" s="42">
        <f>D445*VLOOKUP(B445,Mat_Hang!$A$1:$F$11,5,FALSE)/100</f>
        <v>201.6</v>
      </c>
      <c r="F445" s="42">
        <f t="shared" si="12"/>
        <v>2721.6</v>
      </c>
      <c r="G445" s="2">
        <f>C445*VLOOKUP('ChiTiet Hoa Don'!B445,Mat_Hang!$A$1:$F$11,6,FALSE)</f>
        <v>2496</v>
      </c>
      <c r="H445" s="2">
        <f t="shared" si="13"/>
        <v>24</v>
      </c>
    </row>
    <row r="446" spans="1:8" x14ac:dyDescent="0.3">
      <c r="A446" s="6" t="s">
        <v>513</v>
      </c>
      <c r="B446" s="6" t="s">
        <v>5</v>
      </c>
      <c r="C446" s="25">
        <f>NS+STT</f>
        <v>31</v>
      </c>
      <c r="D446" s="2">
        <f>C446*VLOOKUP(B446,Mat_Hang!$A$2:$F$11,4,FALSE)</f>
        <v>1798</v>
      </c>
      <c r="E446" s="42">
        <f>D446*VLOOKUP(B446,Mat_Hang!$A$1:$F$11,5,FALSE)/100</f>
        <v>179.8</v>
      </c>
      <c r="F446" s="42">
        <f t="shared" si="12"/>
        <v>1977.8</v>
      </c>
      <c r="G446" s="2">
        <f>C446*VLOOKUP('ChiTiet Hoa Don'!B446,Mat_Hang!$A$1:$F$11,6,FALSE)</f>
        <v>1705</v>
      </c>
      <c r="H446" s="2">
        <f t="shared" si="13"/>
        <v>93</v>
      </c>
    </row>
    <row r="447" spans="1:8" x14ac:dyDescent="0.3">
      <c r="A447" s="6" t="s">
        <v>514</v>
      </c>
      <c r="B447" s="6" t="s">
        <v>51</v>
      </c>
      <c r="C447" s="25">
        <v>62</v>
      </c>
      <c r="D447" s="2">
        <f>C447*VLOOKUP(B447,Mat_Hang!$A$2:$F$11,4,FALSE)</f>
        <v>6510</v>
      </c>
      <c r="E447" s="42">
        <f>D447*VLOOKUP(B447,Mat_Hang!$A$1:$F$11,5,FALSE)/100</f>
        <v>520.79999999999995</v>
      </c>
      <c r="F447" s="42">
        <f t="shared" si="12"/>
        <v>7030.8</v>
      </c>
      <c r="G447" s="2">
        <f>C447*VLOOKUP('ChiTiet Hoa Don'!B447,Mat_Hang!$A$1:$F$11,6,FALSE)</f>
        <v>6448</v>
      </c>
      <c r="H447" s="2">
        <f t="shared" si="13"/>
        <v>62</v>
      </c>
    </row>
    <row r="448" spans="1:8" x14ac:dyDescent="0.3">
      <c r="A448" s="6" t="s">
        <v>515</v>
      </c>
      <c r="B448" s="6" t="s">
        <v>4</v>
      </c>
      <c r="C448" s="25">
        <v>4</v>
      </c>
      <c r="D448" s="2">
        <f>C448*VLOOKUP(B448,Mat_Hang!$A$2:$F$11,4,FALSE)</f>
        <v>888</v>
      </c>
      <c r="E448" s="42">
        <f>D448*VLOOKUP(B448,Mat_Hang!$A$1:$F$11,5,FALSE)/100</f>
        <v>88.8</v>
      </c>
      <c r="F448" s="42">
        <f t="shared" si="12"/>
        <v>976.8</v>
      </c>
      <c r="G448" s="2">
        <f>C448*VLOOKUP('ChiTiet Hoa Don'!B448,Mat_Hang!$A$1:$F$11,6,FALSE)</f>
        <v>880</v>
      </c>
      <c r="H448" s="2">
        <f t="shared" si="13"/>
        <v>8</v>
      </c>
    </row>
    <row r="449" spans="1:8" x14ac:dyDescent="0.3">
      <c r="A449" s="6" t="s">
        <v>516</v>
      </c>
      <c r="B449" s="6" t="s">
        <v>7</v>
      </c>
      <c r="C449" s="25">
        <v>61</v>
      </c>
      <c r="D449" s="2">
        <f>C449*VLOOKUP(B449,Mat_Hang!$A$2:$F$11,4,FALSE)</f>
        <v>5368</v>
      </c>
      <c r="E449" s="42">
        <f>D449*VLOOKUP(B449,Mat_Hang!$A$1:$F$11,5,FALSE)/100</f>
        <v>536.79999999999995</v>
      </c>
      <c r="F449" s="42">
        <f t="shared" si="12"/>
        <v>5904.8</v>
      </c>
      <c r="G449" s="2">
        <f>C449*VLOOKUP('ChiTiet Hoa Don'!B449,Mat_Hang!$A$1:$F$11,6,FALSE)</f>
        <v>5490</v>
      </c>
      <c r="H449" s="2">
        <f t="shared" si="13"/>
        <v>-122</v>
      </c>
    </row>
    <row r="450" spans="1:8" x14ac:dyDescent="0.3">
      <c r="A450" s="6" t="s">
        <v>517</v>
      </c>
      <c r="B450" s="6" t="s">
        <v>28</v>
      </c>
      <c r="C450" s="25">
        <v>25</v>
      </c>
      <c r="D450" s="2">
        <f>C450*VLOOKUP(B450,Mat_Hang!$A$2:$F$11,4,FALSE)</f>
        <v>2725</v>
      </c>
      <c r="E450" s="42">
        <f>D450*VLOOKUP(B450,Mat_Hang!$A$1:$F$11,5,FALSE)/100</f>
        <v>272.5</v>
      </c>
      <c r="F450" s="42">
        <f t="shared" si="12"/>
        <v>2997.5</v>
      </c>
      <c r="G450" s="2">
        <f>C450*VLOOKUP('ChiTiet Hoa Don'!B450,Mat_Hang!$A$1:$F$11,6,FALSE)</f>
        <v>2700</v>
      </c>
      <c r="H450" s="2">
        <f t="shared" si="13"/>
        <v>25</v>
      </c>
    </row>
    <row r="451" spans="1:8" x14ac:dyDescent="0.3">
      <c r="A451" s="6" t="s">
        <v>518</v>
      </c>
      <c r="B451" s="6" t="s">
        <v>26</v>
      </c>
      <c r="C451" s="25">
        <f>NS+12-TS</f>
        <v>28</v>
      </c>
      <c r="D451" s="2">
        <f>C451*VLOOKUP(B451,Mat_Hang!$A$2:$F$11,4,FALSE)</f>
        <v>5936</v>
      </c>
      <c r="E451" s="42">
        <f>D451*VLOOKUP(B451,Mat_Hang!$A$1:$F$11,5,FALSE)/100</f>
        <v>474.88</v>
      </c>
      <c r="F451" s="42">
        <f t="shared" ref="F451:F514" si="14">D451+E451</f>
        <v>6410.88</v>
      </c>
      <c r="G451" s="2">
        <f>C451*VLOOKUP('ChiTiet Hoa Don'!B451,Mat_Hang!$A$1:$F$11,6,FALSE)</f>
        <v>5796</v>
      </c>
      <c r="H451" s="2">
        <f t="shared" ref="H451:H514" si="15">D451-G451</f>
        <v>140</v>
      </c>
    </row>
    <row r="452" spans="1:8" x14ac:dyDescent="0.3">
      <c r="A452" s="6" t="s">
        <v>519</v>
      </c>
      <c r="B452" s="6" t="s">
        <v>4</v>
      </c>
      <c r="C452" s="25">
        <v>3</v>
      </c>
      <c r="D452" s="2">
        <f>C452*VLOOKUP(B452,Mat_Hang!$A$2:$F$11,4,FALSE)</f>
        <v>666</v>
      </c>
      <c r="E452" s="42">
        <f>D452*VLOOKUP(B452,Mat_Hang!$A$1:$F$11,5,FALSE)/100</f>
        <v>66.599999999999994</v>
      </c>
      <c r="F452" s="42">
        <f t="shared" si="14"/>
        <v>732.6</v>
      </c>
      <c r="G452" s="2">
        <f>C452*VLOOKUP('ChiTiet Hoa Don'!B452,Mat_Hang!$A$1:$F$11,6,FALSE)</f>
        <v>660</v>
      </c>
      <c r="H452" s="2">
        <f t="shared" si="15"/>
        <v>6</v>
      </c>
    </row>
    <row r="453" spans="1:8" x14ac:dyDescent="0.3">
      <c r="A453" s="6" t="s">
        <v>519</v>
      </c>
      <c r="B453" s="6" t="s">
        <v>24</v>
      </c>
      <c r="C453" s="25">
        <f>NS</f>
        <v>20</v>
      </c>
      <c r="D453" s="2">
        <f>C453*VLOOKUP(B453,Mat_Hang!$A$2:$F$11,4,FALSE)</f>
        <v>2000</v>
      </c>
      <c r="E453" s="42">
        <f>D453*VLOOKUP(B453,Mat_Hang!$A$1:$F$11,5,FALSE)/100</f>
        <v>160</v>
      </c>
      <c r="F453" s="42">
        <f t="shared" si="14"/>
        <v>2160</v>
      </c>
      <c r="G453" s="2">
        <f>C453*VLOOKUP('ChiTiet Hoa Don'!B453,Mat_Hang!$A$1:$F$11,6,FALSE)</f>
        <v>1900</v>
      </c>
      <c r="H453" s="2">
        <f t="shared" si="15"/>
        <v>100</v>
      </c>
    </row>
    <row r="454" spans="1:8" x14ac:dyDescent="0.3">
      <c r="A454" s="6" t="s">
        <v>519</v>
      </c>
      <c r="B454" s="6" t="s">
        <v>51</v>
      </c>
      <c r="C454" s="25">
        <v>31</v>
      </c>
      <c r="D454" s="2">
        <f>C454*VLOOKUP(B454,Mat_Hang!$A$2:$F$11,4,FALSE)</f>
        <v>3255</v>
      </c>
      <c r="E454" s="42">
        <f>D454*VLOOKUP(B454,Mat_Hang!$A$1:$F$11,5,FALSE)/100</f>
        <v>260.39999999999998</v>
      </c>
      <c r="F454" s="42">
        <f t="shared" si="14"/>
        <v>3515.4</v>
      </c>
      <c r="G454" s="2">
        <f>C454*VLOOKUP('ChiTiet Hoa Don'!B454,Mat_Hang!$A$1:$F$11,6,FALSE)</f>
        <v>3224</v>
      </c>
      <c r="H454" s="2">
        <f t="shared" si="15"/>
        <v>31</v>
      </c>
    </row>
    <row r="455" spans="1:8" x14ac:dyDescent="0.3">
      <c r="A455" s="6" t="s">
        <v>520</v>
      </c>
      <c r="B455" s="6" t="s">
        <v>21</v>
      </c>
      <c r="C455" s="25">
        <v>8</v>
      </c>
      <c r="D455" s="2">
        <f>C455*VLOOKUP(B455,Mat_Hang!$A$2:$F$11,4,FALSE)</f>
        <v>960</v>
      </c>
      <c r="E455" s="42">
        <f>D455*VLOOKUP(B455,Mat_Hang!$A$1:$F$11,5,FALSE)/100</f>
        <v>76.8</v>
      </c>
      <c r="F455" s="42">
        <f t="shared" si="14"/>
        <v>1036.8</v>
      </c>
      <c r="G455" s="2">
        <f>C455*VLOOKUP('ChiTiet Hoa Don'!B455,Mat_Hang!$A$1:$F$11,6,FALSE)</f>
        <v>952</v>
      </c>
      <c r="H455" s="2">
        <f t="shared" si="15"/>
        <v>8</v>
      </c>
    </row>
    <row r="456" spans="1:8" x14ac:dyDescent="0.3">
      <c r="A456" s="6" t="s">
        <v>521</v>
      </c>
      <c r="B456" s="6" t="s">
        <v>4</v>
      </c>
      <c r="C456" s="25">
        <v>27</v>
      </c>
      <c r="D456" s="2">
        <f>C456*VLOOKUP(B456,Mat_Hang!$A$2:$F$11,4,FALSE)</f>
        <v>5994</v>
      </c>
      <c r="E456" s="42">
        <f>D456*VLOOKUP(B456,Mat_Hang!$A$1:$F$11,5,FALSE)/100</f>
        <v>599.4</v>
      </c>
      <c r="F456" s="42">
        <f t="shared" si="14"/>
        <v>6593.4</v>
      </c>
      <c r="G456" s="2">
        <f>C456*VLOOKUP('ChiTiet Hoa Don'!B456,Mat_Hang!$A$1:$F$11,6,FALSE)</f>
        <v>5940</v>
      </c>
      <c r="H456" s="2">
        <f t="shared" si="15"/>
        <v>54</v>
      </c>
    </row>
    <row r="457" spans="1:8" x14ac:dyDescent="0.3">
      <c r="A457" s="6" t="s">
        <v>522</v>
      </c>
      <c r="B457" s="6" t="s">
        <v>10</v>
      </c>
      <c r="C457" s="25">
        <v>32</v>
      </c>
      <c r="D457" s="2">
        <f>C457*VLOOKUP(B457,Mat_Hang!$A$2:$F$11,4,FALSE)</f>
        <v>7264</v>
      </c>
      <c r="E457" s="42">
        <f>D457*VLOOKUP(B457,Mat_Hang!$A$1:$F$11,5,FALSE)/100</f>
        <v>363.2</v>
      </c>
      <c r="F457" s="42">
        <f t="shared" si="14"/>
        <v>7627.2</v>
      </c>
      <c r="G457" s="2">
        <f>C457*VLOOKUP('ChiTiet Hoa Don'!B457,Mat_Hang!$A$1:$F$11,6,FALSE)</f>
        <v>7200</v>
      </c>
      <c r="H457" s="2">
        <f t="shared" si="15"/>
        <v>64</v>
      </c>
    </row>
    <row r="458" spans="1:8" x14ac:dyDescent="0.3">
      <c r="A458" s="6" t="s">
        <v>523</v>
      </c>
      <c r="B458" s="6" t="s">
        <v>5</v>
      </c>
      <c r="C458" s="25">
        <f>STT*2</f>
        <v>22</v>
      </c>
      <c r="D458" s="2">
        <f>C458*VLOOKUP(B458,Mat_Hang!$A$2:$F$11,4,FALSE)</f>
        <v>1276</v>
      </c>
      <c r="E458" s="42">
        <f>D458*VLOOKUP(B458,Mat_Hang!$A$1:$F$11,5,FALSE)/100</f>
        <v>127.6</v>
      </c>
      <c r="F458" s="42">
        <f t="shared" si="14"/>
        <v>1403.6</v>
      </c>
      <c r="G458" s="2">
        <f>C458*VLOOKUP('ChiTiet Hoa Don'!B458,Mat_Hang!$A$1:$F$11,6,FALSE)</f>
        <v>1210</v>
      </c>
      <c r="H458" s="2">
        <f t="shared" si="15"/>
        <v>66</v>
      </c>
    </row>
    <row r="459" spans="1:8" x14ac:dyDescent="0.3">
      <c r="A459" s="6" t="s">
        <v>524</v>
      </c>
      <c r="B459" s="6" t="s">
        <v>24</v>
      </c>
      <c r="C459" s="25">
        <v>39</v>
      </c>
      <c r="D459" s="2">
        <f>C459*VLOOKUP(B459,Mat_Hang!$A$2:$F$11,4,FALSE)</f>
        <v>3900</v>
      </c>
      <c r="E459" s="42">
        <f>D459*VLOOKUP(B459,Mat_Hang!$A$1:$F$11,5,FALSE)/100</f>
        <v>312</v>
      </c>
      <c r="F459" s="42">
        <f t="shared" si="14"/>
        <v>4212</v>
      </c>
      <c r="G459" s="2">
        <f>C459*VLOOKUP('ChiTiet Hoa Don'!B459,Mat_Hang!$A$1:$F$11,6,FALSE)</f>
        <v>3705</v>
      </c>
      <c r="H459" s="2">
        <f t="shared" si="15"/>
        <v>195</v>
      </c>
    </row>
    <row r="460" spans="1:8" x14ac:dyDescent="0.3">
      <c r="A460" s="6" t="s">
        <v>525</v>
      </c>
      <c r="B460" s="6" t="s">
        <v>4</v>
      </c>
      <c r="C460" s="25">
        <v>51</v>
      </c>
      <c r="D460" s="2">
        <f>C460*VLOOKUP(B460,Mat_Hang!$A$2:$F$11,4,FALSE)</f>
        <v>11322</v>
      </c>
      <c r="E460" s="42">
        <f>D460*VLOOKUP(B460,Mat_Hang!$A$1:$F$11,5,FALSE)/100</f>
        <v>1132.2</v>
      </c>
      <c r="F460" s="42">
        <f t="shared" si="14"/>
        <v>12454.2</v>
      </c>
      <c r="G460" s="2">
        <f>C460*VLOOKUP('ChiTiet Hoa Don'!B460,Mat_Hang!$A$1:$F$11,6,FALSE)</f>
        <v>11220</v>
      </c>
      <c r="H460" s="2">
        <f t="shared" si="15"/>
        <v>102</v>
      </c>
    </row>
    <row r="461" spans="1:8" x14ac:dyDescent="0.3">
      <c r="A461" s="6" t="s">
        <v>526</v>
      </c>
      <c r="B461" s="6" t="s">
        <v>28</v>
      </c>
      <c r="C461" s="25">
        <f>NS+TS-2</f>
        <v>22</v>
      </c>
      <c r="D461" s="2">
        <f>C461*VLOOKUP(B461,Mat_Hang!$A$2:$F$11,4,FALSE)</f>
        <v>2398</v>
      </c>
      <c r="E461" s="42">
        <f>D461*VLOOKUP(B461,Mat_Hang!$A$1:$F$11,5,FALSE)/100</f>
        <v>239.8</v>
      </c>
      <c r="F461" s="42">
        <f t="shared" si="14"/>
        <v>2637.8</v>
      </c>
      <c r="G461" s="2">
        <f>C461*VLOOKUP('ChiTiet Hoa Don'!B461,Mat_Hang!$A$1:$F$11,6,FALSE)</f>
        <v>2376</v>
      </c>
      <c r="H461" s="2">
        <f t="shared" si="15"/>
        <v>22</v>
      </c>
    </row>
    <row r="462" spans="1:8" x14ac:dyDescent="0.3">
      <c r="A462" s="6" t="s">
        <v>527</v>
      </c>
      <c r="B462" s="6" t="s">
        <v>51</v>
      </c>
      <c r="C462" s="25">
        <v>41</v>
      </c>
      <c r="D462" s="2">
        <f>C462*VLOOKUP(B462,Mat_Hang!$A$2:$F$11,4,FALSE)</f>
        <v>4305</v>
      </c>
      <c r="E462" s="42">
        <f>D462*VLOOKUP(B462,Mat_Hang!$A$1:$F$11,5,FALSE)/100</f>
        <v>344.4</v>
      </c>
      <c r="F462" s="42">
        <f t="shared" si="14"/>
        <v>4649.3999999999996</v>
      </c>
      <c r="G462" s="2">
        <f>C462*VLOOKUP('ChiTiet Hoa Don'!B462,Mat_Hang!$A$1:$F$11,6,FALSE)</f>
        <v>4264</v>
      </c>
      <c r="H462" s="2">
        <f t="shared" si="15"/>
        <v>41</v>
      </c>
    </row>
    <row r="463" spans="1:8" x14ac:dyDescent="0.3">
      <c r="A463" s="6" t="s">
        <v>528</v>
      </c>
      <c r="B463" s="6" t="s">
        <v>4</v>
      </c>
      <c r="C463" s="25">
        <v>8</v>
      </c>
      <c r="D463" s="2">
        <f>C463*VLOOKUP(B463,Mat_Hang!$A$2:$F$11,4,FALSE)</f>
        <v>1776</v>
      </c>
      <c r="E463" s="42">
        <f>D463*VLOOKUP(B463,Mat_Hang!$A$1:$F$11,5,FALSE)/100</f>
        <v>177.6</v>
      </c>
      <c r="F463" s="42">
        <f t="shared" si="14"/>
        <v>1953.6</v>
      </c>
      <c r="G463" s="2">
        <f>C463*VLOOKUP('ChiTiet Hoa Don'!B463,Mat_Hang!$A$1:$F$11,6,FALSE)</f>
        <v>1760</v>
      </c>
      <c r="H463" s="2">
        <f t="shared" si="15"/>
        <v>16</v>
      </c>
    </row>
    <row r="464" spans="1:8" x14ac:dyDescent="0.3">
      <c r="A464" s="6" t="s">
        <v>529</v>
      </c>
      <c r="B464" s="6" t="s">
        <v>21</v>
      </c>
      <c r="C464" s="25">
        <f>TS</f>
        <v>4</v>
      </c>
      <c r="D464" s="2">
        <f>C464*VLOOKUP(B464,Mat_Hang!$A$2:$F$11,4,FALSE)</f>
        <v>480</v>
      </c>
      <c r="E464" s="42">
        <f>D464*VLOOKUP(B464,Mat_Hang!$A$1:$F$11,5,FALSE)/100</f>
        <v>38.4</v>
      </c>
      <c r="F464" s="42">
        <f t="shared" si="14"/>
        <v>518.4</v>
      </c>
      <c r="G464" s="2">
        <f>C464*VLOOKUP('ChiTiet Hoa Don'!B464,Mat_Hang!$A$1:$F$11,6,FALSE)</f>
        <v>476</v>
      </c>
      <c r="H464" s="2">
        <f t="shared" si="15"/>
        <v>4</v>
      </c>
    </row>
    <row r="465" spans="1:8" x14ac:dyDescent="0.3">
      <c r="A465" s="6" t="s">
        <v>530</v>
      </c>
      <c r="B465" s="6" t="s">
        <v>28</v>
      </c>
      <c r="C465" s="25">
        <v>89</v>
      </c>
      <c r="D465" s="2">
        <f>C465*VLOOKUP(B465,Mat_Hang!$A$2:$F$11,4,FALSE)</f>
        <v>9701</v>
      </c>
      <c r="E465" s="42">
        <f>D465*VLOOKUP(B465,Mat_Hang!$A$1:$F$11,5,FALSE)/100</f>
        <v>970.1</v>
      </c>
      <c r="F465" s="42">
        <f t="shared" si="14"/>
        <v>10671.1</v>
      </c>
      <c r="G465" s="2">
        <f>C465*VLOOKUP('ChiTiet Hoa Don'!B465,Mat_Hang!$A$1:$F$11,6,FALSE)</f>
        <v>9612</v>
      </c>
      <c r="H465" s="2">
        <f t="shared" si="15"/>
        <v>89</v>
      </c>
    </row>
    <row r="466" spans="1:8" x14ac:dyDescent="0.3">
      <c r="A466" s="6" t="s">
        <v>531</v>
      </c>
      <c r="B466" s="6" t="s">
        <v>10</v>
      </c>
      <c r="C466" s="25">
        <v>2</v>
      </c>
      <c r="D466" s="2">
        <f>C466*VLOOKUP(B466,Mat_Hang!$A$2:$F$11,4,FALSE)</f>
        <v>454</v>
      </c>
      <c r="E466" s="42">
        <f>D466*VLOOKUP(B466,Mat_Hang!$A$1:$F$11,5,FALSE)/100</f>
        <v>22.7</v>
      </c>
      <c r="F466" s="42">
        <f t="shared" si="14"/>
        <v>476.7</v>
      </c>
      <c r="G466" s="2">
        <f>C466*VLOOKUP('ChiTiet Hoa Don'!B466,Mat_Hang!$A$1:$F$11,6,FALSE)</f>
        <v>450</v>
      </c>
      <c r="H466" s="2">
        <f t="shared" si="15"/>
        <v>4</v>
      </c>
    </row>
    <row r="467" spans="1:8" x14ac:dyDescent="0.3">
      <c r="A467" s="6" t="s">
        <v>532</v>
      </c>
      <c r="B467" s="6" t="s">
        <v>38</v>
      </c>
      <c r="C467" s="25">
        <v>58</v>
      </c>
      <c r="D467" s="2">
        <f>C467*VLOOKUP(B467,Mat_Hang!$A$2:$F$11,4,FALSE)</f>
        <v>5916</v>
      </c>
      <c r="E467" s="42">
        <f>D467*VLOOKUP(B467,Mat_Hang!$A$1:$F$11,5,FALSE)/100</f>
        <v>295.8</v>
      </c>
      <c r="F467" s="42">
        <f t="shared" si="14"/>
        <v>6211.8</v>
      </c>
      <c r="G467" s="2">
        <f>C467*VLOOKUP('ChiTiet Hoa Don'!B467,Mat_Hang!$A$1:$F$11,6,FALSE)</f>
        <v>4872</v>
      </c>
      <c r="H467" s="2">
        <f t="shared" si="15"/>
        <v>1044</v>
      </c>
    </row>
    <row r="468" spans="1:8" x14ac:dyDescent="0.3">
      <c r="A468" s="6" t="s">
        <v>533</v>
      </c>
      <c r="B468" s="6" t="s">
        <v>5</v>
      </c>
      <c r="C468" s="25">
        <v>35</v>
      </c>
      <c r="D468" s="2">
        <f>C468*VLOOKUP(B468,Mat_Hang!$A$2:$F$11,4,FALSE)</f>
        <v>2030</v>
      </c>
      <c r="E468" s="42">
        <f>D468*VLOOKUP(B468,Mat_Hang!$A$1:$F$11,5,FALSE)/100</f>
        <v>203</v>
      </c>
      <c r="F468" s="42">
        <f t="shared" si="14"/>
        <v>2233</v>
      </c>
      <c r="G468" s="2">
        <f>C468*VLOOKUP('ChiTiet Hoa Don'!B468,Mat_Hang!$A$1:$F$11,6,FALSE)</f>
        <v>1925</v>
      </c>
      <c r="H468" s="2">
        <f t="shared" si="15"/>
        <v>105</v>
      </c>
    </row>
    <row r="469" spans="1:8" x14ac:dyDescent="0.3">
      <c r="A469" s="6" t="s">
        <v>534</v>
      </c>
      <c r="B469" s="6" t="s">
        <v>26</v>
      </c>
      <c r="C469" s="25">
        <v>44</v>
      </c>
      <c r="D469" s="2">
        <f>C469*VLOOKUP(B469,Mat_Hang!$A$2:$F$11,4,FALSE)</f>
        <v>9328</v>
      </c>
      <c r="E469" s="42">
        <f>D469*VLOOKUP(B469,Mat_Hang!$A$1:$F$11,5,FALSE)/100</f>
        <v>746.24</v>
      </c>
      <c r="F469" s="42">
        <f t="shared" si="14"/>
        <v>10074.24</v>
      </c>
      <c r="G469" s="2">
        <f>C469*VLOOKUP('ChiTiet Hoa Don'!B469,Mat_Hang!$A$1:$F$11,6,FALSE)</f>
        <v>9108</v>
      </c>
      <c r="H469" s="2">
        <f t="shared" si="15"/>
        <v>220</v>
      </c>
    </row>
    <row r="470" spans="1:8" x14ac:dyDescent="0.3">
      <c r="A470" s="6" t="s">
        <v>535</v>
      </c>
      <c r="B470" s="6" t="s">
        <v>7</v>
      </c>
      <c r="C470" s="25">
        <v>77</v>
      </c>
      <c r="D470" s="2">
        <f>C470*VLOOKUP(B470,Mat_Hang!$A$2:$F$11,4,FALSE)</f>
        <v>6776</v>
      </c>
      <c r="E470" s="42">
        <f>D470*VLOOKUP(B470,Mat_Hang!$A$1:$F$11,5,FALSE)/100</f>
        <v>677.6</v>
      </c>
      <c r="F470" s="42">
        <f t="shared" si="14"/>
        <v>7453.6</v>
      </c>
      <c r="G470" s="2">
        <f>C470*VLOOKUP('ChiTiet Hoa Don'!B470,Mat_Hang!$A$1:$F$11,6,FALSE)</f>
        <v>6930</v>
      </c>
      <c r="H470" s="2">
        <f t="shared" si="15"/>
        <v>-154</v>
      </c>
    </row>
    <row r="471" spans="1:8" x14ac:dyDescent="0.3">
      <c r="A471" s="6" t="s">
        <v>536</v>
      </c>
      <c r="B471" s="6" t="s">
        <v>28</v>
      </c>
      <c r="C471" s="25">
        <v>5</v>
      </c>
      <c r="D471" s="2">
        <f>C471*VLOOKUP(B471,Mat_Hang!$A$2:$F$11,4,FALSE)</f>
        <v>545</v>
      </c>
      <c r="E471" s="42">
        <f>D471*VLOOKUP(B471,Mat_Hang!$A$1:$F$11,5,FALSE)/100</f>
        <v>54.5</v>
      </c>
      <c r="F471" s="42">
        <f t="shared" si="14"/>
        <v>599.5</v>
      </c>
      <c r="G471" s="2">
        <f>C471*VLOOKUP('ChiTiet Hoa Don'!B471,Mat_Hang!$A$1:$F$11,6,FALSE)</f>
        <v>540</v>
      </c>
      <c r="H471" s="2">
        <f t="shared" si="15"/>
        <v>5</v>
      </c>
    </row>
    <row r="472" spans="1:8" x14ac:dyDescent="0.3">
      <c r="A472" s="6" t="s">
        <v>537</v>
      </c>
      <c r="B472" s="6" t="s">
        <v>4</v>
      </c>
      <c r="C472" s="25">
        <v>13</v>
      </c>
      <c r="D472" s="2">
        <f>C472*VLOOKUP(B472,Mat_Hang!$A$2:$F$11,4,FALSE)</f>
        <v>2886</v>
      </c>
      <c r="E472" s="42">
        <f>D472*VLOOKUP(B472,Mat_Hang!$A$1:$F$11,5,FALSE)/100</f>
        <v>288.60000000000002</v>
      </c>
      <c r="F472" s="42">
        <f t="shared" si="14"/>
        <v>3174.6</v>
      </c>
      <c r="G472" s="2">
        <f>C472*VLOOKUP('ChiTiet Hoa Don'!B472,Mat_Hang!$A$1:$F$11,6,FALSE)</f>
        <v>2860</v>
      </c>
      <c r="H472" s="2">
        <f t="shared" si="15"/>
        <v>26</v>
      </c>
    </row>
    <row r="473" spans="1:8" x14ac:dyDescent="0.3">
      <c r="A473" s="6" t="s">
        <v>538</v>
      </c>
      <c r="B473" s="6" t="s">
        <v>28</v>
      </c>
      <c r="C473" s="25">
        <f>TS</f>
        <v>4</v>
      </c>
      <c r="D473" s="2">
        <f>C473*VLOOKUP(B473,Mat_Hang!$A$2:$F$11,4,FALSE)</f>
        <v>436</v>
      </c>
      <c r="E473" s="42">
        <f>D473*VLOOKUP(B473,Mat_Hang!$A$1:$F$11,5,FALSE)/100</f>
        <v>43.6</v>
      </c>
      <c r="F473" s="42">
        <f t="shared" si="14"/>
        <v>479.6</v>
      </c>
      <c r="G473" s="2">
        <f>C473*VLOOKUP('ChiTiet Hoa Don'!B473,Mat_Hang!$A$1:$F$11,6,FALSE)</f>
        <v>432</v>
      </c>
      <c r="H473" s="2">
        <f t="shared" si="15"/>
        <v>4</v>
      </c>
    </row>
    <row r="474" spans="1:8" x14ac:dyDescent="0.3">
      <c r="A474" s="6" t="s">
        <v>539</v>
      </c>
      <c r="B474" s="6" t="s">
        <v>10</v>
      </c>
      <c r="C474" s="25">
        <v>45</v>
      </c>
      <c r="D474" s="2">
        <f>C474*VLOOKUP(B474,Mat_Hang!$A$2:$F$11,4,FALSE)</f>
        <v>10215</v>
      </c>
      <c r="E474" s="42">
        <f>D474*VLOOKUP(B474,Mat_Hang!$A$1:$F$11,5,FALSE)/100</f>
        <v>510.75</v>
      </c>
      <c r="F474" s="42">
        <f t="shared" si="14"/>
        <v>10725.75</v>
      </c>
      <c r="G474" s="2">
        <f>C474*VLOOKUP('ChiTiet Hoa Don'!B474,Mat_Hang!$A$1:$F$11,6,FALSE)</f>
        <v>10125</v>
      </c>
      <c r="H474" s="2">
        <f t="shared" si="15"/>
        <v>90</v>
      </c>
    </row>
    <row r="475" spans="1:8" x14ac:dyDescent="0.3">
      <c r="A475" s="6" t="s">
        <v>540</v>
      </c>
      <c r="B475" s="6" t="s">
        <v>38</v>
      </c>
      <c r="C475" s="25">
        <v>40</v>
      </c>
      <c r="D475" s="2">
        <f>C475*VLOOKUP(B475,Mat_Hang!$A$2:$F$11,4,FALSE)</f>
        <v>4080</v>
      </c>
      <c r="E475" s="42">
        <f>D475*VLOOKUP(B475,Mat_Hang!$A$1:$F$11,5,FALSE)/100</f>
        <v>204</v>
      </c>
      <c r="F475" s="42">
        <f t="shared" si="14"/>
        <v>4284</v>
      </c>
      <c r="G475" s="2">
        <f>C475*VLOOKUP('ChiTiet Hoa Don'!B475,Mat_Hang!$A$1:$F$11,6,FALSE)</f>
        <v>3360</v>
      </c>
      <c r="H475" s="2">
        <f t="shared" si="15"/>
        <v>720</v>
      </c>
    </row>
    <row r="476" spans="1:8" x14ac:dyDescent="0.3">
      <c r="A476" s="6" t="s">
        <v>541</v>
      </c>
      <c r="B476" s="6" t="s">
        <v>5</v>
      </c>
      <c r="C476" s="25">
        <f>NS+7+STT</f>
        <v>38</v>
      </c>
      <c r="D476" s="2">
        <f>C476*VLOOKUP(B476,Mat_Hang!$A$2:$F$11,4,FALSE)</f>
        <v>2204</v>
      </c>
      <c r="E476" s="42">
        <f>D476*VLOOKUP(B476,Mat_Hang!$A$1:$F$11,5,FALSE)/100</f>
        <v>220.4</v>
      </c>
      <c r="F476" s="42">
        <f t="shared" si="14"/>
        <v>2424.4</v>
      </c>
      <c r="G476" s="2">
        <f>C476*VLOOKUP('ChiTiet Hoa Don'!B476,Mat_Hang!$A$1:$F$11,6,FALSE)</f>
        <v>2090</v>
      </c>
      <c r="H476" s="2">
        <f t="shared" si="15"/>
        <v>114</v>
      </c>
    </row>
    <row r="477" spans="1:8" x14ac:dyDescent="0.3">
      <c r="A477" s="6" t="s">
        <v>542</v>
      </c>
      <c r="B477" s="6" t="s">
        <v>26</v>
      </c>
      <c r="C477" s="25">
        <f>NS</f>
        <v>20</v>
      </c>
      <c r="D477" s="2">
        <f>C477*VLOOKUP(B477,Mat_Hang!$A$2:$F$11,4,FALSE)</f>
        <v>4240</v>
      </c>
      <c r="E477" s="42">
        <f>D477*VLOOKUP(B477,Mat_Hang!$A$1:$F$11,5,FALSE)/100</f>
        <v>339.2</v>
      </c>
      <c r="F477" s="42">
        <f t="shared" si="14"/>
        <v>4579.2</v>
      </c>
      <c r="G477" s="2">
        <f>C477*VLOOKUP('ChiTiet Hoa Don'!B477,Mat_Hang!$A$1:$F$11,6,FALSE)</f>
        <v>4140</v>
      </c>
      <c r="H477" s="2">
        <f t="shared" si="15"/>
        <v>100</v>
      </c>
    </row>
    <row r="478" spans="1:8" x14ac:dyDescent="0.3">
      <c r="A478" s="6" t="s">
        <v>543</v>
      </c>
      <c r="B478" s="6" t="s">
        <v>7</v>
      </c>
      <c r="C478" s="25">
        <f>TS+NS</f>
        <v>24</v>
      </c>
      <c r="D478" s="2">
        <f>C478*VLOOKUP(B478,Mat_Hang!$A$2:$F$11,4,FALSE)</f>
        <v>2112</v>
      </c>
      <c r="E478" s="42">
        <f>D478*VLOOKUP(B478,Mat_Hang!$A$1:$F$11,5,FALSE)/100</f>
        <v>211.2</v>
      </c>
      <c r="F478" s="42">
        <f t="shared" si="14"/>
        <v>2323.1999999999998</v>
      </c>
      <c r="G478" s="2">
        <f>C478*VLOOKUP('ChiTiet Hoa Don'!B478,Mat_Hang!$A$1:$F$11,6,FALSE)</f>
        <v>2160</v>
      </c>
      <c r="H478" s="2">
        <f t="shared" si="15"/>
        <v>-48</v>
      </c>
    </row>
    <row r="479" spans="1:8" x14ac:dyDescent="0.3">
      <c r="A479" s="6" t="s">
        <v>544</v>
      </c>
      <c r="B479" s="6" t="s">
        <v>28</v>
      </c>
      <c r="C479" s="25">
        <f>STT</f>
        <v>11</v>
      </c>
      <c r="D479" s="2">
        <f>C479*VLOOKUP(B479,Mat_Hang!$A$2:$F$11,4,FALSE)</f>
        <v>1199</v>
      </c>
      <c r="E479" s="42">
        <f>D479*VLOOKUP(B479,Mat_Hang!$A$1:$F$11,5,FALSE)/100</f>
        <v>119.9</v>
      </c>
      <c r="F479" s="42">
        <f t="shared" si="14"/>
        <v>1318.9</v>
      </c>
      <c r="G479" s="2">
        <f>C479*VLOOKUP('ChiTiet Hoa Don'!B479,Mat_Hang!$A$1:$F$11,6,FALSE)</f>
        <v>1188</v>
      </c>
      <c r="H479" s="2">
        <f t="shared" si="15"/>
        <v>11</v>
      </c>
    </row>
    <row r="480" spans="1:8" x14ac:dyDescent="0.3">
      <c r="A480" s="6" t="s">
        <v>545</v>
      </c>
      <c r="B480" s="6" t="s">
        <v>7</v>
      </c>
      <c r="C480" s="25">
        <f>STT*2</f>
        <v>22</v>
      </c>
      <c r="D480" s="2">
        <f>C480*VLOOKUP(B480,Mat_Hang!$A$2:$F$11,4,FALSE)</f>
        <v>1936</v>
      </c>
      <c r="E480" s="42">
        <f>D480*VLOOKUP(B480,Mat_Hang!$A$1:$F$11,5,FALSE)/100</f>
        <v>193.6</v>
      </c>
      <c r="F480" s="42">
        <f t="shared" si="14"/>
        <v>2129.6</v>
      </c>
      <c r="G480" s="2">
        <f>C480*VLOOKUP('ChiTiet Hoa Don'!B480,Mat_Hang!$A$1:$F$11,6,FALSE)</f>
        <v>1980</v>
      </c>
      <c r="H480" s="2">
        <f t="shared" si="15"/>
        <v>-44</v>
      </c>
    </row>
    <row r="481" spans="1:8" x14ac:dyDescent="0.3">
      <c r="A481" s="6" t="s">
        <v>546</v>
      </c>
      <c r="B481" s="6" t="s">
        <v>51</v>
      </c>
      <c r="C481" s="25">
        <v>51</v>
      </c>
      <c r="D481" s="2">
        <f>C481*VLOOKUP(B481,Mat_Hang!$A$2:$F$11,4,FALSE)</f>
        <v>5355</v>
      </c>
      <c r="E481" s="42">
        <f>D481*VLOOKUP(B481,Mat_Hang!$A$1:$F$11,5,FALSE)/100</f>
        <v>428.4</v>
      </c>
      <c r="F481" s="42">
        <f t="shared" si="14"/>
        <v>5783.4</v>
      </c>
      <c r="G481" s="2">
        <f>C481*VLOOKUP('ChiTiet Hoa Don'!B481,Mat_Hang!$A$1:$F$11,6,FALSE)</f>
        <v>5304</v>
      </c>
      <c r="H481" s="2">
        <f t="shared" si="15"/>
        <v>51</v>
      </c>
    </row>
    <row r="482" spans="1:8" x14ac:dyDescent="0.3">
      <c r="A482" s="6" t="s">
        <v>547</v>
      </c>
      <c r="B482" s="6" t="s">
        <v>4</v>
      </c>
      <c r="C482" s="25">
        <v>51</v>
      </c>
      <c r="D482" s="2">
        <f>C482*VLOOKUP(B482,Mat_Hang!$A$2:$F$11,4,FALSE)</f>
        <v>11322</v>
      </c>
      <c r="E482" s="42">
        <f>D482*VLOOKUP(B482,Mat_Hang!$A$1:$F$11,5,FALSE)/100</f>
        <v>1132.2</v>
      </c>
      <c r="F482" s="42">
        <f t="shared" si="14"/>
        <v>12454.2</v>
      </c>
      <c r="G482" s="2">
        <f>C482*VLOOKUP('ChiTiet Hoa Don'!B482,Mat_Hang!$A$1:$F$11,6,FALSE)</f>
        <v>11220</v>
      </c>
      <c r="H482" s="2">
        <f t="shared" si="15"/>
        <v>102</v>
      </c>
    </row>
    <row r="483" spans="1:8" x14ac:dyDescent="0.3">
      <c r="A483" s="6" t="s">
        <v>548</v>
      </c>
      <c r="B483" s="6" t="s">
        <v>21</v>
      </c>
      <c r="C483" s="25">
        <f>NS+STT</f>
        <v>31</v>
      </c>
      <c r="D483" s="2">
        <f>C483*VLOOKUP(B483,Mat_Hang!$A$2:$F$11,4,FALSE)</f>
        <v>3720</v>
      </c>
      <c r="E483" s="42">
        <f>D483*VLOOKUP(B483,Mat_Hang!$A$1:$F$11,5,FALSE)/100</f>
        <v>297.60000000000002</v>
      </c>
      <c r="F483" s="42">
        <f t="shared" si="14"/>
        <v>4017.6</v>
      </c>
      <c r="G483" s="2">
        <f>C483*VLOOKUP('ChiTiet Hoa Don'!B483,Mat_Hang!$A$1:$F$11,6,FALSE)</f>
        <v>3689</v>
      </c>
      <c r="H483" s="2">
        <f t="shared" si="15"/>
        <v>31</v>
      </c>
    </row>
    <row r="484" spans="1:8" x14ac:dyDescent="0.3">
      <c r="A484" s="6" t="s">
        <v>549</v>
      </c>
      <c r="B484" s="6" t="s">
        <v>28</v>
      </c>
      <c r="C484" s="25">
        <v>62</v>
      </c>
      <c r="D484" s="2">
        <f>C484*VLOOKUP(B484,Mat_Hang!$A$2:$F$11,4,FALSE)</f>
        <v>6758</v>
      </c>
      <c r="E484" s="42">
        <f>D484*VLOOKUP(B484,Mat_Hang!$A$1:$F$11,5,FALSE)/100</f>
        <v>675.8</v>
      </c>
      <c r="F484" s="42">
        <f t="shared" si="14"/>
        <v>7433.8</v>
      </c>
      <c r="G484" s="2">
        <f>C484*VLOOKUP('ChiTiet Hoa Don'!B484,Mat_Hang!$A$1:$F$11,6,FALSE)</f>
        <v>6696</v>
      </c>
      <c r="H484" s="2">
        <f t="shared" si="15"/>
        <v>62</v>
      </c>
    </row>
    <row r="485" spans="1:8" x14ac:dyDescent="0.3">
      <c r="A485" s="6" t="s">
        <v>550</v>
      </c>
      <c r="B485" s="6" t="s">
        <v>10</v>
      </c>
      <c r="C485" s="25">
        <v>4</v>
      </c>
      <c r="D485" s="2">
        <f>C485*VLOOKUP(B485,Mat_Hang!$A$2:$F$11,4,FALSE)</f>
        <v>908</v>
      </c>
      <c r="E485" s="42">
        <f>D485*VLOOKUP(B485,Mat_Hang!$A$1:$F$11,5,FALSE)/100</f>
        <v>45.4</v>
      </c>
      <c r="F485" s="42">
        <f t="shared" si="14"/>
        <v>953.4</v>
      </c>
      <c r="G485" s="2">
        <f>C485*VLOOKUP('ChiTiet Hoa Don'!B485,Mat_Hang!$A$1:$F$11,6,FALSE)</f>
        <v>900</v>
      </c>
      <c r="H485" s="2">
        <f t="shared" si="15"/>
        <v>8</v>
      </c>
    </row>
    <row r="486" spans="1:8" x14ac:dyDescent="0.3">
      <c r="A486" s="6" t="s">
        <v>551</v>
      </c>
      <c r="B486" s="6" t="s">
        <v>5</v>
      </c>
      <c r="C486" s="25">
        <v>61</v>
      </c>
      <c r="D486" s="2">
        <f>C486*VLOOKUP(B486,Mat_Hang!$A$2:$F$11,4,FALSE)</f>
        <v>3538</v>
      </c>
      <c r="E486" s="42">
        <f>D486*VLOOKUP(B486,Mat_Hang!$A$1:$F$11,5,FALSE)/100</f>
        <v>353.8</v>
      </c>
      <c r="F486" s="42">
        <f t="shared" si="14"/>
        <v>3891.8</v>
      </c>
      <c r="G486" s="2">
        <f>C486*VLOOKUP('ChiTiet Hoa Don'!B486,Mat_Hang!$A$1:$F$11,6,FALSE)</f>
        <v>3355</v>
      </c>
      <c r="H486" s="2">
        <f t="shared" si="15"/>
        <v>183</v>
      </c>
    </row>
    <row r="487" spans="1:8" x14ac:dyDescent="0.3">
      <c r="A487" s="6" t="s">
        <v>552</v>
      </c>
      <c r="B487" s="6" t="s">
        <v>26</v>
      </c>
      <c r="C487" s="25">
        <v>25</v>
      </c>
      <c r="D487" s="2">
        <f>C487*VLOOKUP(B487,Mat_Hang!$A$2:$F$11,4,FALSE)</f>
        <v>5300</v>
      </c>
      <c r="E487" s="42">
        <f>D487*VLOOKUP(B487,Mat_Hang!$A$1:$F$11,5,FALSE)/100</f>
        <v>424</v>
      </c>
      <c r="F487" s="42">
        <f t="shared" si="14"/>
        <v>5724</v>
      </c>
      <c r="G487" s="2">
        <f>C487*VLOOKUP('ChiTiet Hoa Don'!B487,Mat_Hang!$A$1:$F$11,6,FALSE)</f>
        <v>5175</v>
      </c>
      <c r="H487" s="2">
        <f t="shared" si="15"/>
        <v>125</v>
      </c>
    </row>
    <row r="488" spans="1:8" x14ac:dyDescent="0.3">
      <c r="A488" s="6" t="s">
        <v>553</v>
      </c>
      <c r="B488" s="6" t="s">
        <v>7</v>
      </c>
      <c r="C488" s="25">
        <f>NS+12-TS</f>
        <v>28</v>
      </c>
      <c r="D488" s="2">
        <f>C488*VLOOKUP(B488,Mat_Hang!$A$2:$F$11,4,FALSE)</f>
        <v>2464</v>
      </c>
      <c r="E488" s="42">
        <f>D488*VLOOKUP(B488,Mat_Hang!$A$1:$F$11,5,FALSE)/100</f>
        <v>246.4</v>
      </c>
      <c r="F488" s="42">
        <f t="shared" si="14"/>
        <v>2710.4</v>
      </c>
      <c r="G488" s="2">
        <f>C488*VLOOKUP('ChiTiet Hoa Don'!B488,Mat_Hang!$A$1:$F$11,6,FALSE)</f>
        <v>2520</v>
      </c>
      <c r="H488" s="2">
        <f t="shared" si="15"/>
        <v>-56</v>
      </c>
    </row>
    <row r="489" spans="1:8" x14ac:dyDescent="0.3">
      <c r="A489" s="6" t="s">
        <v>554</v>
      </c>
      <c r="B489" s="6" t="s">
        <v>28</v>
      </c>
      <c r="C489" s="25">
        <v>12</v>
      </c>
      <c r="D489" s="2">
        <f>C489*VLOOKUP(B489,Mat_Hang!$A$2:$F$11,4,FALSE)</f>
        <v>1308</v>
      </c>
      <c r="E489" s="42">
        <f>D489*VLOOKUP(B489,Mat_Hang!$A$1:$F$11,5,FALSE)/100</f>
        <v>130.80000000000001</v>
      </c>
      <c r="F489" s="42">
        <f t="shared" si="14"/>
        <v>1438.8</v>
      </c>
      <c r="G489" s="2">
        <f>C489*VLOOKUP('ChiTiet Hoa Don'!B489,Mat_Hang!$A$1:$F$11,6,FALSE)</f>
        <v>1296</v>
      </c>
      <c r="H489" s="2">
        <f t="shared" si="15"/>
        <v>12</v>
      </c>
    </row>
    <row r="490" spans="1:8" x14ac:dyDescent="0.3">
      <c r="A490" s="6" t="s">
        <v>554</v>
      </c>
      <c r="B490" s="6" t="s">
        <v>4</v>
      </c>
      <c r="C490" s="25">
        <v>9</v>
      </c>
      <c r="D490" s="2">
        <f>C490*VLOOKUP(B490,Mat_Hang!$A$2:$F$11,4,FALSE)</f>
        <v>1998</v>
      </c>
      <c r="E490" s="42">
        <f>D490*VLOOKUP(B490,Mat_Hang!$A$1:$F$11,5,FALSE)/100</f>
        <v>199.8</v>
      </c>
      <c r="F490" s="42">
        <f t="shared" si="14"/>
        <v>2197.8000000000002</v>
      </c>
      <c r="G490" s="2">
        <f>C490*VLOOKUP('ChiTiet Hoa Don'!B490,Mat_Hang!$A$1:$F$11,6,FALSE)</f>
        <v>1980</v>
      </c>
      <c r="H490" s="2">
        <f t="shared" si="15"/>
        <v>18</v>
      </c>
    </row>
    <row r="491" spans="1:8" x14ac:dyDescent="0.3">
      <c r="A491" s="6" t="s">
        <v>554</v>
      </c>
      <c r="B491" s="6" t="s">
        <v>38</v>
      </c>
      <c r="C491" s="25">
        <f>NS</f>
        <v>20</v>
      </c>
      <c r="D491" s="2">
        <f>C491*VLOOKUP(B491,Mat_Hang!$A$2:$F$11,4,FALSE)</f>
        <v>2040</v>
      </c>
      <c r="E491" s="42">
        <f>D491*VLOOKUP(B491,Mat_Hang!$A$1:$F$11,5,FALSE)/100</f>
        <v>102</v>
      </c>
      <c r="F491" s="42">
        <f t="shared" si="14"/>
        <v>2142</v>
      </c>
      <c r="G491" s="2">
        <f>C491*VLOOKUP('ChiTiet Hoa Don'!B491,Mat_Hang!$A$1:$F$11,6,FALSE)</f>
        <v>1680</v>
      </c>
      <c r="H491" s="2">
        <f t="shared" si="15"/>
        <v>360</v>
      </c>
    </row>
    <row r="492" spans="1:8" x14ac:dyDescent="0.3">
      <c r="A492" s="6" t="s">
        <v>555</v>
      </c>
      <c r="B492" s="6" t="s">
        <v>7</v>
      </c>
      <c r="C492" s="25">
        <v>7</v>
      </c>
      <c r="D492" s="2">
        <f>C492*VLOOKUP(B492,Mat_Hang!$A$2:$F$11,4,FALSE)</f>
        <v>616</v>
      </c>
      <c r="E492" s="42">
        <f>D492*VLOOKUP(B492,Mat_Hang!$A$1:$F$11,5,FALSE)/100</f>
        <v>61.6</v>
      </c>
      <c r="F492" s="42">
        <f t="shared" si="14"/>
        <v>677.6</v>
      </c>
      <c r="G492" s="2">
        <f>C492*VLOOKUP('ChiTiet Hoa Don'!B492,Mat_Hang!$A$1:$F$11,6,FALSE)</f>
        <v>630</v>
      </c>
      <c r="H492" s="2">
        <f t="shared" si="15"/>
        <v>-14</v>
      </c>
    </row>
    <row r="493" spans="1:8" x14ac:dyDescent="0.3">
      <c r="A493" s="6" t="s">
        <v>556</v>
      </c>
      <c r="B493" s="6" t="s">
        <v>51</v>
      </c>
      <c r="C493" s="25">
        <v>27</v>
      </c>
      <c r="D493" s="2">
        <f>C493*VLOOKUP(B493,Mat_Hang!$A$2:$F$11,4,FALSE)</f>
        <v>2835</v>
      </c>
      <c r="E493" s="42">
        <f>D493*VLOOKUP(B493,Mat_Hang!$A$1:$F$11,5,FALSE)/100</f>
        <v>226.8</v>
      </c>
      <c r="F493" s="42">
        <f t="shared" si="14"/>
        <v>3061.8</v>
      </c>
      <c r="G493" s="2">
        <f>C493*VLOOKUP('ChiTiet Hoa Don'!B493,Mat_Hang!$A$1:$F$11,6,FALSE)</f>
        <v>2808</v>
      </c>
      <c r="H493" s="2">
        <f t="shared" si="15"/>
        <v>27</v>
      </c>
    </row>
    <row r="494" spans="1:8" x14ac:dyDescent="0.3">
      <c r="A494" s="6" t="s">
        <v>557</v>
      </c>
      <c r="B494" s="6" t="s">
        <v>4</v>
      </c>
      <c r="C494" s="25">
        <v>18</v>
      </c>
      <c r="D494" s="2">
        <f>C494*VLOOKUP(B494,Mat_Hang!$A$2:$F$11,4,FALSE)</f>
        <v>3996</v>
      </c>
      <c r="E494" s="42">
        <f>D494*VLOOKUP(B494,Mat_Hang!$A$1:$F$11,5,FALSE)/100</f>
        <v>399.6</v>
      </c>
      <c r="F494" s="42">
        <f t="shared" si="14"/>
        <v>4395.6000000000004</v>
      </c>
      <c r="G494" s="2">
        <f>C494*VLOOKUP('ChiTiet Hoa Don'!B494,Mat_Hang!$A$1:$F$11,6,FALSE)</f>
        <v>3960</v>
      </c>
      <c r="H494" s="2">
        <f t="shared" si="15"/>
        <v>36</v>
      </c>
    </row>
    <row r="495" spans="1:8" x14ac:dyDescent="0.3">
      <c r="A495" s="6" t="s">
        <v>558</v>
      </c>
      <c r="B495" s="6" t="s">
        <v>21</v>
      </c>
      <c r="C495" s="25">
        <f>STT*2</f>
        <v>22</v>
      </c>
      <c r="D495" s="2">
        <f>C495*VLOOKUP(B495,Mat_Hang!$A$2:$F$11,4,FALSE)</f>
        <v>2640</v>
      </c>
      <c r="E495" s="42">
        <f>D495*VLOOKUP(B495,Mat_Hang!$A$1:$F$11,5,FALSE)/100</f>
        <v>211.2</v>
      </c>
      <c r="F495" s="42">
        <f t="shared" si="14"/>
        <v>2851.2</v>
      </c>
      <c r="G495" s="2">
        <f>C495*VLOOKUP('ChiTiet Hoa Don'!B495,Mat_Hang!$A$1:$F$11,6,FALSE)</f>
        <v>2618</v>
      </c>
      <c r="H495" s="2">
        <f t="shared" si="15"/>
        <v>22</v>
      </c>
    </row>
    <row r="496" spans="1:8" x14ac:dyDescent="0.3">
      <c r="A496" s="6" t="s">
        <v>559</v>
      </c>
      <c r="B496" s="6" t="s">
        <v>21</v>
      </c>
      <c r="C496" s="25">
        <v>9</v>
      </c>
      <c r="D496" s="2">
        <f>C496*VLOOKUP(B496,Mat_Hang!$A$2:$F$11,4,FALSE)</f>
        <v>1080</v>
      </c>
      <c r="E496" s="42">
        <f>D496*VLOOKUP(B496,Mat_Hang!$A$1:$F$11,5,FALSE)/100</f>
        <v>86.4</v>
      </c>
      <c r="F496" s="42">
        <f t="shared" si="14"/>
        <v>1166.4000000000001</v>
      </c>
      <c r="G496" s="2">
        <f>C496*VLOOKUP('ChiTiet Hoa Don'!B496,Mat_Hang!$A$1:$F$11,6,FALSE)</f>
        <v>1071</v>
      </c>
      <c r="H496" s="2">
        <f t="shared" si="15"/>
        <v>9</v>
      </c>
    </row>
    <row r="497" spans="1:8" x14ac:dyDescent="0.3">
      <c r="A497" s="6" t="s">
        <v>560</v>
      </c>
      <c r="B497" s="6" t="s">
        <v>7</v>
      </c>
      <c r="C497" s="25">
        <v>51</v>
      </c>
      <c r="D497" s="2">
        <f>C497*VLOOKUP(B497,Mat_Hang!$A$2:$F$11,4,FALSE)</f>
        <v>4488</v>
      </c>
      <c r="E497" s="42">
        <f>D497*VLOOKUP(B497,Mat_Hang!$A$1:$F$11,5,FALSE)/100</f>
        <v>448.8</v>
      </c>
      <c r="F497" s="42">
        <f t="shared" si="14"/>
        <v>4936.8</v>
      </c>
      <c r="G497" s="2">
        <f>C497*VLOOKUP('ChiTiet Hoa Don'!B497,Mat_Hang!$A$1:$F$11,6,FALSE)</f>
        <v>4590</v>
      </c>
      <c r="H497" s="2">
        <f t="shared" si="15"/>
        <v>-102</v>
      </c>
    </row>
    <row r="498" spans="1:8" x14ac:dyDescent="0.3">
      <c r="A498" s="6" t="s">
        <v>561</v>
      </c>
      <c r="B498" s="6" t="s">
        <v>38</v>
      </c>
      <c r="C498" s="25">
        <f>NS+TS-2</f>
        <v>22</v>
      </c>
      <c r="D498" s="2">
        <f>C498*VLOOKUP(B498,Mat_Hang!$A$2:$F$11,4,FALSE)</f>
        <v>2244</v>
      </c>
      <c r="E498" s="42">
        <f>D498*VLOOKUP(B498,Mat_Hang!$A$1:$F$11,5,FALSE)/100</f>
        <v>112.2</v>
      </c>
      <c r="F498" s="42">
        <f t="shared" si="14"/>
        <v>2356.1999999999998</v>
      </c>
      <c r="G498" s="2">
        <f>C498*VLOOKUP('ChiTiet Hoa Don'!B498,Mat_Hang!$A$1:$F$11,6,FALSE)</f>
        <v>1848</v>
      </c>
      <c r="H498" s="2">
        <f t="shared" si="15"/>
        <v>396</v>
      </c>
    </row>
    <row r="499" spans="1:8" x14ac:dyDescent="0.3">
      <c r="A499" s="6" t="s">
        <v>562</v>
      </c>
      <c r="B499" s="6" t="s">
        <v>26</v>
      </c>
      <c r="C499" s="25">
        <v>41</v>
      </c>
      <c r="D499" s="2">
        <f>C499*VLOOKUP(B499,Mat_Hang!$A$2:$F$11,4,FALSE)</f>
        <v>8692</v>
      </c>
      <c r="E499" s="42">
        <f>D499*VLOOKUP(B499,Mat_Hang!$A$1:$F$11,5,FALSE)/100</f>
        <v>695.36</v>
      </c>
      <c r="F499" s="42">
        <f t="shared" si="14"/>
        <v>9387.36</v>
      </c>
      <c r="G499" s="2">
        <f>C499*VLOOKUP('ChiTiet Hoa Don'!B499,Mat_Hang!$A$1:$F$11,6,FALSE)</f>
        <v>8487</v>
      </c>
      <c r="H499" s="2">
        <f t="shared" si="15"/>
        <v>205</v>
      </c>
    </row>
    <row r="500" spans="1:8" x14ac:dyDescent="0.3">
      <c r="A500" s="6" t="s">
        <v>563</v>
      </c>
      <c r="B500" s="6" t="s">
        <v>21</v>
      </c>
      <c r="C500" s="25">
        <v>8</v>
      </c>
      <c r="D500" s="2">
        <f>C500*VLOOKUP(B500,Mat_Hang!$A$2:$F$11,4,FALSE)</f>
        <v>960</v>
      </c>
      <c r="E500" s="42">
        <f>D500*VLOOKUP(B500,Mat_Hang!$A$1:$F$11,5,FALSE)/100</f>
        <v>76.8</v>
      </c>
      <c r="F500" s="42">
        <f t="shared" si="14"/>
        <v>1036.8</v>
      </c>
      <c r="G500" s="2">
        <f>C500*VLOOKUP('ChiTiet Hoa Don'!B500,Mat_Hang!$A$1:$F$11,6,FALSE)</f>
        <v>952</v>
      </c>
      <c r="H500" s="2">
        <f t="shared" si="15"/>
        <v>8</v>
      </c>
    </row>
    <row r="501" spans="1:8" x14ac:dyDescent="0.3">
      <c r="A501" s="6" t="s">
        <v>564</v>
      </c>
      <c r="B501" s="6" t="s">
        <v>24</v>
      </c>
      <c r="C501" s="25">
        <f>TS</f>
        <v>4</v>
      </c>
      <c r="D501" s="2">
        <f>C501*VLOOKUP(B501,Mat_Hang!$A$2:$F$11,4,FALSE)</f>
        <v>400</v>
      </c>
      <c r="E501" s="42">
        <f>D501*VLOOKUP(B501,Mat_Hang!$A$1:$F$11,5,FALSE)/100</f>
        <v>32</v>
      </c>
      <c r="F501" s="42">
        <f t="shared" si="14"/>
        <v>432</v>
      </c>
      <c r="G501" s="2">
        <f>C501*VLOOKUP('ChiTiet Hoa Don'!B501,Mat_Hang!$A$1:$F$11,6,FALSE)</f>
        <v>380</v>
      </c>
      <c r="H501" s="2">
        <f t="shared" si="15"/>
        <v>20</v>
      </c>
    </row>
    <row r="502" spans="1:8" x14ac:dyDescent="0.3">
      <c r="A502" s="6" t="s">
        <v>565</v>
      </c>
      <c r="B502" s="6" t="s">
        <v>10</v>
      </c>
      <c r="C502" s="25">
        <v>89</v>
      </c>
      <c r="D502" s="2">
        <f>C502*VLOOKUP(B502,Mat_Hang!$A$2:$F$11,4,FALSE)</f>
        <v>20203</v>
      </c>
      <c r="E502" s="42">
        <f>D502*VLOOKUP(B502,Mat_Hang!$A$1:$F$11,5,FALSE)/100</f>
        <v>1010.15</v>
      </c>
      <c r="F502" s="42">
        <f t="shared" si="14"/>
        <v>21213.15</v>
      </c>
      <c r="G502" s="2">
        <f>C502*VLOOKUP('ChiTiet Hoa Don'!B502,Mat_Hang!$A$1:$F$11,6,FALSE)</f>
        <v>20025</v>
      </c>
      <c r="H502" s="2">
        <f t="shared" si="15"/>
        <v>178</v>
      </c>
    </row>
    <row r="503" spans="1:8" x14ac:dyDescent="0.3">
      <c r="A503" s="6" t="s">
        <v>566</v>
      </c>
      <c r="B503" s="6" t="s">
        <v>26</v>
      </c>
      <c r="C503" s="25">
        <v>2</v>
      </c>
      <c r="D503" s="2">
        <f>C503*VLOOKUP(B503,Mat_Hang!$A$2:$F$11,4,FALSE)</f>
        <v>424</v>
      </c>
      <c r="E503" s="42">
        <f>D503*VLOOKUP(B503,Mat_Hang!$A$1:$F$11,5,FALSE)/100</f>
        <v>33.92</v>
      </c>
      <c r="F503" s="42">
        <f t="shared" si="14"/>
        <v>457.92</v>
      </c>
      <c r="G503" s="2">
        <f>C503*VLOOKUP('ChiTiet Hoa Don'!B503,Mat_Hang!$A$1:$F$11,6,FALSE)</f>
        <v>414</v>
      </c>
      <c r="H503" s="2">
        <f t="shared" si="15"/>
        <v>10</v>
      </c>
    </row>
    <row r="504" spans="1:8" x14ac:dyDescent="0.3">
      <c r="A504" s="6" t="s">
        <v>567</v>
      </c>
      <c r="B504" s="6" t="s">
        <v>38</v>
      </c>
      <c r="C504" s="25">
        <v>58</v>
      </c>
      <c r="D504" s="2">
        <f>C504*VLOOKUP(B504,Mat_Hang!$A$2:$F$11,4,FALSE)</f>
        <v>5916</v>
      </c>
      <c r="E504" s="42">
        <f>D504*VLOOKUP(B504,Mat_Hang!$A$1:$F$11,5,FALSE)/100</f>
        <v>295.8</v>
      </c>
      <c r="F504" s="42">
        <f t="shared" si="14"/>
        <v>6211.8</v>
      </c>
      <c r="G504" s="2">
        <f>C504*VLOOKUP('ChiTiet Hoa Don'!B504,Mat_Hang!$A$1:$F$11,6,FALSE)</f>
        <v>4872</v>
      </c>
      <c r="H504" s="2">
        <f t="shared" si="15"/>
        <v>1044</v>
      </c>
    </row>
    <row r="505" spans="1:8" x14ac:dyDescent="0.3">
      <c r="A505" s="6" t="s">
        <v>568</v>
      </c>
      <c r="B505" s="6" t="s">
        <v>26</v>
      </c>
      <c r="C505" s="25">
        <v>35</v>
      </c>
      <c r="D505" s="2">
        <f>C505*VLOOKUP(B505,Mat_Hang!$A$2:$F$11,4,FALSE)</f>
        <v>7420</v>
      </c>
      <c r="E505" s="42">
        <f>D505*VLOOKUP(B505,Mat_Hang!$A$1:$F$11,5,FALSE)/100</f>
        <v>593.6</v>
      </c>
      <c r="F505" s="42">
        <f t="shared" si="14"/>
        <v>8013.6</v>
      </c>
      <c r="G505" s="2">
        <f>C505*VLOOKUP('ChiTiet Hoa Don'!B505,Mat_Hang!$A$1:$F$11,6,FALSE)</f>
        <v>7245</v>
      </c>
      <c r="H505" s="2">
        <f t="shared" si="15"/>
        <v>175</v>
      </c>
    </row>
    <row r="506" spans="1:8" x14ac:dyDescent="0.3">
      <c r="A506" s="6" t="s">
        <v>569</v>
      </c>
      <c r="B506" s="6" t="s">
        <v>51</v>
      </c>
      <c r="C506" s="25">
        <v>44</v>
      </c>
      <c r="D506" s="2">
        <f>C506*VLOOKUP(B506,Mat_Hang!$A$2:$F$11,4,FALSE)</f>
        <v>4620</v>
      </c>
      <c r="E506" s="42">
        <f>D506*VLOOKUP(B506,Mat_Hang!$A$1:$F$11,5,FALSE)/100</f>
        <v>369.6</v>
      </c>
      <c r="F506" s="42">
        <f t="shared" si="14"/>
        <v>4989.6000000000004</v>
      </c>
      <c r="G506" s="2">
        <f>C506*VLOOKUP('ChiTiet Hoa Don'!B506,Mat_Hang!$A$1:$F$11,6,FALSE)</f>
        <v>4576</v>
      </c>
      <c r="H506" s="2">
        <f t="shared" si="15"/>
        <v>44</v>
      </c>
    </row>
    <row r="507" spans="1:8" x14ac:dyDescent="0.3">
      <c r="A507" s="6" t="s">
        <v>570</v>
      </c>
      <c r="B507" s="6" t="s">
        <v>24</v>
      </c>
      <c r="C507" s="25">
        <v>77</v>
      </c>
      <c r="D507" s="2">
        <f>C507*VLOOKUP(B507,Mat_Hang!$A$2:$F$11,4,FALSE)</f>
        <v>7700</v>
      </c>
      <c r="E507" s="42">
        <f>D507*VLOOKUP(B507,Mat_Hang!$A$1:$F$11,5,FALSE)/100</f>
        <v>616</v>
      </c>
      <c r="F507" s="42">
        <f t="shared" si="14"/>
        <v>8316</v>
      </c>
      <c r="G507" s="2">
        <f>C507*VLOOKUP('ChiTiet Hoa Don'!B507,Mat_Hang!$A$1:$F$11,6,FALSE)</f>
        <v>7315</v>
      </c>
      <c r="H507" s="2">
        <f t="shared" si="15"/>
        <v>385</v>
      </c>
    </row>
    <row r="508" spans="1:8" x14ac:dyDescent="0.3">
      <c r="A508" s="6" t="s">
        <v>571</v>
      </c>
      <c r="B508" s="6" t="s">
        <v>51</v>
      </c>
      <c r="C508" s="25">
        <v>5</v>
      </c>
      <c r="D508" s="2">
        <f>C508*VLOOKUP(B508,Mat_Hang!$A$2:$F$11,4,FALSE)</f>
        <v>525</v>
      </c>
      <c r="E508" s="42">
        <f>D508*VLOOKUP(B508,Mat_Hang!$A$1:$F$11,5,FALSE)/100</f>
        <v>42</v>
      </c>
      <c r="F508" s="42">
        <f t="shared" si="14"/>
        <v>567</v>
      </c>
      <c r="G508" s="2">
        <f>C508*VLOOKUP('ChiTiet Hoa Don'!B508,Mat_Hang!$A$1:$F$11,6,FALSE)</f>
        <v>520</v>
      </c>
      <c r="H508" s="2">
        <f t="shared" si="15"/>
        <v>5</v>
      </c>
    </row>
    <row r="509" spans="1:8" x14ac:dyDescent="0.3">
      <c r="A509" s="6" t="s">
        <v>572</v>
      </c>
      <c r="B509" s="6" t="s">
        <v>26</v>
      </c>
      <c r="C509" s="25">
        <v>13</v>
      </c>
      <c r="D509" s="2">
        <f>C509*VLOOKUP(B509,Mat_Hang!$A$2:$F$11,4,FALSE)</f>
        <v>2756</v>
      </c>
      <c r="E509" s="42">
        <f>D509*VLOOKUP(B509,Mat_Hang!$A$1:$F$11,5,FALSE)/100</f>
        <v>220.48</v>
      </c>
      <c r="F509" s="42">
        <f t="shared" si="14"/>
        <v>2976.48</v>
      </c>
      <c r="G509" s="2">
        <f>C509*VLOOKUP('ChiTiet Hoa Don'!B509,Mat_Hang!$A$1:$F$11,6,FALSE)</f>
        <v>2691</v>
      </c>
      <c r="H509" s="2">
        <f t="shared" si="15"/>
        <v>65</v>
      </c>
    </row>
    <row r="510" spans="1:8" x14ac:dyDescent="0.3">
      <c r="A510" s="6" t="s">
        <v>573</v>
      </c>
      <c r="B510" s="6" t="s">
        <v>28</v>
      </c>
      <c r="C510" s="25">
        <f>TS</f>
        <v>4</v>
      </c>
      <c r="D510" s="2">
        <f>C510*VLOOKUP(B510,Mat_Hang!$A$2:$F$11,4,FALSE)</f>
        <v>436</v>
      </c>
      <c r="E510" s="42">
        <f>D510*VLOOKUP(B510,Mat_Hang!$A$1:$F$11,5,FALSE)/100</f>
        <v>43.6</v>
      </c>
      <c r="F510" s="42">
        <f t="shared" si="14"/>
        <v>479.6</v>
      </c>
      <c r="G510" s="2">
        <f>C510*VLOOKUP('ChiTiet Hoa Don'!B510,Mat_Hang!$A$1:$F$11,6,FALSE)</f>
        <v>432</v>
      </c>
      <c r="H510" s="2">
        <f t="shared" si="15"/>
        <v>4</v>
      </c>
    </row>
    <row r="511" spans="1:8" x14ac:dyDescent="0.3">
      <c r="A511" s="6" t="s">
        <v>574</v>
      </c>
      <c r="B511" s="6" t="s">
        <v>4</v>
      </c>
      <c r="C511" s="25">
        <v>5</v>
      </c>
      <c r="D511" s="2">
        <f>C511*VLOOKUP(B511,Mat_Hang!$A$2:$F$11,4,FALSE)</f>
        <v>1110</v>
      </c>
      <c r="E511" s="42">
        <f>D511*VLOOKUP(B511,Mat_Hang!$A$1:$F$11,5,FALSE)/100</f>
        <v>111</v>
      </c>
      <c r="F511" s="42">
        <f t="shared" si="14"/>
        <v>1221</v>
      </c>
      <c r="G511" s="2">
        <f>C511*VLOOKUP('ChiTiet Hoa Don'!B511,Mat_Hang!$A$1:$F$11,6,FALSE)</f>
        <v>1100</v>
      </c>
      <c r="H511" s="2">
        <f t="shared" si="15"/>
        <v>10</v>
      </c>
    </row>
    <row r="512" spans="1:8" x14ac:dyDescent="0.3">
      <c r="A512" s="6" t="s">
        <v>575</v>
      </c>
      <c r="B512" s="6" t="s">
        <v>21</v>
      </c>
      <c r="C512" s="25">
        <v>10</v>
      </c>
      <c r="D512" s="2">
        <f>C512*VLOOKUP(B512,Mat_Hang!$A$2:$F$11,4,FALSE)</f>
        <v>1200</v>
      </c>
      <c r="E512" s="42">
        <f>D512*VLOOKUP(B512,Mat_Hang!$A$1:$F$11,5,FALSE)/100</f>
        <v>96</v>
      </c>
      <c r="F512" s="42">
        <f t="shared" si="14"/>
        <v>1296</v>
      </c>
      <c r="G512" s="2">
        <f>C512*VLOOKUP('ChiTiet Hoa Don'!B512,Mat_Hang!$A$1:$F$11,6,FALSE)</f>
        <v>1190</v>
      </c>
      <c r="H512" s="2">
        <f t="shared" si="15"/>
        <v>10</v>
      </c>
    </row>
    <row r="513" spans="1:8" x14ac:dyDescent="0.3">
      <c r="A513" s="6" t="s">
        <v>576</v>
      </c>
      <c r="B513" s="6" t="s">
        <v>4</v>
      </c>
      <c r="C513" s="25">
        <f>NS+7+STT</f>
        <v>38</v>
      </c>
      <c r="D513" s="2">
        <f>C513*VLOOKUP(B513,Mat_Hang!$A$2:$F$11,4,FALSE)</f>
        <v>8436</v>
      </c>
      <c r="E513" s="42">
        <f>D513*VLOOKUP(B513,Mat_Hang!$A$1:$F$11,5,FALSE)/100</f>
        <v>843.6</v>
      </c>
      <c r="F513" s="42">
        <f t="shared" si="14"/>
        <v>9279.6</v>
      </c>
      <c r="G513" s="2">
        <f>C513*VLOOKUP('ChiTiet Hoa Don'!B513,Mat_Hang!$A$1:$F$11,6,FALSE)</f>
        <v>8360</v>
      </c>
      <c r="H513" s="2">
        <f t="shared" si="15"/>
        <v>76</v>
      </c>
    </row>
    <row r="514" spans="1:8" x14ac:dyDescent="0.3">
      <c r="A514" s="6" t="s">
        <v>577</v>
      </c>
      <c r="B514" s="6" t="s">
        <v>38</v>
      </c>
      <c r="C514" s="25">
        <f>NS</f>
        <v>20</v>
      </c>
      <c r="D514" s="2">
        <f>C514*VLOOKUP(B514,Mat_Hang!$A$2:$F$11,4,FALSE)</f>
        <v>2040</v>
      </c>
      <c r="E514" s="42">
        <f>D514*VLOOKUP(B514,Mat_Hang!$A$1:$F$11,5,FALSE)/100</f>
        <v>102</v>
      </c>
      <c r="F514" s="42">
        <f t="shared" si="14"/>
        <v>2142</v>
      </c>
      <c r="G514" s="2">
        <f>C514*VLOOKUP('ChiTiet Hoa Don'!B514,Mat_Hang!$A$1:$F$11,6,FALSE)</f>
        <v>1680</v>
      </c>
      <c r="H514" s="2">
        <f t="shared" si="15"/>
        <v>360</v>
      </c>
    </row>
    <row r="515" spans="1:8" x14ac:dyDescent="0.3">
      <c r="A515" s="6" t="s">
        <v>578</v>
      </c>
      <c r="B515" s="6" t="s">
        <v>10</v>
      </c>
      <c r="C515" s="25">
        <v>45</v>
      </c>
      <c r="D515" s="2">
        <f>C515*VLOOKUP(B515,Mat_Hang!$A$2:$F$11,4,FALSE)</f>
        <v>10215</v>
      </c>
      <c r="E515" s="42">
        <f>D515*VLOOKUP(B515,Mat_Hang!$A$1:$F$11,5,FALSE)/100</f>
        <v>510.75</v>
      </c>
      <c r="F515" s="42">
        <f t="shared" ref="F515:F551" si="16">D515+E515</f>
        <v>10725.75</v>
      </c>
      <c r="G515" s="2">
        <f>C515*VLOOKUP('ChiTiet Hoa Don'!B515,Mat_Hang!$A$1:$F$11,6,FALSE)</f>
        <v>10125</v>
      </c>
      <c r="H515" s="2">
        <f t="shared" ref="H515:H551" si="17">D515-G515</f>
        <v>90</v>
      </c>
    </row>
    <row r="516" spans="1:8" x14ac:dyDescent="0.3">
      <c r="A516" s="6" t="s">
        <v>579</v>
      </c>
      <c r="B516" s="6" t="s">
        <v>7</v>
      </c>
      <c r="C516" s="25">
        <v>65</v>
      </c>
      <c r="D516" s="2">
        <f>C516*VLOOKUP(B516,Mat_Hang!$A$2:$F$11,4,FALSE)</f>
        <v>5720</v>
      </c>
      <c r="E516" s="42">
        <f>D516*VLOOKUP(B516,Mat_Hang!$A$1:$F$11,5,FALSE)/100</f>
        <v>572</v>
      </c>
      <c r="F516" s="42">
        <f t="shared" si="16"/>
        <v>6292</v>
      </c>
      <c r="G516" s="2">
        <f>C516*VLOOKUP('ChiTiet Hoa Don'!B516,Mat_Hang!$A$1:$F$11,6,FALSE)</f>
        <v>5850</v>
      </c>
      <c r="H516" s="2">
        <f t="shared" si="17"/>
        <v>-130</v>
      </c>
    </row>
    <row r="517" spans="1:8" x14ac:dyDescent="0.3">
      <c r="A517" s="6" t="s">
        <v>580</v>
      </c>
      <c r="B517" s="6" t="s">
        <v>38</v>
      </c>
      <c r="C517" s="25">
        <f>NS+2</f>
        <v>22</v>
      </c>
      <c r="D517" s="2">
        <f>C517*VLOOKUP(B517,Mat_Hang!$A$2:$F$11,4,FALSE)</f>
        <v>2244</v>
      </c>
      <c r="E517" s="42">
        <f>D517*VLOOKUP(B517,Mat_Hang!$A$1:$F$11,5,FALSE)/100</f>
        <v>112.2</v>
      </c>
      <c r="F517" s="42">
        <f t="shared" si="16"/>
        <v>2356.1999999999998</v>
      </c>
      <c r="G517" s="2">
        <f>C517*VLOOKUP('ChiTiet Hoa Don'!B517,Mat_Hang!$A$1:$F$11,6,FALSE)</f>
        <v>1848</v>
      </c>
      <c r="H517" s="2">
        <f t="shared" si="17"/>
        <v>396</v>
      </c>
    </row>
    <row r="518" spans="1:8" x14ac:dyDescent="0.3">
      <c r="A518" s="6" t="s">
        <v>581</v>
      </c>
      <c r="B518" s="6" t="s">
        <v>21</v>
      </c>
      <c r="C518" s="25">
        <v>47</v>
      </c>
      <c r="D518" s="2">
        <f>C518*VLOOKUP(B518,Mat_Hang!$A$2:$F$11,4,FALSE)</f>
        <v>5640</v>
      </c>
      <c r="E518" s="42">
        <f>D518*VLOOKUP(B518,Mat_Hang!$A$1:$F$11,5,FALSE)/100</f>
        <v>451.2</v>
      </c>
      <c r="F518" s="42">
        <f t="shared" si="16"/>
        <v>6091.2</v>
      </c>
      <c r="G518" s="2">
        <f>C518*VLOOKUP('ChiTiet Hoa Don'!B518,Mat_Hang!$A$1:$F$11,6,FALSE)</f>
        <v>5593</v>
      </c>
      <c r="H518" s="2">
        <f t="shared" si="17"/>
        <v>47</v>
      </c>
    </row>
    <row r="519" spans="1:8" x14ac:dyDescent="0.3">
      <c r="A519" s="6" t="s">
        <v>582</v>
      </c>
      <c r="B519" s="6" t="s">
        <v>24</v>
      </c>
      <c r="C519" s="25">
        <v>16</v>
      </c>
      <c r="D519" s="2">
        <f>C519*VLOOKUP(B519,Mat_Hang!$A$2:$F$11,4,FALSE)</f>
        <v>1600</v>
      </c>
      <c r="E519" s="42">
        <f>D519*VLOOKUP(B519,Mat_Hang!$A$1:$F$11,5,FALSE)/100</f>
        <v>128</v>
      </c>
      <c r="F519" s="42">
        <f t="shared" si="16"/>
        <v>1728</v>
      </c>
      <c r="G519" s="2">
        <f>C519*VLOOKUP('ChiTiet Hoa Don'!B519,Mat_Hang!$A$1:$F$11,6,FALSE)</f>
        <v>1520</v>
      </c>
      <c r="H519" s="2">
        <f t="shared" si="17"/>
        <v>80</v>
      </c>
    </row>
    <row r="520" spans="1:8" x14ac:dyDescent="0.3">
      <c r="A520" s="6" t="s">
        <v>583</v>
      </c>
      <c r="B520" s="6" t="s">
        <v>10</v>
      </c>
      <c r="C520" s="25">
        <f>STT</f>
        <v>11</v>
      </c>
      <c r="D520" s="2">
        <f>C520*VLOOKUP(B520,Mat_Hang!$A$2:$F$11,4,FALSE)</f>
        <v>2497</v>
      </c>
      <c r="E520" s="42">
        <f>D520*VLOOKUP(B520,Mat_Hang!$A$1:$F$11,5,FALSE)/100</f>
        <v>124.85</v>
      </c>
      <c r="F520" s="42">
        <f t="shared" si="16"/>
        <v>2621.85</v>
      </c>
      <c r="G520" s="2">
        <f>C520*VLOOKUP('ChiTiet Hoa Don'!B520,Mat_Hang!$A$1:$F$11,6,FALSE)</f>
        <v>2475</v>
      </c>
      <c r="H520" s="2">
        <f t="shared" si="17"/>
        <v>22</v>
      </c>
    </row>
    <row r="521" spans="1:8" x14ac:dyDescent="0.3">
      <c r="A521" s="6" t="s">
        <v>584</v>
      </c>
      <c r="B521" s="6" t="s">
        <v>5</v>
      </c>
      <c r="C521" s="25">
        <v>8</v>
      </c>
      <c r="D521" s="2">
        <f>C521*VLOOKUP(B521,Mat_Hang!$A$2:$F$11,4,FALSE)</f>
        <v>464</v>
      </c>
      <c r="E521" s="42">
        <f>D521*VLOOKUP(B521,Mat_Hang!$A$1:$F$11,5,FALSE)/100</f>
        <v>46.4</v>
      </c>
      <c r="F521" s="42">
        <f t="shared" si="16"/>
        <v>510.4</v>
      </c>
      <c r="G521" s="2">
        <f>C521*VLOOKUP('ChiTiet Hoa Don'!B521,Mat_Hang!$A$1:$F$11,6,FALSE)</f>
        <v>440</v>
      </c>
      <c r="H521" s="2">
        <f t="shared" si="17"/>
        <v>24</v>
      </c>
    </row>
    <row r="522" spans="1:8" x14ac:dyDescent="0.3">
      <c r="A522" s="6" t="s">
        <v>585</v>
      </c>
      <c r="B522" s="6" t="s">
        <v>51</v>
      </c>
      <c r="C522" s="25">
        <v>6</v>
      </c>
      <c r="D522" s="2">
        <f>C522*VLOOKUP(B522,Mat_Hang!$A$2:$F$11,4,FALSE)</f>
        <v>630</v>
      </c>
      <c r="E522" s="42">
        <f>D522*VLOOKUP(B522,Mat_Hang!$A$1:$F$11,5,FALSE)/100</f>
        <v>50.4</v>
      </c>
      <c r="F522" s="42">
        <f t="shared" si="16"/>
        <v>680.4</v>
      </c>
      <c r="G522" s="2">
        <f>C522*VLOOKUP('ChiTiet Hoa Don'!B522,Mat_Hang!$A$1:$F$11,6,FALSE)</f>
        <v>624</v>
      </c>
      <c r="H522" s="2">
        <f t="shared" si="17"/>
        <v>6</v>
      </c>
    </row>
    <row r="523" spans="1:8" x14ac:dyDescent="0.3">
      <c r="A523" s="6" t="s">
        <v>586</v>
      </c>
      <c r="B523" s="6" t="s">
        <v>38</v>
      </c>
      <c r="C523" s="25">
        <f>TS</f>
        <v>4</v>
      </c>
      <c r="D523" s="2">
        <f>C523*VLOOKUP(B523,Mat_Hang!$A$2:$F$11,4,FALSE)</f>
        <v>408</v>
      </c>
      <c r="E523" s="42">
        <f>D523*VLOOKUP(B523,Mat_Hang!$A$1:$F$11,5,FALSE)/100</f>
        <v>20.399999999999999</v>
      </c>
      <c r="F523" s="42">
        <f t="shared" si="16"/>
        <v>428.4</v>
      </c>
      <c r="G523" s="2">
        <f>C523*VLOOKUP('ChiTiet Hoa Don'!B523,Mat_Hang!$A$1:$F$11,6,FALSE)</f>
        <v>336</v>
      </c>
      <c r="H523" s="2">
        <f t="shared" si="17"/>
        <v>72</v>
      </c>
    </row>
    <row r="524" spans="1:8" x14ac:dyDescent="0.3">
      <c r="A524" s="6" t="s">
        <v>587</v>
      </c>
      <c r="B524" s="6" t="s">
        <v>10</v>
      </c>
      <c r="C524" s="25">
        <v>32</v>
      </c>
      <c r="D524" s="2">
        <f>C524*VLOOKUP(B524,Mat_Hang!$A$2:$F$11,4,FALSE)</f>
        <v>7264</v>
      </c>
      <c r="E524" s="42">
        <f>D524*VLOOKUP(B524,Mat_Hang!$A$1:$F$11,5,FALSE)/100</f>
        <v>363.2</v>
      </c>
      <c r="F524" s="42">
        <f t="shared" si="16"/>
        <v>7627.2</v>
      </c>
      <c r="G524" s="2">
        <f>C524*VLOOKUP('ChiTiet Hoa Don'!B524,Mat_Hang!$A$1:$F$11,6,FALSE)</f>
        <v>7200</v>
      </c>
      <c r="H524" s="2">
        <f t="shared" si="17"/>
        <v>64</v>
      </c>
    </row>
    <row r="525" spans="1:8" x14ac:dyDescent="0.3">
      <c r="A525" s="6" t="s">
        <v>588</v>
      </c>
      <c r="B525" s="6" t="s">
        <v>26</v>
      </c>
      <c r="C525" s="25">
        <v>41</v>
      </c>
      <c r="D525" s="2">
        <f>C525*VLOOKUP(B525,Mat_Hang!$A$2:$F$11,4,FALSE)</f>
        <v>8692</v>
      </c>
      <c r="E525" s="42">
        <f>D525*VLOOKUP(B525,Mat_Hang!$A$1:$F$11,5,FALSE)/100</f>
        <v>695.36</v>
      </c>
      <c r="F525" s="42">
        <f t="shared" si="16"/>
        <v>9387.36</v>
      </c>
      <c r="G525" s="2">
        <f>C525*VLOOKUP('ChiTiet Hoa Don'!B525,Mat_Hang!$A$1:$F$11,6,FALSE)</f>
        <v>8487</v>
      </c>
      <c r="H525" s="2">
        <f t="shared" si="17"/>
        <v>205</v>
      </c>
    </row>
    <row r="526" spans="1:8" x14ac:dyDescent="0.3">
      <c r="A526" s="6" t="s">
        <v>589</v>
      </c>
      <c r="B526" s="6" t="s">
        <v>26</v>
      </c>
      <c r="C526" s="25">
        <v>20</v>
      </c>
      <c r="D526" s="2">
        <f>C526*VLOOKUP(B526,Mat_Hang!$A$2:$F$11,4,FALSE)</f>
        <v>4240</v>
      </c>
      <c r="E526" s="42">
        <f>D526*VLOOKUP(B526,Mat_Hang!$A$1:$F$11,5,FALSE)/100</f>
        <v>339.2</v>
      </c>
      <c r="F526" s="42">
        <f t="shared" si="16"/>
        <v>4579.2</v>
      </c>
      <c r="G526" s="2">
        <f>C526*VLOOKUP('ChiTiet Hoa Don'!B526,Mat_Hang!$A$1:$F$11,6,FALSE)</f>
        <v>4140</v>
      </c>
      <c r="H526" s="2">
        <f t="shared" si="17"/>
        <v>100</v>
      </c>
    </row>
    <row r="527" spans="1:8" x14ac:dyDescent="0.3">
      <c r="A527" s="6" t="s">
        <v>590</v>
      </c>
      <c r="B527" s="6" t="s">
        <v>10</v>
      </c>
      <c r="C527" s="25">
        <v>19</v>
      </c>
      <c r="D527" s="2">
        <f>C527*VLOOKUP(B527,Mat_Hang!$A$2:$F$11,4,FALSE)</f>
        <v>4313</v>
      </c>
      <c r="E527" s="42">
        <f>D527*VLOOKUP(B527,Mat_Hang!$A$1:$F$11,5,FALSE)/100</f>
        <v>215.65</v>
      </c>
      <c r="F527" s="42">
        <f t="shared" si="16"/>
        <v>4528.6499999999996</v>
      </c>
      <c r="G527" s="2">
        <f>C527*VLOOKUP('ChiTiet Hoa Don'!B527,Mat_Hang!$A$1:$F$11,6,FALSE)</f>
        <v>4275</v>
      </c>
      <c r="H527" s="2">
        <f t="shared" si="17"/>
        <v>38</v>
      </c>
    </row>
    <row r="528" spans="1:8" x14ac:dyDescent="0.3">
      <c r="A528" s="6" t="s">
        <v>591</v>
      </c>
      <c r="B528" s="6" t="s">
        <v>4</v>
      </c>
      <c r="C528" s="25">
        <f>TS</f>
        <v>4</v>
      </c>
      <c r="D528" s="2">
        <f>C528*VLOOKUP(B528,Mat_Hang!$A$2:$F$11,4,FALSE)</f>
        <v>888</v>
      </c>
      <c r="E528" s="42">
        <f>D528*VLOOKUP(B528,Mat_Hang!$A$1:$F$11,5,FALSE)/100</f>
        <v>88.8</v>
      </c>
      <c r="F528" s="42">
        <f t="shared" si="16"/>
        <v>976.8</v>
      </c>
      <c r="G528" s="2">
        <f>C528*VLOOKUP('ChiTiet Hoa Don'!B528,Mat_Hang!$A$1:$F$11,6,FALSE)</f>
        <v>880</v>
      </c>
      <c r="H528" s="2">
        <f t="shared" si="17"/>
        <v>8</v>
      </c>
    </row>
    <row r="529" spans="1:8" x14ac:dyDescent="0.3">
      <c r="A529" s="6" t="s">
        <v>592</v>
      </c>
      <c r="B529" s="6" t="s">
        <v>7</v>
      </c>
      <c r="C529" s="25">
        <v>15</v>
      </c>
      <c r="D529" s="2">
        <f>C529*VLOOKUP(B529,Mat_Hang!$A$2:$F$11,4,FALSE)</f>
        <v>1320</v>
      </c>
      <c r="E529" s="42">
        <f>D529*VLOOKUP(B529,Mat_Hang!$A$1:$F$11,5,FALSE)/100</f>
        <v>132</v>
      </c>
      <c r="F529" s="42">
        <f t="shared" si="16"/>
        <v>1452</v>
      </c>
      <c r="G529" s="2">
        <f>C529*VLOOKUP('ChiTiet Hoa Don'!B529,Mat_Hang!$A$1:$F$11,6,FALSE)</f>
        <v>1350</v>
      </c>
      <c r="H529" s="2">
        <f t="shared" si="17"/>
        <v>-30</v>
      </c>
    </row>
    <row r="530" spans="1:8" x14ac:dyDescent="0.3">
      <c r="A530" s="6" t="s">
        <v>593</v>
      </c>
      <c r="B530" s="6" t="s">
        <v>21</v>
      </c>
      <c r="C530" s="25">
        <v>6</v>
      </c>
      <c r="D530" s="2">
        <f>C530*VLOOKUP(B530,Mat_Hang!$A$2:$F$11,4,FALSE)</f>
        <v>720</v>
      </c>
      <c r="E530" s="42">
        <f>D530*VLOOKUP(B530,Mat_Hang!$A$1:$F$11,5,FALSE)/100</f>
        <v>57.6</v>
      </c>
      <c r="F530" s="42">
        <f t="shared" si="16"/>
        <v>777.6</v>
      </c>
      <c r="G530" s="2">
        <f>C530*VLOOKUP('ChiTiet Hoa Don'!B530,Mat_Hang!$A$1:$F$11,6,FALSE)</f>
        <v>714</v>
      </c>
      <c r="H530" s="2">
        <f t="shared" si="17"/>
        <v>6</v>
      </c>
    </row>
    <row r="531" spans="1:8" x14ac:dyDescent="0.3">
      <c r="A531" s="6" t="s">
        <v>594</v>
      </c>
      <c r="B531" s="6" t="s">
        <v>7</v>
      </c>
      <c r="C531" s="25">
        <f>NS+7+STT</f>
        <v>38</v>
      </c>
      <c r="D531" s="2">
        <f>C531*VLOOKUP(B531,Mat_Hang!$A$2:$F$11,4,FALSE)</f>
        <v>3344</v>
      </c>
      <c r="E531" s="42">
        <f>D531*VLOOKUP(B531,Mat_Hang!$A$1:$F$11,5,FALSE)/100</f>
        <v>334.4</v>
      </c>
      <c r="F531" s="42">
        <f t="shared" si="16"/>
        <v>3678.4</v>
      </c>
      <c r="G531" s="2">
        <f>C531*VLOOKUP('ChiTiet Hoa Don'!B531,Mat_Hang!$A$1:$F$11,6,FALSE)</f>
        <v>3420</v>
      </c>
      <c r="H531" s="2">
        <f t="shared" si="17"/>
        <v>-76</v>
      </c>
    </row>
    <row r="532" spans="1:8" x14ac:dyDescent="0.3">
      <c r="A532" s="6" t="s">
        <v>595</v>
      </c>
      <c r="B532" s="6" t="s">
        <v>28</v>
      </c>
      <c r="C532" s="25">
        <v>11</v>
      </c>
      <c r="D532" s="2">
        <f>C532*VLOOKUP(B532,Mat_Hang!$A$2:$F$11,4,FALSE)</f>
        <v>1199</v>
      </c>
      <c r="E532" s="42">
        <f>D532*VLOOKUP(B532,Mat_Hang!$A$1:$F$11,5,FALSE)/100</f>
        <v>119.9</v>
      </c>
      <c r="F532" s="42">
        <f t="shared" si="16"/>
        <v>1318.9</v>
      </c>
      <c r="G532" s="2">
        <f>C532*VLOOKUP('ChiTiet Hoa Don'!B532,Mat_Hang!$A$1:$F$11,6,FALSE)</f>
        <v>1188</v>
      </c>
      <c r="H532" s="2">
        <f t="shared" si="17"/>
        <v>11</v>
      </c>
    </row>
    <row r="533" spans="1:8" x14ac:dyDescent="0.3">
      <c r="A533" s="6" t="s">
        <v>596</v>
      </c>
      <c r="B533" s="6" t="s">
        <v>24</v>
      </c>
      <c r="C533" s="25">
        <v>56</v>
      </c>
      <c r="D533" s="2">
        <f>C533*VLOOKUP(B533,Mat_Hang!$A$2:$F$11,4,FALSE)</f>
        <v>5600</v>
      </c>
      <c r="E533" s="42">
        <f>D533*VLOOKUP(B533,Mat_Hang!$A$1:$F$11,5,FALSE)/100</f>
        <v>448</v>
      </c>
      <c r="F533" s="42">
        <f t="shared" si="16"/>
        <v>6048</v>
      </c>
      <c r="G533" s="2">
        <f>C533*VLOOKUP('ChiTiet Hoa Don'!B533,Mat_Hang!$A$1:$F$11,6,FALSE)</f>
        <v>5320</v>
      </c>
      <c r="H533" s="2">
        <f t="shared" si="17"/>
        <v>280</v>
      </c>
    </row>
    <row r="534" spans="1:8" x14ac:dyDescent="0.3">
      <c r="A534" s="6" t="s">
        <v>597</v>
      </c>
      <c r="B534" s="6" t="s">
        <v>4</v>
      </c>
      <c r="C534" s="25">
        <v>15</v>
      </c>
      <c r="D534" s="2">
        <f>C534*VLOOKUP(B534,Mat_Hang!$A$2:$F$11,4,FALSE)</f>
        <v>3330</v>
      </c>
      <c r="E534" s="42">
        <f>D534*VLOOKUP(B534,Mat_Hang!$A$1:$F$11,5,FALSE)/100</f>
        <v>333</v>
      </c>
      <c r="F534" s="42">
        <f t="shared" si="16"/>
        <v>3663</v>
      </c>
      <c r="G534" s="2">
        <f>C534*VLOOKUP('ChiTiet Hoa Don'!B534,Mat_Hang!$A$1:$F$11,6,FALSE)</f>
        <v>3300</v>
      </c>
      <c r="H534" s="2">
        <f t="shared" si="17"/>
        <v>30</v>
      </c>
    </row>
    <row r="535" spans="1:8" x14ac:dyDescent="0.3">
      <c r="A535" s="6" t="s">
        <v>598</v>
      </c>
      <c r="B535" s="6" t="s">
        <v>51</v>
      </c>
      <c r="C535" s="25">
        <f>STT*2</f>
        <v>22</v>
      </c>
      <c r="D535" s="2">
        <f>C535*VLOOKUP(B535,Mat_Hang!$A$2:$F$11,4,FALSE)</f>
        <v>2310</v>
      </c>
      <c r="E535" s="42">
        <f>D535*VLOOKUP(B535,Mat_Hang!$A$1:$F$11,5,FALSE)/100</f>
        <v>184.8</v>
      </c>
      <c r="F535" s="42">
        <f t="shared" si="16"/>
        <v>2494.8000000000002</v>
      </c>
      <c r="G535" s="2">
        <f>C535*VLOOKUP('ChiTiet Hoa Don'!B535,Mat_Hang!$A$1:$F$11,6,FALSE)</f>
        <v>2288</v>
      </c>
      <c r="H535" s="2">
        <f t="shared" si="17"/>
        <v>22</v>
      </c>
    </row>
    <row r="536" spans="1:8" x14ac:dyDescent="0.3">
      <c r="A536" s="6" t="s">
        <v>599</v>
      </c>
      <c r="B536" s="6" t="s">
        <v>38</v>
      </c>
      <c r="C536" s="25">
        <v>95</v>
      </c>
      <c r="D536" s="2">
        <f>C536*VLOOKUP(B536,Mat_Hang!$A$2:$F$11,4,FALSE)</f>
        <v>9690</v>
      </c>
      <c r="E536" s="42">
        <f>D536*VLOOKUP(B536,Mat_Hang!$A$1:$F$11,5,FALSE)/100</f>
        <v>484.5</v>
      </c>
      <c r="F536" s="42">
        <f t="shared" si="16"/>
        <v>10174.5</v>
      </c>
      <c r="G536" s="2">
        <f>C536*VLOOKUP('ChiTiet Hoa Don'!B536,Mat_Hang!$A$1:$F$11,6,FALSE)</f>
        <v>7980</v>
      </c>
      <c r="H536" s="2">
        <f t="shared" si="17"/>
        <v>1710</v>
      </c>
    </row>
    <row r="537" spans="1:8" x14ac:dyDescent="0.3">
      <c r="A537" s="6" t="s">
        <v>600</v>
      </c>
      <c r="B537" s="6" t="s">
        <v>51</v>
      </c>
      <c r="C537" s="25">
        <v>51</v>
      </c>
      <c r="D537" s="2">
        <f>C537*VLOOKUP(B537,Mat_Hang!$A$2:$F$11,4,FALSE)</f>
        <v>5355</v>
      </c>
      <c r="E537" s="42">
        <f>D537*VLOOKUP(B537,Mat_Hang!$A$1:$F$11,5,FALSE)/100</f>
        <v>428.4</v>
      </c>
      <c r="F537" s="42">
        <f t="shared" si="16"/>
        <v>5783.4</v>
      </c>
      <c r="G537" s="2">
        <f>C537*VLOOKUP('ChiTiet Hoa Don'!B537,Mat_Hang!$A$1:$F$11,6,FALSE)</f>
        <v>5304</v>
      </c>
      <c r="H537" s="2">
        <f t="shared" si="17"/>
        <v>51</v>
      </c>
    </row>
    <row r="538" spans="1:8" x14ac:dyDescent="0.3">
      <c r="A538" s="6" t="s">
        <v>601</v>
      </c>
      <c r="B538" s="6" t="s">
        <v>21</v>
      </c>
      <c r="C538" s="25">
        <f>NS+TS-2</f>
        <v>22</v>
      </c>
      <c r="D538" s="2">
        <f>C538*VLOOKUP(B538,Mat_Hang!$A$2:$F$11,4,FALSE)</f>
        <v>2640</v>
      </c>
      <c r="E538" s="42">
        <f>D538*VLOOKUP(B538,Mat_Hang!$A$1:$F$11,5,FALSE)/100</f>
        <v>211.2</v>
      </c>
      <c r="F538" s="42">
        <f t="shared" si="16"/>
        <v>2851.2</v>
      </c>
      <c r="G538" s="2">
        <f>C538*VLOOKUP('ChiTiet Hoa Don'!B538,Mat_Hang!$A$1:$F$11,6,FALSE)</f>
        <v>2618</v>
      </c>
      <c r="H538" s="2">
        <f t="shared" si="17"/>
        <v>22</v>
      </c>
    </row>
    <row r="539" spans="1:8" x14ac:dyDescent="0.3">
      <c r="A539" s="6" t="s">
        <v>602</v>
      </c>
      <c r="B539" s="6" t="s">
        <v>28</v>
      </c>
      <c r="C539" s="25">
        <v>40</v>
      </c>
      <c r="D539" s="2">
        <f>C539*VLOOKUP(B539,Mat_Hang!$A$2:$F$11,4,FALSE)</f>
        <v>4360</v>
      </c>
      <c r="E539" s="42">
        <f>D539*VLOOKUP(B539,Mat_Hang!$A$1:$F$11,5,FALSE)/100</f>
        <v>436</v>
      </c>
      <c r="F539" s="42">
        <f t="shared" si="16"/>
        <v>4796</v>
      </c>
      <c r="G539" s="2">
        <f>C539*VLOOKUP('ChiTiet Hoa Don'!B539,Mat_Hang!$A$1:$F$11,6,FALSE)</f>
        <v>4320</v>
      </c>
      <c r="H539" s="2">
        <f t="shared" si="17"/>
        <v>40</v>
      </c>
    </row>
    <row r="540" spans="1:8" x14ac:dyDescent="0.3">
      <c r="A540" s="6" t="s">
        <v>603</v>
      </c>
      <c r="B540" s="6" t="s">
        <v>38</v>
      </c>
      <c r="C540" s="25">
        <v>8</v>
      </c>
      <c r="D540" s="2">
        <f>C540*VLOOKUP(B540,Mat_Hang!$A$2:$F$11,4,FALSE)</f>
        <v>816</v>
      </c>
      <c r="E540" s="42">
        <f>D540*VLOOKUP(B540,Mat_Hang!$A$1:$F$11,5,FALSE)/100</f>
        <v>40.799999999999997</v>
      </c>
      <c r="F540" s="42">
        <f t="shared" si="16"/>
        <v>856.8</v>
      </c>
      <c r="G540" s="2">
        <f>C540*VLOOKUP('ChiTiet Hoa Don'!B540,Mat_Hang!$A$1:$F$11,6,FALSE)</f>
        <v>672</v>
      </c>
      <c r="H540" s="2">
        <f t="shared" si="17"/>
        <v>144</v>
      </c>
    </row>
    <row r="541" spans="1:8" x14ac:dyDescent="0.3">
      <c r="A541" s="6" t="s">
        <v>604</v>
      </c>
      <c r="B541" s="6" t="s">
        <v>4</v>
      </c>
      <c r="C541" s="25">
        <f>TS</f>
        <v>4</v>
      </c>
      <c r="D541" s="2">
        <f>C541*VLOOKUP(B541,Mat_Hang!$A$2:$F$11,4,FALSE)</f>
        <v>888</v>
      </c>
      <c r="E541" s="42">
        <f>D541*VLOOKUP(B541,Mat_Hang!$A$1:$F$11,5,FALSE)/100</f>
        <v>88.8</v>
      </c>
      <c r="F541" s="42">
        <f t="shared" si="16"/>
        <v>976.8</v>
      </c>
      <c r="G541" s="2">
        <f>C541*VLOOKUP('ChiTiet Hoa Don'!B541,Mat_Hang!$A$1:$F$11,6,FALSE)</f>
        <v>880</v>
      </c>
      <c r="H541" s="2">
        <f t="shared" si="17"/>
        <v>8</v>
      </c>
    </row>
    <row r="542" spans="1:8" x14ac:dyDescent="0.3">
      <c r="A542" s="6" t="s">
        <v>605</v>
      </c>
      <c r="B542" s="6" t="s">
        <v>4</v>
      </c>
      <c r="C542" s="25">
        <v>89</v>
      </c>
      <c r="D542" s="2">
        <f>C542*VLOOKUP(B542,Mat_Hang!$A$2:$F$11,4,FALSE)</f>
        <v>19758</v>
      </c>
      <c r="E542" s="42">
        <f>D542*VLOOKUP(B542,Mat_Hang!$A$1:$F$11,5,FALSE)/100</f>
        <v>1975.8</v>
      </c>
      <c r="F542" s="42">
        <f t="shared" si="16"/>
        <v>21733.8</v>
      </c>
      <c r="G542" s="2">
        <f>C542*VLOOKUP('ChiTiet Hoa Don'!B542,Mat_Hang!$A$1:$F$11,6,FALSE)</f>
        <v>19580</v>
      </c>
      <c r="H542" s="2">
        <f t="shared" si="17"/>
        <v>178</v>
      </c>
    </row>
    <row r="543" spans="1:8" x14ac:dyDescent="0.3">
      <c r="A543" s="6" t="s">
        <v>606</v>
      </c>
      <c r="B543" s="6" t="s">
        <v>51</v>
      </c>
      <c r="C543" s="25">
        <v>2</v>
      </c>
      <c r="D543" s="2">
        <f>C543*VLOOKUP(B543,Mat_Hang!$A$2:$F$11,4,FALSE)</f>
        <v>210</v>
      </c>
      <c r="E543" s="42">
        <f>D543*VLOOKUP(B543,Mat_Hang!$A$1:$F$11,5,FALSE)/100</f>
        <v>16.8</v>
      </c>
      <c r="F543" s="42">
        <f t="shared" si="16"/>
        <v>226.8</v>
      </c>
      <c r="G543" s="2">
        <f>C543*VLOOKUP('ChiTiet Hoa Don'!B543,Mat_Hang!$A$1:$F$11,6,FALSE)</f>
        <v>208</v>
      </c>
      <c r="H543" s="2">
        <f t="shared" si="17"/>
        <v>2</v>
      </c>
    </row>
    <row r="544" spans="1:8" x14ac:dyDescent="0.3">
      <c r="A544" s="6" t="s">
        <v>607</v>
      </c>
      <c r="B544" s="6" t="s">
        <v>10</v>
      </c>
      <c r="C544" s="25">
        <v>58</v>
      </c>
      <c r="D544" s="2">
        <f>C544*VLOOKUP(B544,Mat_Hang!$A$2:$F$11,4,FALSE)</f>
        <v>13166</v>
      </c>
      <c r="E544" s="42">
        <f>D544*VLOOKUP(B544,Mat_Hang!$A$1:$F$11,5,FALSE)/100</f>
        <v>658.3</v>
      </c>
      <c r="F544" s="42">
        <f t="shared" si="16"/>
        <v>13824.3</v>
      </c>
      <c r="G544" s="2">
        <f>C544*VLOOKUP('ChiTiet Hoa Don'!B544,Mat_Hang!$A$1:$F$11,6,FALSE)</f>
        <v>13050</v>
      </c>
      <c r="H544" s="2">
        <f t="shared" si="17"/>
        <v>116</v>
      </c>
    </row>
    <row r="545" spans="1:8" x14ac:dyDescent="0.3">
      <c r="A545" s="6" t="s">
        <v>608</v>
      </c>
      <c r="B545" s="6" t="s">
        <v>38</v>
      </c>
      <c r="C545" s="25">
        <v>50</v>
      </c>
      <c r="D545" s="2">
        <f>C545*VLOOKUP(B545,Mat_Hang!$A$2:$F$11,4,FALSE)</f>
        <v>5100</v>
      </c>
      <c r="E545" s="42">
        <f>D545*VLOOKUP(B545,Mat_Hang!$A$1:$F$11,5,FALSE)/100</f>
        <v>255</v>
      </c>
      <c r="F545" s="42">
        <f t="shared" si="16"/>
        <v>5355</v>
      </c>
      <c r="G545" s="2">
        <f>C545*VLOOKUP('ChiTiet Hoa Don'!B545,Mat_Hang!$A$1:$F$11,6,FALSE)</f>
        <v>4200</v>
      </c>
      <c r="H545" s="2">
        <f t="shared" si="17"/>
        <v>900</v>
      </c>
    </row>
    <row r="546" spans="1:8" x14ac:dyDescent="0.3">
      <c r="A546" s="6" t="s">
        <v>609</v>
      </c>
      <c r="B546" s="6" t="s">
        <v>7</v>
      </c>
      <c r="C546" s="25">
        <v>44</v>
      </c>
      <c r="D546" s="2">
        <f>C546*VLOOKUP(B546,Mat_Hang!$A$2:$F$11,4,FALSE)</f>
        <v>3872</v>
      </c>
      <c r="E546" s="42">
        <f>D546*VLOOKUP(B546,Mat_Hang!$A$1:$F$11,5,FALSE)/100</f>
        <v>387.2</v>
      </c>
      <c r="F546" s="42">
        <f t="shared" si="16"/>
        <v>4259.2</v>
      </c>
      <c r="G546" s="2">
        <f>C546*VLOOKUP('ChiTiet Hoa Don'!B546,Mat_Hang!$A$1:$F$11,6,FALSE)</f>
        <v>3960</v>
      </c>
      <c r="H546" s="2">
        <f t="shared" si="17"/>
        <v>-88</v>
      </c>
    </row>
    <row r="547" spans="1:8" x14ac:dyDescent="0.3">
      <c r="A547" s="6" t="s">
        <v>610</v>
      </c>
      <c r="B547" s="6" t="s">
        <v>5</v>
      </c>
      <c r="C547" s="25">
        <v>22</v>
      </c>
      <c r="D547" s="2">
        <f>C547*VLOOKUP(B547,Mat_Hang!$A$2:$F$11,4,FALSE)</f>
        <v>1276</v>
      </c>
      <c r="E547" s="42">
        <f>D547*VLOOKUP(B547,Mat_Hang!$A$1:$F$11,5,FALSE)/100</f>
        <v>127.6</v>
      </c>
      <c r="F547" s="42">
        <f t="shared" si="16"/>
        <v>1403.6</v>
      </c>
      <c r="G547" s="2">
        <f>C547*VLOOKUP('ChiTiet Hoa Don'!B547,Mat_Hang!$A$1:$F$11,6,FALSE)</f>
        <v>1210</v>
      </c>
      <c r="H547" s="2">
        <f t="shared" si="17"/>
        <v>66</v>
      </c>
    </row>
    <row r="548" spans="1:8" x14ac:dyDescent="0.3">
      <c r="A548" s="6" t="s">
        <v>611</v>
      </c>
      <c r="B548" s="6" t="s">
        <v>10</v>
      </c>
      <c r="C548" s="25">
        <f>NS*3</f>
        <v>60</v>
      </c>
      <c r="D548" s="2">
        <f>C548*VLOOKUP(B548,Mat_Hang!$A$2:$F$11,4,FALSE)</f>
        <v>13620</v>
      </c>
      <c r="E548" s="42">
        <f>D548*VLOOKUP(B548,Mat_Hang!$A$1:$F$11,5,FALSE)/100</f>
        <v>681</v>
      </c>
      <c r="F548" s="42">
        <f t="shared" si="16"/>
        <v>14301</v>
      </c>
      <c r="G548" s="2">
        <f>C548*VLOOKUP('ChiTiet Hoa Don'!B548,Mat_Hang!$A$1:$F$11,6,FALSE)</f>
        <v>13500</v>
      </c>
      <c r="H548" s="2">
        <f t="shared" si="17"/>
        <v>120</v>
      </c>
    </row>
    <row r="549" spans="1:8" x14ac:dyDescent="0.3">
      <c r="A549" s="6" t="s">
        <v>612</v>
      </c>
      <c r="B549" s="6" t="s">
        <v>7</v>
      </c>
      <c r="C549" s="25">
        <f>NS+TS</f>
        <v>24</v>
      </c>
      <c r="D549" s="2">
        <f>C549*VLOOKUP(B549,Mat_Hang!$A$2:$F$11,4,FALSE)</f>
        <v>2112</v>
      </c>
      <c r="E549" s="42">
        <f>D549*VLOOKUP(B549,Mat_Hang!$A$1:$F$11,5,FALSE)/100</f>
        <v>211.2</v>
      </c>
      <c r="F549" s="42">
        <f t="shared" si="16"/>
        <v>2323.1999999999998</v>
      </c>
      <c r="G549" s="2">
        <f>C549*VLOOKUP('ChiTiet Hoa Don'!B549,Mat_Hang!$A$1:$F$11,6,FALSE)</f>
        <v>2160</v>
      </c>
      <c r="H549" s="2">
        <f t="shared" si="17"/>
        <v>-48</v>
      </c>
    </row>
    <row r="550" spans="1:8" x14ac:dyDescent="0.3">
      <c r="A550" s="6" t="s">
        <v>613</v>
      </c>
      <c r="B550" s="6" t="s">
        <v>7</v>
      </c>
      <c r="C550" s="25">
        <v>89</v>
      </c>
      <c r="D550" s="2">
        <f>C550*VLOOKUP(B550,Mat_Hang!$A$2:$F$11,4,FALSE)</f>
        <v>7832</v>
      </c>
      <c r="E550" s="42">
        <f>D550*VLOOKUP(B550,Mat_Hang!$A$1:$F$11,5,FALSE)/100</f>
        <v>783.2</v>
      </c>
      <c r="F550" s="42">
        <f t="shared" si="16"/>
        <v>8615.2000000000007</v>
      </c>
      <c r="G550" s="2">
        <f>C550*VLOOKUP('ChiTiet Hoa Don'!B550,Mat_Hang!$A$1:$F$11,6,FALSE)</f>
        <v>8010</v>
      </c>
      <c r="H550" s="2">
        <f t="shared" si="17"/>
        <v>-178</v>
      </c>
    </row>
    <row r="551" spans="1:8" x14ac:dyDescent="0.3">
      <c r="A551" s="6" t="s">
        <v>614</v>
      </c>
      <c r="B551" s="6" t="s">
        <v>10</v>
      </c>
      <c r="C551" s="25">
        <f>NS+TS+13</f>
        <v>37</v>
      </c>
      <c r="D551" s="2">
        <f>C551*VLOOKUP(B551,Mat_Hang!$A$2:$F$11,4,FALSE)</f>
        <v>8399</v>
      </c>
      <c r="E551" s="42">
        <f>D551*VLOOKUP(B551,Mat_Hang!$A$1:$F$11,5,FALSE)/100</f>
        <v>419.95</v>
      </c>
      <c r="F551" s="42">
        <f t="shared" si="16"/>
        <v>8818.9500000000007</v>
      </c>
      <c r="G551" s="2">
        <f>C551*VLOOKUP('ChiTiet Hoa Don'!B551,Mat_Hang!$A$1:$F$11,6,FALSE)</f>
        <v>8325</v>
      </c>
      <c r="H551" s="2">
        <f t="shared" si="17"/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tabSelected="1" zoomScale="130" zoomScaleNormal="130" workbookViewId="0"/>
  </sheetViews>
  <sheetFormatPr defaultColWidth="9.21875" defaultRowHeight="16.8" x14ac:dyDescent="0.3"/>
  <cols>
    <col min="1" max="1" width="9.44140625" style="2" bestFit="1" customWidth="1"/>
    <col min="2" max="2" width="29.5546875" style="2" bestFit="1" customWidth="1"/>
    <col min="3" max="3" width="13.21875" style="2" bestFit="1" customWidth="1"/>
    <col min="4" max="4" width="10.44140625" style="2" bestFit="1" customWidth="1"/>
    <col min="5" max="5" width="4.77734375" style="2" bestFit="1" customWidth="1"/>
    <col min="6" max="6" width="21.5546875" style="2" bestFit="1" customWidth="1"/>
    <col min="7" max="7" width="15.5546875" style="2" bestFit="1" customWidth="1"/>
    <col min="8" max="16384" width="9.21875" style="2"/>
  </cols>
  <sheetData>
    <row r="1" spans="1:7" x14ac:dyDescent="0.3">
      <c r="A1" s="1" t="s">
        <v>228</v>
      </c>
      <c r="B1" s="1" t="s">
        <v>229</v>
      </c>
      <c r="C1" s="1" t="s">
        <v>230</v>
      </c>
      <c r="D1" s="1" t="s">
        <v>313</v>
      </c>
      <c r="E1" s="1" t="s">
        <v>231</v>
      </c>
      <c r="F1" s="1" t="s">
        <v>232</v>
      </c>
      <c r="G1" s="1" t="s">
        <v>233</v>
      </c>
    </row>
    <row r="2" spans="1:7" ht="18" customHeight="1" x14ac:dyDescent="0.3">
      <c r="A2" s="8" t="s">
        <v>234</v>
      </c>
      <c r="B2" s="9" t="s">
        <v>235</v>
      </c>
      <c r="C2" s="9" t="s">
        <v>236</v>
      </c>
      <c r="D2" s="10" t="s">
        <v>237</v>
      </c>
      <c r="E2" s="10"/>
      <c r="F2" s="10"/>
      <c r="G2" s="10"/>
    </row>
    <row r="3" spans="1:7" ht="18" customHeight="1" x14ac:dyDescent="0.3">
      <c r="A3" s="7" t="s">
        <v>238</v>
      </c>
      <c r="B3" s="11" t="s">
        <v>239</v>
      </c>
      <c r="C3" s="9" t="s">
        <v>236</v>
      </c>
      <c r="D3" s="6" t="s">
        <v>237</v>
      </c>
      <c r="E3" s="6"/>
      <c r="F3" s="6"/>
      <c r="G3" s="6"/>
    </row>
    <row r="4" spans="1:7" ht="18" customHeight="1" x14ac:dyDescent="0.3">
      <c r="A4" s="7" t="s">
        <v>240</v>
      </c>
      <c r="B4" s="11" t="s">
        <v>241</v>
      </c>
      <c r="C4" s="9" t="s">
        <v>236</v>
      </c>
      <c r="D4" s="6" t="s">
        <v>242</v>
      </c>
      <c r="E4" s="6"/>
      <c r="F4" s="6"/>
      <c r="G4" s="6"/>
    </row>
    <row r="5" spans="1:7" ht="18" customHeight="1" x14ac:dyDescent="0.3">
      <c r="A5" s="7" t="s">
        <v>243</v>
      </c>
      <c r="B5" s="11" t="s">
        <v>244</v>
      </c>
      <c r="C5" s="11" t="s">
        <v>245</v>
      </c>
      <c r="D5" s="6" t="s">
        <v>237</v>
      </c>
      <c r="E5" s="6"/>
      <c r="F5" s="6"/>
      <c r="G5" s="6"/>
    </row>
    <row r="6" spans="1:7" ht="18" customHeight="1" x14ac:dyDescent="0.3">
      <c r="A6" s="7" t="s">
        <v>246</v>
      </c>
      <c r="B6" s="11" t="s">
        <v>247</v>
      </c>
      <c r="C6" s="11" t="s">
        <v>248</v>
      </c>
      <c r="D6" s="6" t="s">
        <v>237</v>
      </c>
      <c r="E6" s="12"/>
      <c r="F6" s="12"/>
      <c r="G6" s="12"/>
    </row>
    <row r="7" spans="1:7" ht="18" customHeight="1" x14ac:dyDescent="0.3">
      <c r="A7" s="7" t="s">
        <v>249</v>
      </c>
      <c r="B7" s="11" t="s">
        <v>250</v>
      </c>
      <c r="C7" s="9" t="s">
        <v>236</v>
      </c>
      <c r="D7" s="6" t="s">
        <v>237</v>
      </c>
      <c r="E7" s="12"/>
      <c r="F7" s="12"/>
      <c r="G7" s="12"/>
    </row>
    <row r="8" spans="1:7" ht="18" customHeight="1" x14ac:dyDescent="0.3">
      <c r="A8" s="7" t="s">
        <v>251</v>
      </c>
      <c r="B8" s="11" t="s">
        <v>252</v>
      </c>
      <c r="C8" s="11" t="s">
        <v>245</v>
      </c>
      <c r="D8" s="6" t="s">
        <v>237</v>
      </c>
      <c r="E8" s="12"/>
      <c r="F8" s="12"/>
      <c r="G8" s="12"/>
    </row>
    <row r="9" spans="1:7" ht="18" customHeight="1" x14ac:dyDescent="0.3">
      <c r="A9" s="7" t="s">
        <v>253</v>
      </c>
      <c r="B9" s="11" t="s">
        <v>254</v>
      </c>
      <c r="C9" s="11" t="s">
        <v>248</v>
      </c>
      <c r="D9" s="6" t="s">
        <v>242</v>
      </c>
      <c r="E9" s="12"/>
      <c r="F9" s="12"/>
      <c r="G9" s="12"/>
    </row>
    <row r="10" spans="1:7" ht="18" customHeight="1" x14ac:dyDescent="0.3">
      <c r="A10" s="7" t="s">
        <v>255</v>
      </c>
      <c r="B10" s="11" t="s">
        <v>256</v>
      </c>
      <c r="C10" s="9" t="s">
        <v>236</v>
      </c>
      <c r="D10" s="6" t="s">
        <v>237</v>
      </c>
      <c r="E10" s="12"/>
      <c r="F10" s="12"/>
      <c r="G10" s="12"/>
    </row>
    <row r="11" spans="1:7" ht="18" customHeight="1" x14ac:dyDescent="0.3">
      <c r="A11" s="7" t="s">
        <v>257</v>
      </c>
      <c r="B11" s="11" t="s">
        <v>258</v>
      </c>
      <c r="C11" s="11" t="s">
        <v>245</v>
      </c>
      <c r="D11" s="6" t="s">
        <v>237</v>
      </c>
      <c r="E11" s="12"/>
      <c r="F11" s="12"/>
      <c r="G11" s="12"/>
    </row>
    <row r="12" spans="1:7" ht="18" customHeight="1" x14ac:dyDescent="0.3">
      <c r="A12" s="7" t="s">
        <v>259</v>
      </c>
      <c r="B12" s="11" t="s">
        <v>260</v>
      </c>
      <c r="C12" s="11" t="s">
        <v>245</v>
      </c>
      <c r="D12" s="6" t="s">
        <v>242</v>
      </c>
      <c r="E12" s="12"/>
      <c r="F12" s="12"/>
      <c r="G12" s="12"/>
    </row>
    <row r="13" spans="1:7" ht="18" customHeight="1" x14ac:dyDescent="0.3">
      <c r="A13" s="7" t="s">
        <v>261</v>
      </c>
      <c r="B13" s="11" t="s">
        <v>262</v>
      </c>
      <c r="C13" s="9" t="s">
        <v>236</v>
      </c>
      <c r="D13" s="6" t="s">
        <v>237</v>
      </c>
      <c r="E13" s="12"/>
      <c r="F13" s="12"/>
      <c r="G13" s="12"/>
    </row>
    <row r="14" spans="1:7" ht="18" customHeight="1" x14ac:dyDescent="0.3">
      <c r="A14" s="7" t="s">
        <v>263</v>
      </c>
      <c r="B14" s="11" t="s">
        <v>264</v>
      </c>
      <c r="C14" s="9" t="s">
        <v>236</v>
      </c>
      <c r="D14" s="6" t="s">
        <v>242</v>
      </c>
      <c r="E14" s="12"/>
      <c r="F14" s="12"/>
      <c r="G14" s="12"/>
    </row>
    <row r="15" spans="1:7" ht="18" customHeight="1" x14ac:dyDescent="0.3">
      <c r="A15" s="6" t="s">
        <v>265</v>
      </c>
      <c r="B15" s="11" t="s">
        <v>266</v>
      </c>
      <c r="C15" s="11" t="s">
        <v>267</v>
      </c>
      <c r="D15" s="6" t="s">
        <v>237</v>
      </c>
      <c r="E15" s="12"/>
      <c r="F15" s="12"/>
      <c r="G15" s="12"/>
    </row>
    <row r="16" spans="1:7" ht="18" customHeight="1" x14ac:dyDescent="0.3">
      <c r="A16" s="6" t="s">
        <v>268</v>
      </c>
      <c r="B16" s="11" t="s">
        <v>269</v>
      </c>
      <c r="C16" s="11" t="s">
        <v>270</v>
      </c>
      <c r="D16" s="6" t="s">
        <v>237</v>
      </c>
      <c r="E16" s="12"/>
      <c r="F16" s="12"/>
      <c r="G16" s="12"/>
    </row>
    <row r="17" spans="1:7" ht="18" customHeight="1" x14ac:dyDescent="0.3">
      <c r="A17" s="6" t="s">
        <v>271</v>
      </c>
      <c r="B17" s="11" t="s">
        <v>643</v>
      </c>
      <c r="C17" s="11" t="s">
        <v>270</v>
      </c>
      <c r="D17" s="6" t="s">
        <v>237</v>
      </c>
      <c r="E17" s="12"/>
      <c r="F17" s="12"/>
      <c r="G17" s="12"/>
    </row>
  </sheetData>
  <sortState xmlns:xlrd2="http://schemas.microsoft.com/office/spreadsheetml/2017/richdata2" ref="A2:B185">
    <sortCondition ref="A2:A1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zoomScale="160" zoomScaleNormal="160" workbookViewId="0">
      <selection activeCell="D6" sqref="D6"/>
    </sheetView>
  </sheetViews>
  <sheetFormatPr defaultColWidth="9.21875" defaultRowHeight="16.8" x14ac:dyDescent="0.3"/>
  <cols>
    <col min="1" max="1" width="7.44140625" style="2" bestFit="1" customWidth="1"/>
    <col min="2" max="2" width="15.44140625" style="2" customWidth="1"/>
    <col min="3" max="3" width="19.21875" style="2" customWidth="1"/>
    <col min="4" max="16384" width="9.21875" style="2"/>
  </cols>
  <sheetData>
    <row r="1" spans="1:3" x14ac:dyDescent="0.3">
      <c r="A1" s="1" t="s">
        <v>272</v>
      </c>
      <c r="B1" s="1" t="s">
        <v>230</v>
      </c>
      <c r="C1" s="1" t="s">
        <v>273</v>
      </c>
    </row>
    <row r="2" spans="1:3" ht="21" customHeight="1" x14ac:dyDescent="0.3">
      <c r="A2" s="8" t="s">
        <v>274</v>
      </c>
      <c r="B2" s="9" t="s">
        <v>236</v>
      </c>
      <c r="C2" s="9" t="s">
        <v>275</v>
      </c>
    </row>
    <row r="3" spans="1:3" ht="21" customHeight="1" x14ac:dyDescent="0.3">
      <c r="A3" s="7" t="s">
        <v>276</v>
      </c>
      <c r="B3" s="11" t="s">
        <v>267</v>
      </c>
      <c r="C3" s="9" t="s">
        <v>277</v>
      </c>
    </row>
    <row r="4" spans="1:3" ht="21" customHeight="1" x14ac:dyDescent="0.3">
      <c r="A4" s="8" t="s">
        <v>278</v>
      </c>
      <c r="B4" s="9" t="s">
        <v>270</v>
      </c>
      <c r="C4" s="9" t="s">
        <v>279</v>
      </c>
    </row>
    <row r="5" spans="1:3" ht="21" customHeight="1" x14ac:dyDescent="0.3">
      <c r="A5" s="7" t="s">
        <v>280</v>
      </c>
      <c r="B5" s="9" t="s">
        <v>248</v>
      </c>
      <c r="C5" s="9" t="s">
        <v>275</v>
      </c>
    </row>
    <row r="6" spans="1:3" ht="21" customHeight="1" x14ac:dyDescent="0.3">
      <c r="A6" s="8" t="s">
        <v>281</v>
      </c>
      <c r="B6" s="9" t="s">
        <v>245</v>
      </c>
      <c r="C6" s="9" t="s">
        <v>275</v>
      </c>
    </row>
  </sheetData>
  <sortState xmlns:xlrd2="http://schemas.microsoft.com/office/spreadsheetml/2017/richdata2" ref="B2:C17">
    <sortCondition ref="B2:B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1"/>
  <sheetViews>
    <sheetView topLeftCell="A25" zoomScale="130" zoomScaleNormal="130" workbookViewId="0">
      <selection activeCell="D2" sqref="D2"/>
    </sheetView>
  </sheetViews>
  <sheetFormatPr defaultColWidth="9.21875" defaultRowHeight="16.8" x14ac:dyDescent="0.3"/>
  <cols>
    <col min="1" max="1" width="10.44140625" style="2" customWidth="1"/>
    <col min="2" max="2" width="11.88671875" style="2" bestFit="1" customWidth="1"/>
    <col min="3" max="3" width="7.5546875" style="2" hidden="1" customWidth="1"/>
    <col min="4" max="4" width="11.21875" style="2" bestFit="1" customWidth="1"/>
    <col min="5" max="16384" width="9.21875" style="2"/>
  </cols>
  <sheetData>
    <row r="1" spans="1:4" x14ac:dyDescent="0.3">
      <c r="A1" s="1" t="s">
        <v>282</v>
      </c>
      <c r="B1" s="1" t="s">
        <v>649</v>
      </c>
      <c r="C1" s="1" t="s">
        <v>648</v>
      </c>
      <c r="D1" s="1" t="s">
        <v>642</v>
      </c>
    </row>
    <row r="2" spans="1:4" ht="18" customHeight="1" x14ac:dyDescent="0.3">
      <c r="A2" s="4" t="s">
        <v>283</v>
      </c>
      <c r="B2" s="13" t="s">
        <v>283</v>
      </c>
      <c r="C2" s="2">
        <v>-11</v>
      </c>
      <c r="D2" s="32">
        <f t="shared" ref="D2:D31" si="0">1980+IF(TS&lt;6,5,-6)+IF(NS&lt;15,-2,4)+C2+IF(ISODD(NS),-3,2)+IF(ISODD(STT),2,-4)</f>
        <v>1982</v>
      </c>
    </row>
    <row r="3" spans="1:4" ht="18" customHeight="1" x14ac:dyDescent="0.3">
      <c r="A3" s="6" t="s">
        <v>284</v>
      </c>
      <c r="B3" s="11" t="s">
        <v>284</v>
      </c>
      <c r="C3" s="2">
        <v>7</v>
      </c>
      <c r="D3" s="32">
        <f t="shared" si="0"/>
        <v>2000</v>
      </c>
    </row>
    <row r="4" spans="1:4" ht="18" customHeight="1" x14ac:dyDescent="0.3">
      <c r="A4" s="6" t="s">
        <v>285</v>
      </c>
      <c r="B4" s="11" t="s">
        <v>285</v>
      </c>
      <c r="C4" s="2">
        <v>-14</v>
      </c>
      <c r="D4" s="32">
        <f t="shared" si="0"/>
        <v>1979</v>
      </c>
    </row>
    <row r="5" spans="1:4" ht="18" customHeight="1" x14ac:dyDescent="0.3">
      <c r="A5" s="6" t="s">
        <v>286</v>
      </c>
      <c r="B5" s="11" t="s">
        <v>286</v>
      </c>
      <c r="C5" s="2">
        <v>4</v>
      </c>
      <c r="D5" s="32">
        <f t="shared" si="0"/>
        <v>1997</v>
      </c>
    </row>
    <row r="6" spans="1:4" ht="18" customHeight="1" x14ac:dyDescent="0.3">
      <c r="A6" s="6" t="s">
        <v>287</v>
      </c>
      <c r="B6" s="11" t="s">
        <v>287</v>
      </c>
      <c r="C6" s="2">
        <v>-11</v>
      </c>
      <c r="D6" s="32">
        <f t="shared" si="0"/>
        <v>1982</v>
      </c>
    </row>
    <row r="7" spans="1:4" ht="18" customHeight="1" x14ac:dyDescent="0.3">
      <c r="A7" s="6" t="s">
        <v>617</v>
      </c>
      <c r="B7" s="11" t="s">
        <v>617</v>
      </c>
      <c r="C7" s="2">
        <v>6</v>
      </c>
      <c r="D7" s="32">
        <f t="shared" si="0"/>
        <v>1999</v>
      </c>
    </row>
    <row r="8" spans="1:4" ht="18" customHeight="1" x14ac:dyDescent="0.3">
      <c r="A8" s="6" t="s">
        <v>618</v>
      </c>
      <c r="B8" s="11" t="s">
        <v>618</v>
      </c>
      <c r="C8" s="2">
        <v>7</v>
      </c>
      <c r="D8" s="32">
        <f t="shared" si="0"/>
        <v>2000</v>
      </c>
    </row>
    <row r="9" spans="1:4" ht="18" customHeight="1" x14ac:dyDescent="0.3">
      <c r="A9" s="6" t="s">
        <v>619</v>
      </c>
      <c r="B9" s="11" t="s">
        <v>619</v>
      </c>
      <c r="C9" s="2">
        <v>-9</v>
      </c>
      <c r="D9" s="32">
        <f t="shared" si="0"/>
        <v>1984</v>
      </c>
    </row>
    <row r="10" spans="1:4" ht="18" customHeight="1" x14ac:dyDescent="0.3">
      <c r="A10" s="6" t="s">
        <v>620</v>
      </c>
      <c r="B10" s="11" t="s">
        <v>620</v>
      </c>
      <c r="C10" s="2">
        <v>-1</v>
      </c>
      <c r="D10" s="32">
        <f t="shared" si="0"/>
        <v>1992</v>
      </c>
    </row>
    <row r="11" spans="1:4" ht="18" customHeight="1" x14ac:dyDescent="0.3">
      <c r="A11" s="6" t="s">
        <v>621</v>
      </c>
      <c r="B11" s="11" t="s">
        <v>621</v>
      </c>
      <c r="C11" s="2">
        <v>8</v>
      </c>
      <c r="D11" s="32">
        <f t="shared" si="0"/>
        <v>2001</v>
      </c>
    </row>
    <row r="12" spans="1:4" ht="18" customHeight="1" x14ac:dyDescent="0.3">
      <c r="A12" s="6" t="s">
        <v>622</v>
      </c>
      <c r="B12" s="11" t="s">
        <v>622</v>
      </c>
      <c r="C12" s="2">
        <v>-5</v>
      </c>
      <c r="D12" s="32">
        <f t="shared" si="0"/>
        <v>1988</v>
      </c>
    </row>
    <row r="13" spans="1:4" ht="18" customHeight="1" x14ac:dyDescent="0.3">
      <c r="A13" s="6" t="s">
        <v>623</v>
      </c>
      <c r="B13" s="11" t="s">
        <v>623</v>
      </c>
      <c r="C13" s="2">
        <v>7</v>
      </c>
      <c r="D13" s="32">
        <f t="shared" si="0"/>
        <v>2000</v>
      </c>
    </row>
    <row r="14" spans="1:4" ht="18" customHeight="1" x14ac:dyDescent="0.3">
      <c r="A14" s="6" t="s">
        <v>624</v>
      </c>
      <c r="B14" s="11" t="s">
        <v>624</v>
      </c>
      <c r="C14" s="2">
        <v>-12</v>
      </c>
      <c r="D14" s="32">
        <f t="shared" si="0"/>
        <v>1981</v>
      </c>
    </row>
    <row r="15" spans="1:4" ht="18" customHeight="1" x14ac:dyDescent="0.3">
      <c r="A15" s="6" t="s">
        <v>625</v>
      </c>
      <c r="B15" s="11" t="s">
        <v>625</v>
      </c>
      <c r="C15" s="2">
        <v>6</v>
      </c>
      <c r="D15" s="32">
        <f t="shared" si="0"/>
        <v>1999</v>
      </c>
    </row>
    <row r="16" spans="1:4" ht="18" customHeight="1" x14ac:dyDescent="0.3">
      <c r="A16" s="6" t="s">
        <v>626</v>
      </c>
      <c r="B16" s="11" t="s">
        <v>626</v>
      </c>
      <c r="C16" s="2">
        <v>-12</v>
      </c>
      <c r="D16" s="32">
        <f t="shared" si="0"/>
        <v>1981</v>
      </c>
    </row>
    <row r="17" spans="1:4" ht="18" customHeight="1" x14ac:dyDescent="0.3">
      <c r="A17" s="6" t="s">
        <v>627</v>
      </c>
      <c r="B17" s="11" t="s">
        <v>627</v>
      </c>
      <c r="C17" s="2">
        <v>1</v>
      </c>
      <c r="D17" s="32">
        <f t="shared" si="0"/>
        <v>1994</v>
      </c>
    </row>
    <row r="18" spans="1:4" ht="18" customHeight="1" x14ac:dyDescent="0.3">
      <c r="A18" s="6" t="s">
        <v>628</v>
      </c>
      <c r="B18" s="11" t="s">
        <v>628</v>
      </c>
      <c r="C18" s="2">
        <v>-12</v>
      </c>
      <c r="D18" s="32">
        <f t="shared" si="0"/>
        <v>1981</v>
      </c>
    </row>
    <row r="19" spans="1:4" ht="18" customHeight="1" x14ac:dyDescent="0.3">
      <c r="A19" s="6" t="s">
        <v>629</v>
      </c>
      <c r="B19" s="11" t="s">
        <v>629</v>
      </c>
      <c r="C19" s="2">
        <v>-9</v>
      </c>
      <c r="D19" s="32">
        <f t="shared" si="0"/>
        <v>1984</v>
      </c>
    </row>
    <row r="20" spans="1:4" ht="18" customHeight="1" x14ac:dyDescent="0.3">
      <c r="A20" s="6" t="s">
        <v>630</v>
      </c>
      <c r="B20" s="11" t="s">
        <v>630</v>
      </c>
      <c r="C20" s="2">
        <v>8</v>
      </c>
      <c r="D20" s="32">
        <f t="shared" si="0"/>
        <v>2001</v>
      </c>
    </row>
    <row r="21" spans="1:4" ht="18" customHeight="1" x14ac:dyDescent="0.3">
      <c r="A21" s="6" t="s">
        <v>631</v>
      </c>
      <c r="B21" s="11" t="s">
        <v>631</v>
      </c>
      <c r="C21" s="2">
        <v>-5</v>
      </c>
      <c r="D21" s="32">
        <f t="shared" si="0"/>
        <v>1988</v>
      </c>
    </row>
    <row r="22" spans="1:4" ht="18" customHeight="1" x14ac:dyDescent="0.3">
      <c r="A22" s="6" t="s">
        <v>632</v>
      </c>
      <c r="B22" s="11" t="s">
        <v>632</v>
      </c>
      <c r="C22" s="2">
        <v>-15</v>
      </c>
      <c r="D22" s="32">
        <f t="shared" si="0"/>
        <v>1978</v>
      </c>
    </row>
    <row r="23" spans="1:4" ht="18" customHeight="1" x14ac:dyDescent="0.3">
      <c r="A23" s="6" t="s">
        <v>633</v>
      </c>
      <c r="B23" s="11" t="s">
        <v>633</v>
      </c>
      <c r="C23" s="2">
        <v>-13</v>
      </c>
      <c r="D23" s="32">
        <f t="shared" si="0"/>
        <v>1980</v>
      </c>
    </row>
    <row r="24" spans="1:4" ht="18" customHeight="1" x14ac:dyDescent="0.3">
      <c r="A24" s="6" t="s">
        <v>634</v>
      </c>
      <c r="B24" s="11" t="s">
        <v>634</v>
      </c>
      <c r="C24" s="2">
        <v>-13</v>
      </c>
      <c r="D24" s="32">
        <f t="shared" si="0"/>
        <v>1980</v>
      </c>
    </row>
    <row r="25" spans="1:4" ht="18" customHeight="1" x14ac:dyDescent="0.3">
      <c r="A25" s="6" t="s">
        <v>635</v>
      </c>
      <c r="B25" s="11" t="s">
        <v>635</v>
      </c>
      <c r="C25" s="2">
        <v>1</v>
      </c>
      <c r="D25" s="32">
        <f t="shared" si="0"/>
        <v>1994</v>
      </c>
    </row>
    <row r="26" spans="1:4" ht="18" customHeight="1" x14ac:dyDescent="0.3">
      <c r="A26" s="6" t="s">
        <v>636</v>
      </c>
      <c r="B26" s="11" t="s">
        <v>636</v>
      </c>
      <c r="C26" s="2">
        <v>-13</v>
      </c>
      <c r="D26" s="32">
        <f t="shared" si="0"/>
        <v>1980</v>
      </c>
    </row>
    <row r="27" spans="1:4" ht="18" customHeight="1" x14ac:dyDescent="0.3">
      <c r="A27" s="6" t="s">
        <v>637</v>
      </c>
      <c r="B27" s="11" t="s">
        <v>637</v>
      </c>
      <c r="C27" s="2">
        <v>-1</v>
      </c>
      <c r="D27" s="32">
        <f t="shared" si="0"/>
        <v>1992</v>
      </c>
    </row>
    <row r="28" spans="1:4" ht="18" customHeight="1" x14ac:dyDescent="0.3">
      <c r="A28" s="6" t="s">
        <v>638</v>
      </c>
      <c r="B28" s="11" t="s">
        <v>638</v>
      </c>
      <c r="C28" s="2">
        <v>-6</v>
      </c>
      <c r="D28" s="32">
        <f t="shared" si="0"/>
        <v>1987</v>
      </c>
    </row>
    <row r="29" spans="1:4" ht="18" customHeight="1" x14ac:dyDescent="0.3">
      <c r="A29" s="6" t="s">
        <v>639</v>
      </c>
      <c r="B29" s="11" t="s">
        <v>639</v>
      </c>
      <c r="C29" s="2">
        <v>-11</v>
      </c>
      <c r="D29" s="32">
        <f t="shared" si="0"/>
        <v>1982</v>
      </c>
    </row>
    <row r="30" spans="1:4" ht="18" customHeight="1" x14ac:dyDescent="0.3">
      <c r="A30" s="6" t="s">
        <v>640</v>
      </c>
      <c r="B30" s="11" t="s">
        <v>640</v>
      </c>
      <c r="C30" s="2">
        <v>-8</v>
      </c>
      <c r="D30" s="32">
        <f t="shared" si="0"/>
        <v>1985</v>
      </c>
    </row>
    <row r="31" spans="1:4" ht="18" customHeight="1" x14ac:dyDescent="0.3">
      <c r="A31" s="6" t="s">
        <v>641</v>
      </c>
      <c r="B31" s="11" t="s">
        <v>641</v>
      </c>
      <c r="C31" s="2">
        <v>-8</v>
      </c>
      <c r="D31" s="32">
        <f t="shared" si="0"/>
        <v>1985</v>
      </c>
    </row>
  </sheetData>
  <sortState xmlns:xlrd2="http://schemas.microsoft.com/office/spreadsheetml/2017/richdata2" ref="B2:B185">
    <sortCondition ref="B2:B18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"/>
  <sheetViews>
    <sheetView zoomScale="145" zoomScaleNormal="145" workbookViewId="0">
      <selection activeCell="I6" sqref="I6"/>
    </sheetView>
  </sheetViews>
  <sheetFormatPr defaultColWidth="9.21875" defaultRowHeight="16.8" x14ac:dyDescent="0.3"/>
  <cols>
    <col min="1" max="1" width="7.77734375" style="2" bestFit="1" customWidth="1"/>
    <col min="2" max="2" width="15.33203125" style="2" bestFit="1" customWidth="1"/>
    <col min="3" max="3" width="7.88671875" style="2" bestFit="1" customWidth="1"/>
    <col min="4" max="4" width="13.6640625" style="2" bestFit="1" customWidth="1"/>
    <col min="5" max="5" width="11.21875" style="2" bestFit="1" customWidth="1"/>
    <col min="6" max="6" width="13.5546875" style="2" bestFit="1" customWidth="1"/>
    <col min="7" max="7" width="32.77734375" style="3" hidden="1" customWidth="1"/>
    <col min="8" max="8" width="29" style="3" hidden="1" customWidth="1"/>
    <col min="9" max="16384" width="9.21875" style="2"/>
  </cols>
  <sheetData>
    <row r="1" spans="1:8" ht="50.4" x14ac:dyDescent="0.3">
      <c r="A1" s="33" t="s">
        <v>282</v>
      </c>
      <c r="B1" s="33" t="s">
        <v>288</v>
      </c>
      <c r="C1" s="34" t="s">
        <v>647</v>
      </c>
      <c r="D1" s="34" t="s">
        <v>644</v>
      </c>
      <c r="E1" s="34" t="s">
        <v>645</v>
      </c>
      <c r="F1" s="34" t="s">
        <v>646</v>
      </c>
      <c r="G1" s="3" t="s">
        <v>289</v>
      </c>
      <c r="H1" s="14" t="s">
        <v>290</v>
      </c>
    </row>
    <row r="2" spans="1:8" ht="19.5" customHeight="1" x14ac:dyDescent="0.3">
      <c r="A2" s="10" t="s">
        <v>28</v>
      </c>
      <c r="B2" s="9" t="s">
        <v>291</v>
      </c>
      <c r="C2" s="9" t="s">
        <v>292</v>
      </c>
      <c r="D2" s="15">
        <f>ROUND(F2*IF(DCG_NS,1+PhanTram_DCG,1-PhanTram_DCG),0)</f>
        <v>109</v>
      </c>
      <c r="E2" s="15">
        <v>10</v>
      </c>
      <c r="F2" s="15">
        <v>108</v>
      </c>
      <c r="G2" s="3">
        <f ca="1">50 + RANDBETWEEN(10,200)</f>
        <v>222</v>
      </c>
      <c r="H2" s="3">
        <f ca="1">D2 - 10 - RANDBETWEEN(1,20)</f>
        <v>92</v>
      </c>
    </row>
    <row r="3" spans="1:8" ht="19.5" customHeight="1" x14ac:dyDescent="0.3">
      <c r="A3" s="6" t="s">
        <v>51</v>
      </c>
      <c r="B3" s="11" t="s">
        <v>293</v>
      </c>
      <c r="C3" s="11" t="s">
        <v>294</v>
      </c>
      <c r="D3" s="15">
        <f>ROUND(F3*IF(DCG_TS,1+PhanTram_DCG,1-PhanTram_DCG),0)</f>
        <v>105</v>
      </c>
      <c r="E3" s="12">
        <v>8</v>
      </c>
      <c r="F3" s="12">
        <v>104</v>
      </c>
      <c r="G3" s="3">
        <f t="shared" ref="G3:G11" ca="1" si="0">50 + RANDBETWEEN(10,200)</f>
        <v>134</v>
      </c>
      <c r="H3" s="3">
        <f t="shared" ref="H3:H11" ca="1" si="1">D3 - 10 - RANDBETWEEN(1,20)</f>
        <v>81</v>
      </c>
    </row>
    <row r="4" spans="1:8" ht="19.5" customHeight="1" x14ac:dyDescent="0.3">
      <c r="A4" s="6" t="s">
        <v>38</v>
      </c>
      <c r="B4" s="11" t="s">
        <v>295</v>
      </c>
      <c r="C4" s="11" t="s">
        <v>615</v>
      </c>
      <c r="D4" s="12">
        <v>102</v>
      </c>
      <c r="E4" s="12">
        <v>5</v>
      </c>
      <c r="F4" s="12">
        <v>84</v>
      </c>
      <c r="G4" s="3">
        <f t="shared" ca="1" si="0"/>
        <v>144</v>
      </c>
      <c r="H4" s="3">
        <f t="shared" ca="1" si="1"/>
        <v>79</v>
      </c>
    </row>
    <row r="5" spans="1:8" ht="19.5" customHeight="1" x14ac:dyDescent="0.3">
      <c r="A5" s="6" t="s">
        <v>5</v>
      </c>
      <c r="B5" s="11" t="s">
        <v>296</v>
      </c>
      <c r="C5" s="11" t="s">
        <v>292</v>
      </c>
      <c r="D5" s="12">
        <v>58</v>
      </c>
      <c r="E5" s="12">
        <v>10</v>
      </c>
      <c r="F5" s="12">
        <v>55</v>
      </c>
      <c r="G5" s="3">
        <f t="shared" ca="1" si="0"/>
        <v>183</v>
      </c>
      <c r="H5" s="3">
        <f t="shared" ca="1" si="1"/>
        <v>41</v>
      </c>
    </row>
    <row r="6" spans="1:8" ht="19.5" customHeight="1" x14ac:dyDescent="0.3">
      <c r="A6" s="6" t="s">
        <v>21</v>
      </c>
      <c r="B6" s="11" t="s">
        <v>297</v>
      </c>
      <c r="C6" s="11" t="s">
        <v>294</v>
      </c>
      <c r="D6" s="15">
        <f>ROUND(F6*IF(DCG_NS,1+PhanTram_DCG,1-PhanTram_DCG),0)</f>
        <v>120</v>
      </c>
      <c r="E6" s="12">
        <v>8</v>
      </c>
      <c r="F6" s="12">
        <v>119</v>
      </c>
      <c r="G6" s="3">
        <f t="shared" ca="1" si="0"/>
        <v>87</v>
      </c>
      <c r="H6" s="3">
        <f t="shared" ca="1" si="1"/>
        <v>96</v>
      </c>
    </row>
    <row r="7" spans="1:8" ht="19.5" customHeight="1" x14ac:dyDescent="0.3">
      <c r="A7" s="6" t="s">
        <v>26</v>
      </c>
      <c r="B7" s="11" t="s">
        <v>298</v>
      </c>
      <c r="C7" s="11" t="s">
        <v>299</v>
      </c>
      <c r="D7" s="12">
        <v>212</v>
      </c>
      <c r="E7" s="12">
        <v>8</v>
      </c>
      <c r="F7" s="12">
        <v>207</v>
      </c>
      <c r="G7" s="3">
        <f t="shared" ca="1" si="0"/>
        <v>97</v>
      </c>
      <c r="H7" s="3">
        <f t="shared" ca="1" si="1"/>
        <v>196</v>
      </c>
    </row>
    <row r="8" spans="1:8" ht="19.5" customHeight="1" x14ac:dyDescent="0.3">
      <c r="A8" s="6" t="s">
        <v>7</v>
      </c>
      <c r="B8" s="11" t="s">
        <v>300</v>
      </c>
      <c r="C8" s="11" t="s">
        <v>301</v>
      </c>
      <c r="D8" s="15">
        <v>88</v>
      </c>
      <c r="E8" s="12">
        <v>10</v>
      </c>
      <c r="F8" s="12">
        <v>90</v>
      </c>
      <c r="G8" s="3">
        <f t="shared" ca="1" si="0"/>
        <v>92</v>
      </c>
      <c r="H8" s="3">
        <f t="shared" ca="1" si="1"/>
        <v>65</v>
      </c>
    </row>
    <row r="9" spans="1:8" ht="19.5" customHeight="1" x14ac:dyDescent="0.3">
      <c r="A9" s="6" t="s">
        <v>24</v>
      </c>
      <c r="B9" s="11" t="s">
        <v>302</v>
      </c>
      <c r="C9" s="11" t="s">
        <v>292</v>
      </c>
      <c r="D9" s="12">
        <v>100</v>
      </c>
      <c r="E9" s="12">
        <v>8</v>
      </c>
      <c r="F9" s="12">
        <v>95</v>
      </c>
      <c r="G9" s="3">
        <f t="shared" ca="1" si="0"/>
        <v>128</v>
      </c>
      <c r="H9" s="3">
        <f t="shared" ca="1" si="1"/>
        <v>83</v>
      </c>
    </row>
    <row r="10" spans="1:8" ht="19.5" customHeight="1" x14ac:dyDescent="0.3">
      <c r="A10" s="6" t="s">
        <v>10</v>
      </c>
      <c r="B10" s="11" t="s">
        <v>303</v>
      </c>
      <c r="C10" s="11" t="s">
        <v>615</v>
      </c>
      <c r="D10" s="15">
        <f>ROUND(F10*IF(DCG_NS,1+PhanTram_DCG,1-PhanTram_DCG),0)</f>
        <v>227</v>
      </c>
      <c r="E10" s="12">
        <v>5</v>
      </c>
      <c r="F10" s="12">
        <v>225</v>
      </c>
      <c r="G10" s="3">
        <f t="shared" ca="1" si="0"/>
        <v>67</v>
      </c>
      <c r="H10" s="3">
        <f t="shared" ca="1" si="1"/>
        <v>207</v>
      </c>
    </row>
    <row r="11" spans="1:8" ht="19.5" customHeight="1" x14ac:dyDescent="0.3">
      <c r="A11" s="6" t="s">
        <v>4</v>
      </c>
      <c r="B11" s="11" t="s">
        <v>304</v>
      </c>
      <c r="C11" s="11" t="s">
        <v>292</v>
      </c>
      <c r="D11" s="15">
        <f>ROUND(F11*IF(DCG_TS,1+PhanTram_DCG,1-PhanTram_DCG),0)</f>
        <v>222</v>
      </c>
      <c r="E11" s="12">
        <v>10</v>
      </c>
      <c r="F11" s="12">
        <v>220</v>
      </c>
      <c r="G11" s="3">
        <f t="shared" ca="1" si="0"/>
        <v>203</v>
      </c>
      <c r="H11" s="3">
        <f t="shared" ca="1" si="1"/>
        <v>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CB1B-7B72-415C-8019-F4E20D2ECF4D}">
  <dimension ref="A1:C77"/>
  <sheetViews>
    <sheetView workbookViewId="0">
      <selection activeCell="C12" sqref="C12"/>
    </sheetView>
  </sheetViews>
  <sheetFormatPr defaultColWidth="9.21875" defaultRowHeight="16.8" x14ac:dyDescent="0.3"/>
  <cols>
    <col min="1" max="2" width="9.21875" style="2"/>
    <col min="3" max="3" width="27.21875" style="2" bestFit="1" customWidth="1"/>
    <col min="4" max="16384" width="9.21875" style="2"/>
  </cols>
  <sheetData>
    <row r="1" spans="1:3" x14ac:dyDescent="0.3">
      <c r="A1" s="35" t="s">
        <v>650</v>
      </c>
    </row>
    <row r="3" spans="1:3" ht="17.399999999999999" x14ac:dyDescent="0.3">
      <c r="A3" s="36" t="s">
        <v>651</v>
      </c>
      <c r="B3" s="36" t="s">
        <v>652</v>
      </c>
      <c r="C3" s="36" t="s">
        <v>653</v>
      </c>
    </row>
    <row r="4" spans="1:3" ht="18" x14ac:dyDescent="0.35">
      <c r="A4" s="37">
        <v>2021</v>
      </c>
      <c r="B4" s="38">
        <v>1</v>
      </c>
      <c r="C4" s="39">
        <v>12000</v>
      </c>
    </row>
    <row r="5" spans="1:3" ht="18" x14ac:dyDescent="0.35">
      <c r="A5" s="40"/>
      <c r="B5" s="38">
        <v>2</v>
      </c>
      <c r="C5" s="39">
        <v>9800</v>
      </c>
    </row>
    <row r="6" spans="1:3" ht="18" x14ac:dyDescent="0.35">
      <c r="A6" s="40"/>
      <c r="B6" s="38">
        <v>3</v>
      </c>
      <c r="C6" s="39">
        <v>14450</v>
      </c>
    </row>
    <row r="7" spans="1:3" ht="18" x14ac:dyDescent="0.35">
      <c r="A7" s="40"/>
      <c r="B7" s="38">
        <v>4</v>
      </c>
      <c r="C7" s="39">
        <v>11490</v>
      </c>
    </row>
    <row r="8" spans="1:3" ht="18" x14ac:dyDescent="0.35">
      <c r="A8" s="40"/>
      <c r="B8" s="38">
        <v>5</v>
      </c>
      <c r="C8" s="39">
        <v>10500</v>
      </c>
    </row>
    <row r="9" spans="1:3" ht="18" x14ac:dyDescent="0.35">
      <c r="A9" s="40"/>
      <c r="B9" s="38">
        <v>6</v>
      </c>
      <c r="C9" s="39">
        <v>9900</v>
      </c>
    </row>
    <row r="10" spans="1:3" ht="18" x14ac:dyDescent="0.35">
      <c r="A10" s="40"/>
      <c r="B10" s="38">
        <v>7</v>
      </c>
      <c r="C10" s="39">
        <v>10760</v>
      </c>
    </row>
    <row r="11" spans="1:3" ht="18" x14ac:dyDescent="0.35">
      <c r="A11" s="40"/>
      <c r="B11" s="38">
        <v>8</v>
      </c>
      <c r="C11" s="39">
        <v>13045</v>
      </c>
    </row>
    <row r="12" spans="1:3" ht="18" x14ac:dyDescent="0.35">
      <c r="A12" s="40"/>
      <c r="B12" s="38">
        <v>9</v>
      </c>
      <c r="C12" s="39">
        <v>12450</v>
      </c>
    </row>
    <row r="13" spans="1:3" ht="18" x14ac:dyDescent="0.35">
      <c r="A13" s="40"/>
      <c r="B13" s="38">
        <v>10</v>
      </c>
      <c r="C13" s="39">
        <v>81450</v>
      </c>
    </row>
    <row r="14" spans="1:3" ht="18" x14ac:dyDescent="0.35">
      <c r="A14" s="40"/>
      <c r="B14" s="38">
        <v>11</v>
      </c>
      <c r="C14" s="39">
        <v>89900</v>
      </c>
    </row>
    <row r="15" spans="1:3" ht="18" x14ac:dyDescent="0.35">
      <c r="A15" s="41"/>
      <c r="B15" s="38">
        <v>12</v>
      </c>
      <c r="C15" s="39">
        <v>11000</v>
      </c>
    </row>
    <row r="16" spans="1:3" ht="18" x14ac:dyDescent="0.35">
      <c r="A16" s="37">
        <v>2022</v>
      </c>
      <c r="B16" s="38">
        <v>1</v>
      </c>
      <c r="C16" s="39">
        <v>10500</v>
      </c>
    </row>
    <row r="17" spans="1:3" ht="18" x14ac:dyDescent="0.35">
      <c r="A17" s="40"/>
      <c r="B17" s="38">
        <v>2</v>
      </c>
      <c r="C17" s="39">
        <v>10000</v>
      </c>
    </row>
    <row r="18" spans="1:3" ht="18" x14ac:dyDescent="0.35">
      <c r="A18" s="40"/>
      <c r="B18" s="38">
        <v>3</v>
      </c>
      <c r="C18" s="39">
        <v>12550</v>
      </c>
    </row>
    <row r="19" spans="1:3" ht="18" x14ac:dyDescent="0.35">
      <c r="A19" s="40"/>
      <c r="B19" s="38">
        <v>4</v>
      </c>
      <c r="C19" s="39">
        <v>12000</v>
      </c>
    </row>
    <row r="20" spans="1:3" ht="18" x14ac:dyDescent="0.35">
      <c r="A20" s="40"/>
      <c r="B20" s="38">
        <v>5</v>
      </c>
      <c r="C20" s="39">
        <v>13300</v>
      </c>
    </row>
    <row r="21" spans="1:3" ht="18" x14ac:dyDescent="0.35">
      <c r="A21" s="40"/>
      <c r="B21" s="38">
        <v>6</v>
      </c>
      <c r="C21" s="39">
        <v>11100</v>
      </c>
    </row>
    <row r="22" spans="1:3" ht="18" x14ac:dyDescent="0.35">
      <c r="A22" s="40"/>
      <c r="B22" s="38">
        <v>7</v>
      </c>
      <c r="C22" s="39">
        <v>10430</v>
      </c>
    </row>
    <row r="23" spans="1:3" ht="18" x14ac:dyDescent="0.35">
      <c r="A23" s="40"/>
      <c r="B23" s="38">
        <v>8</v>
      </c>
      <c r="C23" s="39">
        <v>10030</v>
      </c>
    </row>
    <row r="24" spans="1:3" ht="18" x14ac:dyDescent="0.35">
      <c r="A24" s="40"/>
      <c r="B24" s="38">
        <v>9</v>
      </c>
      <c r="C24" s="39">
        <v>10090</v>
      </c>
    </row>
    <row r="25" spans="1:3" ht="18" x14ac:dyDescent="0.35">
      <c r="A25" s="40"/>
      <c r="B25" s="38">
        <v>10</v>
      </c>
      <c r="C25" s="39">
        <v>11020</v>
      </c>
    </row>
    <row r="26" spans="1:3" ht="18" x14ac:dyDescent="0.35">
      <c r="A26" s="40"/>
      <c r="B26" s="38">
        <v>11</v>
      </c>
      <c r="C26" s="39">
        <v>12010</v>
      </c>
    </row>
    <row r="27" spans="1:3" ht="18" x14ac:dyDescent="0.35">
      <c r="A27" s="41"/>
      <c r="B27" s="38">
        <v>12</v>
      </c>
      <c r="C27" s="39">
        <v>11000</v>
      </c>
    </row>
    <row r="28" spans="1:3" ht="18" x14ac:dyDescent="0.35">
      <c r="A28" s="37">
        <v>2023</v>
      </c>
      <c r="B28" s="38">
        <v>1</v>
      </c>
      <c r="C28" s="39">
        <v>10200</v>
      </c>
    </row>
    <row r="29" spans="1:3" ht="18" x14ac:dyDescent="0.35">
      <c r="A29" s="40"/>
      <c r="B29" s="38">
        <v>2</v>
      </c>
      <c r="C29" s="39">
        <v>10000</v>
      </c>
    </row>
    <row r="30" spans="1:3" ht="18" x14ac:dyDescent="0.35">
      <c r="A30" s="40"/>
      <c r="B30" s="38">
        <v>3</v>
      </c>
      <c r="C30" s="39">
        <v>11050</v>
      </c>
    </row>
    <row r="31" spans="1:3" ht="18" x14ac:dyDescent="0.35">
      <c r="A31" s="40"/>
      <c r="B31" s="38">
        <v>4</v>
      </c>
      <c r="C31" s="39">
        <v>10000</v>
      </c>
    </row>
    <row r="32" spans="1:3" ht="18" x14ac:dyDescent="0.35">
      <c r="A32" s="40"/>
      <c r="B32" s="38">
        <v>5</v>
      </c>
      <c r="C32" s="39">
        <v>13000</v>
      </c>
    </row>
    <row r="33" spans="1:3" ht="18" x14ac:dyDescent="0.35">
      <c r="A33" s="40"/>
      <c r="B33" s="38">
        <v>6</v>
      </c>
      <c r="C33" s="39">
        <v>13010</v>
      </c>
    </row>
    <row r="34" spans="1:3" ht="18" x14ac:dyDescent="0.35">
      <c r="A34" s="40"/>
      <c r="B34" s="38">
        <v>7</v>
      </c>
      <c r="C34" s="39">
        <v>13100</v>
      </c>
    </row>
    <row r="35" spans="1:3" ht="18" x14ac:dyDescent="0.35">
      <c r="A35" s="40"/>
      <c r="B35" s="38">
        <v>8</v>
      </c>
      <c r="C35" s="39">
        <v>11000</v>
      </c>
    </row>
    <row r="36" spans="1:3" ht="18" x14ac:dyDescent="0.35">
      <c r="A36" s="40"/>
      <c r="B36" s="38">
        <v>9</v>
      </c>
      <c r="C36" s="39">
        <v>10870</v>
      </c>
    </row>
    <row r="37" spans="1:3" ht="18" x14ac:dyDescent="0.35">
      <c r="A37" s="40"/>
      <c r="B37" s="38">
        <v>10</v>
      </c>
      <c r="C37" s="39">
        <v>10023</v>
      </c>
    </row>
    <row r="38" spans="1:3" ht="18" x14ac:dyDescent="0.35">
      <c r="A38" s="40"/>
      <c r="B38" s="38">
        <v>11</v>
      </c>
      <c r="C38" s="39">
        <v>11010</v>
      </c>
    </row>
    <row r="39" spans="1:3" ht="18" x14ac:dyDescent="0.35">
      <c r="A39" s="41"/>
      <c r="B39" s="38">
        <v>12</v>
      </c>
      <c r="C39" s="39">
        <v>12063</v>
      </c>
    </row>
    <row r="42" spans="1:3" x14ac:dyDescent="0.3">
      <c r="A42"/>
      <c r="B42"/>
    </row>
    <row r="43" spans="1:3" x14ac:dyDescent="0.3">
      <c r="A43"/>
      <c r="B43"/>
    </row>
    <row r="44" spans="1:3" x14ac:dyDescent="0.3">
      <c r="A44"/>
      <c r="B44"/>
    </row>
    <row r="45" spans="1:3" x14ac:dyDescent="0.3">
      <c r="A45"/>
      <c r="B45"/>
    </row>
    <row r="46" spans="1:3" x14ac:dyDescent="0.3">
      <c r="A46"/>
      <c r="B46"/>
    </row>
    <row r="47" spans="1:3" x14ac:dyDescent="0.3">
      <c r="A47"/>
      <c r="B47"/>
    </row>
    <row r="48" spans="1:3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2C11-5375-419F-A520-105710D231A2}">
  <dimension ref="A1:I551"/>
  <sheetViews>
    <sheetView workbookViewId="0">
      <selection sqref="A1:C1048576"/>
    </sheetView>
  </sheetViews>
  <sheetFormatPr defaultRowHeight="16.8" x14ac:dyDescent="0.3"/>
  <cols>
    <col min="1" max="1" width="11" style="2" bestFit="1" customWidth="1"/>
    <col min="2" max="2" width="11.44140625" style="2" bestFit="1" customWidth="1"/>
    <col min="3" max="3" width="12.33203125" bestFit="1" customWidth="1"/>
    <col min="4" max="4" width="18.21875" bestFit="1" customWidth="1"/>
    <col min="8" max="8" width="12.5546875" bestFit="1" customWidth="1"/>
    <col min="9" max="9" width="21.77734375" bestFit="1" customWidth="1"/>
  </cols>
  <sheetData>
    <row r="1" spans="1:9" ht="17.399999999999999" x14ac:dyDescent="0.35">
      <c r="A1" s="1" t="s">
        <v>0</v>
      </c>
      <c r="B1" s="1" t="s">
        <v>1</v>
      </c>
      <c r="C1" s="44" t="s">
        <v>305</v>
      </c>
      <c r="D1" s="44" t="s">
        <v>658</v>
      </c>
    </row>
    <row r="2" spans="1:9" x14ac:dyDescent="0.3">
      <c r="A2" s="23" t="s">
        <v>3</v>
      </c>
      <c r="B2" s="10" t="s">
        <v>4</v>
      </c>
      <c r="C2" s="43">
        <f>VLOOKUP('1.2'!A2,'Hoa Don'!$A$1:$D$517,2,FALSE)</f>
        <v>44206</v>
      </c>
      <c r="D2" s="45">
        <v>4884</v>
      </c>
    </row>
    <row r="3" spans="1:9" x14ac:dyDescent="0.3">
      <c r="A3" s="24" t="s">
        <v>3</v>
      </c>
      <c r="B3" s="6" t="s">
        <v>5</v>
      </c>
      <c r="C3" s="43">
        <f>VLOOKUP('1.2'!A3,'Hoa Don'!$A$1:$D$517,2,FALSE)</f>
        <v>44206</v>
      </c>
      <c r="D3" s="45">
        <v>319</v>
      </c>
    </row>
    <row r="4" spans="1:9" x14ac:dyDescent="0.3">
      <c r="A4" s="24" t="s">
        <v>3</v>
      </c>
      <c r="B4" s="6" t="s">
        <v>10</v>
      </c>
      <c r="C4" s="43">
        <f>VLOOKUP('1.2'!A4,'Hoa Don'!$A$1:$D$517,2,FALSE)</f>
        <v>44206</v>
      </c>
      <c r="D4" s="45">
        <v>715.05</v>
      </c>
    </row>
    <row r="5" spans="1:9" x14ac:dyDescent="0.3">
      <c r="A5" s="10" t="s">
        <v>6</v>
      </c>
      <c r="B5" s="6" t="s">
        <v>7</v>
      </c>
      <c r="C5" s="43">
        <f>VLOOKUP('1.2'!A5,'Hoa Don'!$A$1:$D$517,2,FALSE)</f>
        <v>44208</v>
      </c>
      <c r="D5" s="45">
        <v>387.2</v>
      </c>
    </row>
    <row r="6" spans="1:9" x14ac:dyDescent="0.3">
      <c r="A6" s="6" t="s">
        <v>8</v>
      </c>
      <c r="B6" s="6" t="s">
        <v>7</v>
      </c>
      <c r="C6" s="43">
        <f>VLOOKUP('1.2'!A6,'Hoa Don'!$A$1:$D$517,2,FALSE)</f>
        <v>44209</v>
      </c>
      <c r="D6" s="45">
        <v>9292.7999999999993</v>
      </c>
    </row>
    <row r="7" spans="1:9" x14ac:dyDescent="0.3">
      <c r="A7" s="10" t="s">
        <v>9</v>
      </c>
      <c r="B7" s="6" t="s">
        <v>10</v>
      </c>
      <c r="C7" s="43">
        <f>VLOOKUP('1.2'!A7,'Hoa Don'!$A$1:$D$517,2,FALSE)</f>
        <v>44210</v>
      </c>
      <c r="D7" s="45">
        <v>12394.2</v>
      </c>
    </row>
    <row r="8" spans="1:9" x14ac:dyDescent="0.3">
      <c r="A8" s="6" t="s">
        <v>11</v>
      </c>
      <c r="B8" s="6" t="s">
        <v>5</v>
      </c>
      <c r="C8" s="43">
        <f>VLOOKUP('1.2'!A8,'Hoa Don'!$A$1:$D$517,2,FALSE)</f>
        <v>44210</v>
      </c>
      <c r="D8" s="45">
        <v>1531.2</v>
      </c>
    </row>
    <row r="9" spans="1:9" x14ac:dyDescent="0.3">
      <c r="A9" s="10" t="s">
        <v>12</v>
      </c>
      <c r="B9" s="6" t="s">
        <v>7</v>
      </c>
      <c r="C9" s="43">
        <f>VLOOKUP('1.2'!A9,'Hoa Don'!$A$1:$D$517,2,FALSE)</f>
        <v>44212</v>
      </c>
      <c r="D9" s="45">
        <v>4356</v>
      </c>
      <c r="H9" s="46" t="s">
        <v>661</v>
      </c>
      <c r="I9" t="s">
        <v>670</v>
      </c>
    </row>
    <row r="10" spans="1:9" x14ac:dyDescent="0.3">
      <c r="A10" s="24" t="s">
        <v>13</v>
      </c>
      <c r="B10" s="6" t="s">
        <v>7</v>
      </c>
      <c r="C10" s="43">
        <f>VLOOKUP('1.2'!A10,'Hoa Don'!$A$1:$D$517,2,FALSE)</f>
        <v>44214</v>
      </c>
      <c r="D10" s="45">
        <v>6292</v>
      </c>
      <c r="H10" s="47">
        <v>44206</v>
      </c>
      <c r="I10" s="50">
        <v>5918.05</v>
      </c>
    </row>
    <row r="11" spans="1:9" x14ac:dyDescent="0.3">
      <c r="A11" s="24" t="s">
        <v>13</v>
      </c>
      <c r="B11" s="6" t="s">
        <v>10</v>
      </c>
      <c r="C11" s="43">
        <f>VLOOKUP('1.2'!A11,'Hoa Don'!$A$1:$D$517,2,FALSE)</f>
        <v>44214</v>
      </c>
      <c r="D11" s="45">
        <v>5243.7</v>
      </c>
      <c r="H11" s="47">
        <v>44208</v>
      </c>
      <c r="I11" s="50">
        <v>387.2</v>
      </c>
    </row>
    <row r="12" spans="1:9" x14ac:dyDescent="0.3">
      <c r="A12" s="6" t="s">
        <v>14</v>
      </c>
      <c r="B12" s="6" t="s">
        <v>10</v>
      </c>
      <c r="C12" s="43">
        <f>VLOOKUP('1.2'!A12,'Hoa Don'!$A$1:$D$517,2,FALSE)</f>
        <v>44216</v>
      </c>
      <c r="D12" s="45">
        <v>11202.45</v>
      </c>
      <c r="H12" s="47">
        <v>44209</v>
      </c>
      <c r="I12" s="50">
        <v>9292.7999999999993</v>
      </c>
    </row>
    <row r="13" spans="1:9" x14ac:dyDescent="0.3">
      <c r="A13" s="6" t="s">
        <v>15</v>
      </c>
      <c r="B13" s="6" t="s">
        <v>4</v>
      </c>
      <c r="C13" s="43">
        <f>VLOOKUP('1.2'!A13,'Hoa Don'!$A$1:$D$517,2,FALSE)</f>
        <v>44217</v>
      </c>
      <c r="D13" s="45">
        <v>3907.2</v>
      </c>
      <c r="H13" s="47">
        <v>44210</v>
      </c>
      <c r="I13" s="50">
        <v>13925.400000000001</v>
      </c>
    </row>
    <row r="14" spans="1:9" x14ac:dyDescent="0.3">
      <c r="A14" s="6" t="s">
        <v>16</v>
      </c>
      <c r="B14" s="6" t="s">
        <v>4</v>
      </c>
      <c r="C14" s="43">
        <f>VLOOKUP('1.2'!A14,'Hoa Don'!$A$1:$D$517,2,FALSE)</f>
        <v>44219</v>
      </c>
      <c r="D14" s="45">
        <v>2686.2</v>
      </c>
      <c r="H14" s="47">
        <v>44212</v>
      </c>
      <c r="I14" s="50">
        <v>4356</v>
      </c>
    </row>
    <row r="15" spans="1:9" x14ac:dyDescent="0.3">
      <c r="A15" s="6" t="s">
        <v>17</v>
      </c>
      <c r="B15" s="6" t="s">
        <v>5</v>
      </c>
      <c r="C15" s="43">
        <f>VLOOKUP('1.2'!A15,'Hoa Don'!$A$1:$D$517,2,FALSE)</f>
        <v>44220</v>
      </c>
      <c r="D15" s="45">
        <v>5423</v>
      </c>
      <c r="H15" s="47">
        <v>44214</v>
      </c>
      <c r="I15" s="50">
        <v>11535.7</v>
      </c>
    </row>
    <row r="16" spans="1:9" x14ac:dyDescent="0.3">
      <c r="A16" s="6" t="s">
        <v>18</v>
      </c>
      <c r="B16" s="6" t="s">
        <v>5</v>
      </c>
      <c r="C16" s="43">
        <f>VLOOKUP('1.2'!A16,'Hoa Don'!$A$1:$D$517,2,FALSE)</f>
        <v>44220</v>
      </c>
      <c r="D16" s="45">
        <v>4210.8</v>
      </c>
      <c r="H16" s="47">
        <v>44216</v>
      </c>
      <c r="I16" s="50">
        <v>11202.45</v>
      </c>
    </row>
    <row r="17" spans="1:9" x14ac:dyDescent="0.3">
      <c r="A17" s="6" t="s">
        <v>19</v>
      </c>
      <c r="B17" s="6" t="s">
        <v>10</v>
      </c>
      <c r="C17" s="43">
        <f>VLOOKUP('1.2'!A17,'Hoa Don'!$A$1:$D$517,2,FALSE)</f>
        <v>44222</v>
      </c>
      <c r="D17" s="45">
        <v>953.4</v>
      </c>
      <c r="H17" s="47">
        <v>44217</v>
      </c>
      <c r="I17" s="50">
        <v>3907.2</v>
      </c>
    </row>
    <row r="18" spans="1:9" x14ac:dyDescent="0.3">
      <c r="A18" s="6" t="s">
        <v>19</v>
      </c>
      <c r="B18" s="6" t="s">
        <v>28</v>
      </c>
      <c r="C18" s="43">
        <f>VLOOKUP('1.2'!A18,'Hoa Don'!$A$1:$D$517,2,FALSE)</f>
        <v>44222</v>
      </c>
      <c r="D18" s="45">
        <v>479.6</v>
      </c>
      <c r="H18" s="47">
        <v>44219</v>
      </c>
      <c r="I18" s="50">
        <v>2686.2</v>
      </c>
    </row>
    <row r="19" spans="1:9" x14ac:dyDescent="0.3">
      <c r="A19" s="6" t="s">
        <v>20</v>
      </c>
      <c r="B19" s="6" t="s">
        <v>21</v>
      </c>
      <c r="C19" s="43">
        <f>VLOOKUP('1.2'!A19,'Hoa Don'!$A$1:$D$517,2,FALSE)</f>
        <v>44224</v>
      </c>
      <c r="D19" s="45">
        <v>4795.2</v>
      </c>
      <c r="H19" s="47">
        <v>44220</v>
      </c>
      <c r="I19" s="50">
        <v>9633.7999999999993</v>
      </c>
    </row>
    <row r="20" spans="1:9" x14ac:dyDescent="0.3">
      <c r="A20" s="6" t="s">
        <v>22</v>
      </c>
      <c r="B20" s="6" t="s">
        <v>5</v>
      </c>
      <c r="C20" s="43">
        <f>VLOOKUP('1.2'!A20,'Hoa Don'!$A$1:$D$517,2,FALSE)</f>
        <v>44226</v>
      </c>
      <c r="D20" s="45">
        <v>2615.8000000000002</v>
      </c>
      <c r="H20" s="47">
        <v>44222</v>
      </c>
      <c r="I20" s="50">
        <v>1433</v>
      </c>
    </row>
    <row r="21" spans="1:9" x14ac:dyDescent="0.3">
      <c r="A21" s="6" t="s">
        <v>23</v>
      </c>
      <c r="B21" s="6" t="s">
        <v>24</v>
      </c>
      <c r="C21" s="43">
        <f>VLOOKUP('1.2'!A21,'Hoa Don'!$A$1:$D$517,2,FALSE)</f>
        <v>44228</v>
      </c>
      <c r="D21" s="45">
        <v>1080</v>
      </c>
      <c r="H21" s="47">
        <v>44224</v>
      </c>
      <c r="I21" s="50">
        <v>4795.2</v>
      </c>
    </row>
    <row r="22" spans="1:9" x14ac:dyDescent="0.3">
      <c r="A22" s="6" t="s">
        <v>25</v>
      </c>
      <c r="B22" s="6" t="s">
        <v>26</v>
      </c>
      <c r="C22" s="43">
        <f>VLOOKUP('1.2'!A22,'Hoa Don'!$A$1:$D$517,2,FALSE)</f>
        <v>44230</v>
      </c>
      <c r="D22" s="45">
        <v>2060.64</v>
      </c>
      <c r="H22" s="47">
        <v>44226</v>
      </c>
      <c r="I22" s="50">
        <v>2615.8000000000002</v>
      </c>
    </row>
    <row r="23" spans="1:9" x14ac:dyDescent="0.3">
      <c r="A23" s="6" t="s">
        <v>27</v>
      </c>
      <c r="B23" s="6" t="s">
        <v>28</v>
      </c>
      <c r="C23" s="43">
        <f>VLOOKUP('1.2'!A23,'Hoa Don'!$A$1:$D$517,2,FALSE)</f>
        <v>44232</v>
      </c>
      <c r="D23" s="45">
        <v>959.2</v>
      </c>
      <c r="H23" s="47">
        <v>44228</v>
      </c>
      <c r="I23" s="50">
        <v>1080</v>
      </c>
    </row>
    <row r="24" spans="1:9" x14ac:dyDescent="0.3">
      <c r="A24" s="6" t="s">
        <v>29</v>
      </c>
      <c r="B24" s="6" t="s">
        <v>10</v>
      </c>
      <c r="C24" s="43">
        <f>VLOOKUP('1.2'!A24,'Hoa Don'!$A$1:$D$517,2,FALSE)</f>
        <v>44234</v>
      </c>
      <c r="D24" s="45">
        <v>13824.3</v>
      </c>
      <c r="H24" s="47">
        <v>44230</v>
      </c>
      <c r="I24" s="50">
        <v>2060.64</v>
      </c>
    </row>
    <row r="25" spans="1:9" x14ac:dyDescent="0.3">
      <c r="A25" s="6" t="s">
        <v>30</v>
      </c>
      <c r="B25" s="6" t="s">
        <v>7</v>
      </c>
      <c r="C25" s="43">
        <f>VLOOKUP('1.2'!A25,'Hoa Don'!$A$1:$D$517,2,FALSE)</f>
        <v>44236</v>
      </c>
      <c r="D25" s="45">
        <v>677.6</v>
      </c>
      <c r="H25" s="47">
        <v>44232</v>
      </c>
      <c r="I25" s="50">
        <v>959.2</v>
      </c>
    </row>
    <row r="26" spans="1:9" x14ac:dyDescent="0.3">
      <c r="A26" s="24" t="s">
        <v>31</v>
      </c>
      <c r="B26" s="6" t="s">
        <v>5</v>
      </c>
      <c r="C26" s="43">
        <f>VLOOKUP('1.2'!A26,'Hoa Don'!$A$1:$D$517,2,FALSE)</f>
        <v>44238</v>
      </c>
      <c r="D26" s="45">
        <v>4912.6000000000004</v>
      </c>
      <c r="H26" s="47">
        <v>44234</v>
      </c>
      <c r="I26" s="50">
        <v>13824.3</v>
      </c>
    </row>
    <row r="27" spans="1:9" x14ac:dyDescent="0.3">
      <c r="A27" s="24" t="s">
        <v>31</v>
      </c>
      <c r="B27" s="6" t="s">
        <v>28</v>
      </c>
      <c r="C27" s="43">
        <f>VLOOKUP('1.2'!A27,'Hoa Don'!$A$1:$D$517,2,FALSE)</f>
        <v>44238</v>
      </c>
      <c r="D27" s="45">
        <v>599.5</v>
      </c>
      <c r="H27" s="47">
        <v>44236</v>
      </c>
      <c r="I27" s="50">
        <v>677.6</v>
      </c>
    </row>
    <row r="28" spans="1:9" x14ac:dyDescent="0.3">
      <c r="A28" s="6" t="s">
        <v>32</v>
      </c>
      <c r="B28" s="6" t="s">
        <v>26</v>
      </c>
      <c r="C28" s="43">
        <f>VLOOKUP('1.2'!A28,'Hoa Don'!$A$1:$D$517,2,FALSE)</f>
        <v>44240</v>
      </c>
      <c r="D28" s="45">
        <v>2976.48</v>
      </c>
      <c r="H28" s="47">
        <v>44238</v>
      </c>
      <c r="I28" s="50">
        <v>5512.1</v>
      </c>
    </row>
    <row r="29" spans="1:9" x14ac:dyDescent="0.3">
      <c r="A29" s="6" t="s">
        <v>33</v>
      </c>
      <c r="B29" s="6" t="s">
        <v>24</v>
      </c>
      <c r="C29" s="43">
        <f>VLOOKUP('1.2'!A29,'Hoa Don'!$A$1:$D$517,2,FALSE)</f>
        <v>44242</v>
      </c>
      <c r="D29" s="45">
        <v>432</v>
      </c>
      <c r="H29" s="47">
        <v>44240</v>
      </c>
      <c r="I29" s="50">
        <v>2976.48</v>
      </c>
    </row>
    <row r="30" spans="1:9" x14ac:dyDescent="0.3">
      <c r="A30" s="6" t="s">
        <v>34</v>
      </c>
      <c r="B30" s="6" t="s">
        <v>24</v>
      </c>
      <c r="C30" s="43">
        <f>VLOOKUP('1.2'!A30,'Hoa Don'!$A$1:$D$517,2,FALSE)</f>
        <v>44244</v>
      </c>
      <c r="D30" s="45">
        <v>1620</v>
      </c>
      <c r="H30" s="47">
        <v>44242</v>
      </c>
      <c r="I30" s="50">
        <v>432</v>
      </c>
    </row>
    <row r="31" spans="1:9" x14ac:dyDescent="0.3">
      <c r="A31" s="6" t="s">
        <v>35</v>
      </c>
      <c r="B31" s="6" t="s">
        <v>24</v>
      </c>
      <c r="C31" s="43">
        <f>VLOOKUP('1.2'!A31,'Hoa Don'!$A$1:$D$517,2,FALSE)</f>
        <v>44246</v>
      </c>
      <c r="D31" s="45">
        <v>648</v>
      </c>
      <c r="H31" s="47">
        <v>44244</v>
      </c>
      <c r="I31" s="50">
        <v>1620</v>
      </c>
    </row>
    <row r="32" spans="1:9" x14ac:dyDescent="0.3">
      <c r="A32" s="6" t="s">
        <v>36</v>
      </c>
      <c r="B32" s="6" t="s">
        <v>21</v>
      </c>
      <c r="C32" s="43">
        <f>VLOOKUP('1.2'!A32,'Hoa Don'!$A$1:$D$517,2,FALSE)</f>
        <v>44248</v>
      </c>
      <c r="D32" s="45">
        <v>4924.8</v>
      </c>
      <c r="H32" s="47">
        <v>44246</v>
      </c>
      <c r="I32" s="50">
        <v>648</v>
      </c>
    </row>
    <row r="33" spans="1:9" x14ac:dyDescent="0.3">
      <c r="A33" s="6" t="s">
        <v>36</v>
      </c>
      <c r="B33" s="6" t="s">
        <v>7</v>
      </c>
      <c r="C33" s="43">
        <f>VLOOKUP('1.2'!A33,'Hoa Don'!$A$1:$D$517,2,FALSE)</f>
        <v>44248</v>
      </c>
      <c r="D33" s="45">
        <v>193.6</v>
      </c>
      <c r="H33" s="47">
        <v>44248</v>
      </c>
      <c r="I33" s="50">
        <v>5118.4000000000005</v>
      </c>
    </row>
    <row r="34" spans="1:9" x14ac:dyDescent="0.3">
      <c r="A34" s="6" t="s">
        <v>37</v>
      </c>
      <c r="B34" s="6" t="s">
        <v>38</v>
      </c>
      <c r="C34" s="43">
        <f>VLOOKUP('1.2'!A34,'Hoa Don'!$A$1:$D$517,2,FALSE)</f>
        <v>44250</v>
      </c>
      <c r="D34" s="45">
        <v>1178.0999999999999</v>
      </c>
      <c r="H34" s="47">
        <v>44250</v>
      </c>
      <c r="I34" s="50">
        <v>1178.0999999999999</v>
      </c>
    </row>
    <row r="35" spans="1:9" x14ac:dyDescent="0.3">
      <c r="A35" s="6" t="s">
        <v>39</v>
      </c>
      <c r="B35" s="6" t="s">
        <v>24</v>
      </c>
      <c r="C35" s="43">
        <f>VLOOKUP('1.2'!A35,'Hoa Don'!$A$1:$D$517,2,FALSE)</f>
        <v>44252</v>
      </c>
      <c r="D35" s="45">
        <v>6048</v>
      </c>
      <c r="H35" s="47">
        <v>44252</v>
      </c>
      <c r="I35" s="50">
        <v>6048</v>
      </c>
    </row>
    <row r="36" spans="1:9" x14ac:dyDescent="0.3">
      <c r="A36" s="6" t="s">
        <v>40</v>
      </c>
      <c r="B36" s="6" t="s">
        <v>28</v>
      </c>
      <c r="C36" s="43">
        <f>VLOOKUP('1.2'!A36,'Hoa Don'!$A$1:$D$517,2,FALSE)</f>
        <v>44254</v>
      </c>
      <c r="D36" s="45">
        <v>1798.5</v>
      </c>
      <c r="H36" s="47">
        <v>44254</v>
      </c>
      <c r="I36" s="50">
        <v>1798.5</v>
      </c>
    </row>
    <row r="37" spans="1:9" x14ac:dyDescent="0.3">
      <c r="A37" s="6" t="s">
        <v>41</v>
      </c>
      <c r="B37" s="6" t="s">
        <v>28</v>
      </c>
      <c r="C37" s="43">
        <f>VLOOKUP('1.2'!A37,'Hoa Don'!$A$1:$D$517,2,FALSE)</f>
        <v>44256</v>
      </c>
      <c r="D37" s="45">
        <v>2637.8</v>
      </c>
      <c r="H37" s="47">
        <v>44256</v>
      </c>
      <c r="I37" s="50">
        <v>2637.8</v>
      </c>
    </row>
    <row r="38" spans="1:9" x14ac:dyDescent="0.3">
      <c r="A38" s="6" t="s">
        <v>42</v>
      </c>
      <c r="B38" s="6" t="s">
        <v>10</v>
      </c>
      <c r="C38" s="43">
        <f>VLOOKUP('1.2'!A38,'Hoa Don'!$A$1:$D$517,2,FALSE)</f>
        <v>44258</v>
      </c>
      <c r="D38" s="45">
        <v>22643.25</v>
      </c>
      <c r="H38" s="47">
        <v>44258</v>
      </c>
      <c r="I38" s="50">
        <v>22643.25</v>
      </c>
    </row>
    <row r="39" spans="1:9" x14ac:dyDescent="0.3">
      <c r="A39" s="6" t="s">
        <v>43</v>
      </c>
      <c r="B39" s="6" t="s">
        <v>26</v>
      </c>
      <c r="C39" s="43">
        <f>VLOOKUP('1.2'!A39,'Hoa Don'!$A$1:$D$517,2,FALSE)</f>
        <v>44260</v>
      </c>
      <c r="D39" s="45">
        <v>11676.96</v>
      </c>
      <c r="H39" s="47">
        <v>44260</v>
      </c>
      <c r="I39" s="50">
        <v>11676.96</v>
      </c>
    </row>
    <row r="40" spans="1:9" x14ac:dyDescent="0.3">
      <c r="A40" s="6" t="s">
        <v>44</v>
      </c>
      <c r="B40" s="6" t="s">
        <v>5</v>
      </c>
      <c r="C40" s="43">
        <f>VLOOKUP('1.2'!A40,'Hoa Don'!$A$1:$D$517,2,FALSE)</f>
        <v>44262</v>
      </c>
      <c r="D40" s="45">
        <v>1403.6</v>
      </c>
      <c r="H40" s="47">
        <v>44262</v>
      </c>
      <c r="I40" s="50">
        <v>1403.6</v>
      </c>
    </row>
    <row r="41" spans="1:9" x14ac:dyDescent="0.3">
      <c r="A41" s="6" t="s">
        <v>45</v>
      </c>
      <c r="B41" s="6" t="s">
        <v>7</v>
      </c>
      <c r="C41" s="43">
        <f>VLOOKUP('1.2'!A41,'Hoa Don'!$A$1:$D$517,2,FALSE)</f>
        <v>44264</v>
      </c>
      <c r="D41" s="45">
        <v>387.2</v>
      </c>
      <c r="H41" s="47">
        <v>44264</v>
      </c>
      <c r="I41" s="50">
        <v>387.2</v>
      </c>
    </row>
    <row r="42" spans="1:9" x14ac:dyDescent="0.3">
      <c r="A42" s="6" t="s">
        <v>46</v>
      </c>
      <c r="B42" s="6" t="s">
        <v>24</v>
      </c>
      <c r="C42" s="43">
        <f>VLOOKUP('1.2'!A42,'Hoa Don'!$A$1:$D$517,2,FALSE)</f>
        <v>44266</v>
      </c>
      <c r="D42" s="45">
        <v>864</v>
      </c>
      <c r="H42" s="47">
        <v>44266</v>
      </c>
      <c r="I42" s="50">
        <v>864</v>
      </c>
    </row>
    <row r="43" spans="1:9" x14ac:dyDescent="0.3">
      <c r="A43" s="6" t="s">
        <v>47</v>
      </c>
      <c r="B43" s="6" t="s">
        <v>10</v>
      </c>
      <c r="C43" s="43">
        <f>VLOOKUP('1.2'!A43,'Hoa Don'!$A$1:$D$517,2,FALSE)</f>
        <v>44268</v>
      </c>
      <c r="D43" s="45">
        <v>953.4</v>
      </c>
      <c r="H43" s="47">
        <v>44268</v>
      </c>
      <c r="I43" s="50">
        <v>953.4</v>
      </c>
    </row>
    <row r="44" spans="1:9" x14ac:dyDescent="0.3">
      <c r="A44" s="6" t="s">
        <v>48</v>
      </c>
      <c r="B44" s="6" t="s">
        <v>28</v>
      </c>
      <c r="C44" s="43">
        <f>VLOOKUP('1.2'!A44,'Hoa Don'!$A$1:$D$517,2,FALSE)</f>
        <v>44270</v>
      </c>
      <c r="D44" s="45">
        <v>10671.1</v>
      </c>
      <c r="H44" s="47">
        <v>44270</v>
      </c>
      <c r="I44" s="50">
        <v>10671.1</v>
      </c>
    </row>
    <row r="45" spans="1:9" x14ac:dyDescent="0.3">
      <c r="A45" s="6" t="s">
        <v>49</v>
      </c>
      <c r="B45" s="6" t="s">
        <v>24</v>
      </c>
      <c r="C45" s="43">
        <f>VLOOKUP('1.2'!A45,'Hoa Don'!$A$1:$D$517,2,FALSE)</f>
        <v>44272</v>
      </c>
      <c r="D45" s="45">
        <v>216</v>
      </c>
      <c r="H45" s="47">
        <v>44272</v>
      </c>
      <c r="I45" s="50">
        <v>216</v>
      </c>
    </row>
    <row r="46" spans="1:9" x14ac:dyDescent="0.3">
      <c r="A46" s="6" t="s">
        <v>50</v>
      </c>
      <c r="B46" s="6" t="s">
        <v>51</v>
      </c>
      <c r="C46" s="43">
        <f>VLOOKUP('1.2'!A46,'Hoa Don'!$A$1:$D$517,2,FALSE)</f>
        <v>44274</v>
      </c>
      <c r="D46" s="45">
        <v>6577.2</v>
      </c>
      <c r="H46" s="47">
        <v>44274</v>
      </c>
      <c r="I46" s="50">
        <v>6577.2</v>
      </c>
    </row>
    <row r="47" spans="1:9" x14ac:dyDescent="0.3">
      <c r="A47" s="6" t="s">
        <v>52</v>
      </c>
      <c r="B47" s="6" t="s">
        <v>28</v>
      </c>
      <c r="C47" s="43">
        <f>VLOOKUP('1.2'!A47,'Hoa Don'!$A$1:$D$517,2,FALSE)</f>
        <v>44276</v>
      </c>
      <c r="D47" s="45">
        <v>599.5</v>
      </c>
      <c r="H47" s="47">
        <v>44276</v>
      </c>
      <c r="I47" s="50">
        <v>599.5</v>
      </c>
    </row>
    <row r="48" spans="1:9" x14ac:dyDescent="0.3">
      <c r="A48" s="6" t="s">
        <v>53</v>
      </c>
      <c r="B48" s="6" t="s">
        <v>7</v>
      </c>
      <c r="C48" s="43">
        <f>VLOOKUP('1.2'!A48,'Hoa Don'!$A$1:$D$517,2,FALSE)</f>
        <v>44278</v>
      </c>
      <c r="D48" s="45">
        <v>4259.2</v>
      </c>
      <c r="H48" s="47">
        <v>44278</v>
      </c>
      <c r="I48" s="50">
        <v>4259.2</v>
      </c>
    </row>
    <row r="49" spans="1:9" x14ac:dyDescent="0.3">
      <c r="A49" s="6" t="s">
        <v>54</v>
      </c>
      <c r="B49" s="6" t="s">
        <v>28</v>
      </c>
      <c r="C49" s="43">
        <f>VLOOKUP('1.2'!A49,'Hoa Don'!$A$1:$D$517,2,FALSE)</f>
        <v>44280</v>
      </c>
      <c r="D49" s="45">
        <v>2637.8</v>
      </c>
      <c r="H49" s="47">
        <v>44280</v>
      </c>
      <c r="I49" s="50">
        <v>2637.8</v>
      </c>
    </row>
    <row r="50" spans="1:9" x14ac:dyDescent="0.3">
      <c r="A50" s="6" t="s">
        <v>55</v>
      </c>
      <c r="B50" s="6" t="s">
        <v>21</v>
      </c>
      <c r="C50" s="43">
        <f>VLOOKUP('1.2'!A50,'Hoa Don'!$A$1:$D$517,2,FALSE)</f>
        <v>44282</v>
      </c>
      <c r="D50" s="45">
        <v>7776</v>
      </c>
      <c r="H50" s="47">
        <v>44282</v>
      </c>
      <c r="I50" s="50">
        <v>7776</v>
      </c>
    </row>
    <row r="51" spans="1:9" x14ac:dyDescent="0.3">
      <c r="A51" s="6" t="s">
        <v>56</v>
      </c>
      <c r="B51" s="6" t="s">
        <v>7</v>
      </c>
      <c r="C51" s="43">
        <f>VLOOKUP('1.2'!A51,'Hoa Don'!$A$1:$D$517,2,FALSE)</f>
        <v>44284</v>
      </c>
      <c r="D51" s="45">
        <v>2323.1999999999998</v>
      </c>
      <c r="H51" s="47">
        <v>44284</v>
      </c>
      <c r="I51" s="50">
        <v>2819.4</v>
      </c>
    </row>
    <row r="52" spans="1:9" x14ac:dyDescent="0.3">
      <c r="A52" s="6" t="s">
        <v>56</v>
      </c>
      <c r="B52" s="6" t="s">
        <v>51</v>
      </c>
      <c r="C52" s="43">
        <f>VLOOKUP('1.2'!A52,'Hoa Don'!$A$1:$D$517,2,FALSE)</f>
        <v>44284</v>
      </c>
      <c r="D52" s="45">
        <v>113.4</v>
      </c>
      <c r="H52" s="47">
        <v>44286</v>
      </c>
      <c r="I52" s="50">
        <v>11534.4</v>
      </c>
    </row>
    <row r="53" spans="1:9" x14ac:dyDescent="0.3">
      <c r="A53" s="6" t="s">
        <v>56</v>
      </c>
      <c r="B53" s="6" t="s">
        <v>5</v>
      </c>
      <c r="C53" s="43">
        <f>VLOOKUP('1.2'!A53,'Hoa Don'!$A$1:$D$517,2,FALSE)</f>
        <v>44284</v>
      </c>
      <c r="D53" s="45">
        <v>382.8</v>
      </c>
      <c r="H53" s="47">
        <v>44288</v>
      </c>
      <c r="I53" s="50">
        <v>22209.119999999999</v>
      </c>
    </row>
    <row r="54" spans="1:9" x14ac:dyDescent="0.3">
      <c r="A54" s="6" t="s">
        <v>57</v>
      </c>
      <c r="B54" s="6" t="s">
        <v>21</v>
      </c>
      <c r="C54" s="43">
        <f>VLOOKUP('1.2'!A54,'Hoa Don'!$A$1:$D$517,2,FALSE)</f>
        <v>44286</v>
      </c>
      <c r="D54" s="45">
        <v>11534.4</v>
      </c>
      <c r="H54" s="47">
        <v>44290</v>
      </c>
      <c r="I54" s="50">
        <v>3178.8</v>
      </c>
    </row>
    <row r="55" spans="1:9" x14ac:dyDescent="0.3">
      <c r="A55" s="6" t="s">
        <v>58</v>
      </c>
      <c r="B55" s="6" t="s">
        <v>26</v>
      </c>
      <c r="C55" s="43">
        <f>VLOOKUP('1.2'!A55,'Hoa Don'!$A$1:$D$517,2,FALSE)</f>
        <v>44288</v>
      </c>
      <c r="D55" s="45">
        <v>22209.119999999999</v>
      </c>
      <c r="H55" s="47">
        <v>44294</v>
      </c>
      <c r="I55" s="50">
        <v>1296</v>
      </c>
    </row>
    <row r="56" spans="1:9" x14ac:dyDescent="0.3">
      <c r="A56" s="24" t="s">
        <v>59</v>
      </c>
      <c r="B56" s="6" t="s">
        <v>21</v>
      </c>
      <c r="C56" s="43">
        <f>VLOOKUP('1.2'!A56,'Hoa Don'!$A$1:$D$517,2,FALSE)</f>
        <v>44290</v>
      </c>
      <c r="D56" s="45">
        <v>1036.8</v>
      </c>
      <c r="H56" s="47">
        <v>44296</v>
      </c>
      <c r="I56" s="50">
        <v>1918.4</v>
      </c>
    </row>
    <row r="57" spans="1:9" x14ac:dyDescent="0.3">
      <c r="A57" s="24" t="s">
        <v>59</v>
      </c>
      <c r="B57" s="6" t="s">
        <v>38</v>
      </c>
      <c r="C57" s="43">
        <f>VLOOKUP('1.2'!A57,'Hoa Don'!$A$1:$D$517,2,FALSE)</f>
        <v>44290</v>
      </c>
      <c r="D57" s="45">
        <v>2142</v>
      </c>
      <c r="H57" s="47">
        <v>44298</v>
      </c>
      <c r="I57" s="50">
        <v>793.8</v>
      </c>
    </row>
    <row r="58" spans="1:9" x14ac:dyDescent="0.3">
      <c r="A58" s="6" t="s">
        <v>60</v>
      </c>
      <c r="B58" s="6" t="s">
        <v>21</v>
      </c>
      <c r="C58" s="43">
        <f>VLOOKUP('1.2'!A58,'Hoa Don'!$A$1:$D$517,2,FALSE)</f>
        <v>44294</v>
      </c>
      <c r="D58" s="45">
        <v>1296</v>
      </c>
      <c r="H58" s="47">
        <v>44300</v>
      </c>
      <c r="I58" s="50">
        <v>1595</v>
      </c>
    </row>
    <row r="59" spans="1:9" x14ac:dyDescent="0.3">
      <c r="A59" s="6" t="s">
        <v>61</v>
      </c>
      <c r="B59" s="6" t="s">
        <v>28</v>
      </c>
      <c r="C59" s="43">
        <f>VLOOKUP('1.2'!A59,'Hoa Don'!$A$1:$D$517,2,FALSE)</f>
        <v>44296</v>
      </c>
      <c r="D59" s="45">
        <v>1918.4</v>
      </c>
      <c r="H59" s="47">
        <v>44302</v>
      </c>
      <c r="I59" s="50">
        <v>9072</v>
      </c>
    </row>
    <row r="60" spans="1:9" x14ac:dyDescent="0.3">
      <c r="A60" s="6" t="s">
        <v>62</v>
      </c>
      <c r="B60" s="6" t="s">
        <v>51</v>
      </c>
      <c r="C60" s="43">
        <f>VLOOKUP('1.2'!A60,'Hoa Don'!$A$1:$D$517,2,FALSE)</f>
        <v>44298</v>
      </c>
      <c r="D60" s="45">
        <v>793.8</v>
      </c>
      <c r="H60" s="47">
        <v>44304</v>
      </c>
      <c r="I60" s="50">
        <v>6837.6</v>
      </c>
    </row>
    <row r="61" spans="1:9" x14ac:dyDescent="0.3">
      <c r="A61" s="6" t="s">
        <v>63</v>
      </c>
      <c r="B61" s="6" t="s">
        <v>5</v>
      </c>
      <c r="C61" s="43">
        <f>VLOOKUP('1.2'!A61,'Hoa Don'!$A$1:$D$517,2,FALSE)</f>
        <v>44300</v>
      </c>
      <c r="D61" s="45">
        <v>1595</v>
      </c>
      <c r="H61" s="47">
        <v>44306</v>
      </c>
      <c r="I61" s="50">
        <v>6588</v>
      </c>
    </row>
    <row r="62" spans="1:9" x14ac:dyDescent="0.3">
      <c r="A62" s="6" t="s">
        <v>64</v>
      </c>
      <c r="B62" s="6" t="s">
        <v>51</v>
      </c>
      <c r="C62" s="43">
        <f>VLOOKUP('1.2'!A62,'Hoa Don'!$A$1:$D$517,2,FALSE)</f>
        <v>44302</v>
      </c>
      <c r="D62" s="45">
        <v>9072</v>
      </c>
      <c r="H62" s="47">
        <v>44308</v>
      </c>
      <c r="I62" s="50">
        <v>18803.400000000001</v>
      </c>
    </row>
    <row r="63" spans="1:9" x14ac:dyDescent="0.3">
      <c r="A63" s="6" t="s">
        <v>65</v>
      </c>
      <c r="B63" s="6" t="s">
        <v>4</v>
      </c>
      <c r="C63" s="43">
        <f>VLOOKUP('1.2'!A63,'Hoa Don'!$A$1:$D$517,2,FALSE)</f>
        <v>44304</v>
      </c>
      <c r="D63" s="45">
        <v>6837.6</v>
      </c>
      <c r="H63" s="47">
        <v>44310</v>
      </c>
      <c r="I63" s="50">
        <v>17937.05</v>
      </c>
    </row>
    <row r="64" spans="1:9" x14ac:dyDescent="0.3">
      <c r="A64" s="6" t="s">
        <v>66</v>
      </c>
      <c r="B64" s="6" t="s">
        <v>24</v>
      </c>
      <c r="C64" s="43">
        <f>VLOOKUP('1.2'!A64,'Hoa Don'!$A$1:$D$517,2,FALSE)</f>
        <v>44306</v>
      </c>
      <c r="D64" s="45">
        <v>6588</v>
      </c>
      <c r="H64" s="47">
        <v>44312</v>
      </c>
      <c r="I64" s="50">
        <v>9768</v>
      </c>
    </row>
    <row r="65" spans="1:9" x14ac:dyDescent="0.3">
      <c r="A65" s="6" t="s">
        <v>67</v>
      </c>
      <c r="B65" s="6" t="s">
        <v>4</v>
      </c>
      <c r="C65" s="43">
        <f>VLOOKUP('1.2'!A65,'Hoa Don'!$A$1:$D$517,2,FALSE)</f>
        <v>44308</v>
      </c>
      <c r="D65" s="45">
        <v>18803.400000000001</v>
      </c>
      <c r="H65" s="47">
        <v>44314</v>
      </c>
      <c r="I65" s="50">
        <v>3190</v>
      </c>
    </row>
    <row r="66" spans="1:9" x14ac:dyDescent="0.3">
      <c r="A66" s="6" t="s">
        <v>68</v>
      </c>
      <c r="B66" s="6" t="s">
        <v>28</v>
      </c>
      <c r="C66" s="43">
        <f>VLOOKUP('1.2'!A66,'Hoa Don'!$A$1:$D$517,2,FALSE)</f>
        <v>44310</v>
      </c>
      <c r="D66" s="45">
        <v>1558.7</v>
      </c>
      <c r="H66" s="47">
        <v>44316</v>
      </c>
      <c r="I66" s="50">
        <v>2934.8</v>
      </c>
    </row>
    <row r="67" spans="1:9" x14ac:dyDescent="0.3">
      <c r="A67" s="6" t="s">
        <v>68</v>
      </c>
      <c r="B67" s="6" t="s">
        <v>38</v>
      </c>
      <c r="C67" s="43">
        <f>VLOOKUP('1.2'!A67,'Hoa Don'!$A$1:$D$517,2,FALSE)</f>
        <v>44310</v>
      </c>
      <c r="D67" s="45">
        <v>2142</v>
      </c>
      <c r="H67" s="47">
        <v>44318</v>
      </c>
      <c r="I67" s="50">
        <v>856.8</v>
      </c>
    </row>
    <row r="68" spans="1:9" x14ac:dyDescent="0.3">
      <c r="A68" s="6" t="s">
        <v>68</v>
      </c>
      <c r="B68" s="6" t="s">
        <v>7</v>
      </c>
      <c r="C68" s="43">
        <f>VLOOKUP('1.2'!A68,'Hoa Don'!$A$1:$D$517,2,FALSE)</f>
        <v>44310</v>
      </c>
      <c r="D68" s="45">
        <v>2323.1999999999998</v>
      </c>
      <c r="H68" s="47">
        <v>44320</v>
      </c>
      <c r="I68" s="50">
        <v>18099.900000000001</v>
      </c>
    </row>
    <row r="69" spans="1:9" x14ac:dyDescent="0.3">
      <c r="A69" s="6" t="s">
        <v>68</v>
      </c>
      <c r="B69" s="6" t="s">
        <v>4</v>
      </c>
      <c r="C69" s="43">
        <f>VLOOKUP('1.2'!A69,'Hoa Don'!$A$1:$D$517,2,FALSE)</f>
        <v>44310</v>
      </c>
      <c r="D69" s="45">
        <v>9768</v>
      </c>
      <c r="H69" s="47">
        <v>44322</v>
      </c>
      <c r="I69" s="50">
        <v>2323.1999999999998</v>
      </c>
    </row>
    <row r="70" spans="1:9" x14ac:dyDescent="0.3">
      <c r="A70" s="6" t="s">
        <v>68</v>
      </c>
      <c r="B70" s="6" t="s">
        <v>10</v>
      </c>
      <c r="C70" s="43">
        <f>VLOOKUP('1.2'!A70,'Hoa Don'!$A$1:$D$517,2,FALSE)</f>
        <v>44310</v>
      </c>
      <c r="D70" s="45">
        <v>2145.15</v>
      </c>
      <c r="H70" s="47">
        <v>44324</v>
      </c>
      <c r="I70" s="50">
        <v>7388.85</v>
      </c>
    </row>
    <row r="71" spans="1:9" x14ac:dyDescent="0.3">
      <c r="A71" s="6" t="s">
        <v>69</v>
      </c>
      <c r="B71" s="6" t="s">
        <v>4</v>
      </c>
      <c r="C71" s="43">
        <f>VLOOKUP('1.2'!A71,'Hoa Don'!$A$1:$D$517,2,FALSE)</f>
        <v>44312</v>
      </c>
      <c r="D71" s="45">
        <v>9768</v>
      </c>
      <c r="H71" s="47">
        <v>44326</v>
      </c>
      <c r="I71" s="50">
        <v>7462.8</v>
      </c>
    </row>
    <row r="72" spans="1:9" x14ac:dyDescent="0.3">
      <c r="A72" s="6" t="s">
        <v>70</v>
      </c>
      <c r="B72" s="6" t="s">
        <v>5</v>
      </c>
      <c r="C72" s="43">
        <f>VLOOKUP('1.2'!A72,'Hoa Don'!$A$1:$D$517,2,FALSE)</f>
        <v>44314</v>
      </c>
      <c r="D72" s="45">
        <v>3190</v>
      </c>
      <c r="H72" s="47">
        <v>44328</v>
      </c>
      <c r="I72" s="50">
        <v>13966.56</v>
      </c>
    </row>
    <row r="73" spans="1:9" x14ac:dyDescent="0.3">
      <c r="A73" s="6" t="s">
        <v>71</v>
      </c>
      <c r="B73" s="6" t="s">
        <v>5</v>
      </c>
      <c r="C73" s="43">
        <f>VLOOKUP('1.2'!A73,'Hoa Don'!$A$1:$D$517,2,FALSE)</f>
        <v>44316</v>
      </c>
      <c r="D73" s="45">
        <v>2934.8</v>
      </c>
      <c r="H73" s="47">
        <v>44330</v>
      </c>
      <c r="I73" s="50">
        <v>1595</v>
      </c>
    </row>
    <row r="74" spans="1:9" x14ac:dyDescent="0.3">
      <c r="A74" s="6" t="s">
        <v>72</v>
      </c>
      <c r="B74" s="6" t="s">
        <v>38</v>
      </c>
      <c r="C74" s="43">
        <f>VLOOKUP('1.2'!A74,'Hoa Don'!$A$1:$D$517,2,FALSE)</f>
        <v>44318</v>
      </c>
      <c r="D74" s="45">
        <v>856.8</v>
      </c>
      <c r="H74" s="47">
        <v>44332</v>
      </c>
      <c r="I74" s="50">
        <v>3024</v>
      </c>
    </row>
    <row r="75" spans="1:9" x14ac:dyDescent="0.3">
      <c r="A75" s="6" t="s">
        <v>73</v>
      </c>
      <c r="B75" s="6" t="s">
        <v>38</v>
      </c>
      <c r="C75" s="43">
        <f>VLOOKUP('1.2'!A75,'Hoa Don'!$A$1:$D$517,2,FALSE)</f>
        <v>44320</v>
      </c>
      <c r="D75" s="45">
        <v>18099.900000000001</v>
      </c>
      <c r="H75" s="47">
        <v>44334</v>
      </c>
      <c r="I75" s="50">
        <v>21064.32</v>
      </c>
    </row>
    <row r="76" spans="1:9" x14ac:dyDescent="0.3">
      <c r="A76" s="6" t="s">
        <v>74</v>
      </c>
      <c r="B76" s="6" t="s">
        <v>7</v>
      </c>
      <c r="C76" s="43">
        <f>VLOOKUP('1.2'!A76,'Hoa Don'!$A$1:$D$517,2,FALSE)</f>
        <v>44322</v>
      </c>
      <c r="D76" s="45">
        <v>2323.1999999999998</v>
      </c>
      <c r="H76" s="47">
        <v>44336</v>
      </c>
      <c r="I76" s="50">
        <v>959.2</v>
      </c>
    </row>
    <row r="77" spans="1:9" x14ac:dyDescent="0.3">
      <c r="A77" s="6" t="s">
        <v>75</v>
      </c>
      <c r="B77" s="6" t="s">
        <v>10</v>
      </c>
      <c r="C77" s="43">
        <f>VLOOKUP('1.2'!A77,'Hoa Don'!$A$1:$D$517,2,FALSE)</f>
        <v>44324</v>
      </c>
      <c r="D77" s="45">
        <v>7388.85</v>
      </c>
      <c r="H77" s="47">
        <v>44338</v>
      </c>
      <c r="I77" s="50">
        <v>1722.6</v>
      </c>
    </row>
    <row r="78" spans="1:9" x14ac:dyDescent="0.3">
      <c r="A78" s="24" t="s">
        <v>76</v>
      </c>
      <c r="B78" s="6" t="s">
        <v>51</v>
      </c>
      <c r="C78" s="43">
        <f>VLOOKUP('1.2'!A78,'Hoa Don'!$A$1:$D$517,2,FALSE)</f>
        <v>44326</v>
      </c>
      <c r="D78" s="45">
        <v>7030.8</v>
      </c>
      <c r="H78" s="47">
        <v>44340</v>
      </c>
      <c r="I78" s="50">
        <v>2860.2</v>
      </c>
    </row>
    <row r="79" spans="1:9" x14ac:dyDescent="0.3">
      <c r="A79" s="24" t="s">
        <v>76</v>
      </c>
      <c r="B79" s="6" t="s">
        <v>24</v>
      </c>
      <c r="C79" s="43">
        <f>VLOOKUP('1.2'!A79,'Hoa Don'!$A$1:$D$517,2,FALSE)</f>
        <v>44326</v>
      </c>
      <c r="D79" s="45">
        <v>432</v>
      </c>
      <c r="H79" s="47">
        <v>44342</v>
      </c>
      <c r="I79" s="50">
        <v>4121.28</v>
      </c>
    </row>
    <row r="80" spans="1:9" x14ac:dyDescent="0.3">
      <c r="A80" s="6" t="s">
        <v>77</v>
      </c>
      <c r="B80" s="6" t="s">
        <v>26</v>
      </c>
      <c r="C80" s="43">
        <f>VLOOKUP('1.2'!A80,'Hoa Don'!$A$1:$D$517,2,FALSE)</f>
        <v>44328</v>
      </c>
      <c r="D80" s="45">
        <v>13966.56</v>
      </c>
      <c r="H80" s="47">
        <v>44344</v>
      </c>
      <c r="I80" s="50">
        <v>1425.6</v>
      </c>
    </row>
    <row r="81" spans="1:9" x14ac:dyDescent="0.3">
      <c r="A81" s="6" t="s">
        <v>78</v>
      </c>
      <c r="B81" s="6" t="s">
        <v>5</v>
      </c>
      <c r="C81" s="43">
        <f>VLOOKUP('1.2'!A81,'Hoa Don'!$A$1:$D$517,2,FALSE)</f>
        <v>44330</v>
      </c>
      <c r="D81" s="45">
        <v>1595</v>
      </c>
      <c r="H81" s="47">
        <v>44346</v>
      </c>
      <c r="I81" s="50">
        <v>3061.8</v>
      </c>
    </row>
    <row r="82" spans="1:9" x14ac:dyDescent="0.3">
      <c r="A82" s="6" t="s">
        <v>79</v>
      </c>
      <c r="B82" s="6" t="s">
        <v>24</v>
      </c>
      <c r="C82" s="43">
        <f>VLOOKUP('1.2'!A82,'Hoa Don'!$A$1:$D$517,2,FALSE)</f>
        <v>44332</v>
      </c>
      <c r="D82" s="45">
        <v>3024</v>
      </c>
      <c r="H82" s="47">
        <v>44348</v>
      </c>
      <c r="I82" s="50">
        <v>1161.5999999999999</v>
      </c>
    </row>
    <row r="83" spans="1:9" x14ac:dyDescent="0.3">
      <c r="A83" s="6" t="s">
        <v>80</v>
      </c>
      <c r="B83" s="6" t="s">
        <v>26</v>
      </c>
      <c r="C83" s="43">
        <f>VLOOKUP('1.2'!A83,'Hoa Don'!$A$1:$D$517,2,FALSE)</f>
        <v>44334</v>
      </c>
      <c r="D83" s="45">
        <v>21064.32</v>
      </c>
      <c r="H83" s="47">
        <v>44350</v>
      </c>
      <c r="I83" s="50">
        <v>13407.9</v>
      </c>
    </row>
    <row r="84" spans="1:9" x14ac:dyDescent="0.3">
      <c r="A84" s="6" t="s">
        <v>81</v>
      </c>
      <c r="B84" s="6" t="s">
        <v>28</v>
      </c>
      <c r="C84" s="43">
        <f>VLOOKUP('1.2'!A84,'Hoa Don'!$A$1:$D$517,2,FALSE)</f>
        <v>44336</v>
      </c>
      <c r="D84" s="45">
        <v>959.2</v>
      </c>
      <c r="H84" s="47">
        <v>44352</v>
      </c>
      <c r="I84" s="50">
        <v>4808.16</v>
      </c>
    </row>
    <row r="85" spans="1:9" x14ac:dyDescent="0.3">
      <c r="A85" s="6" t="s">
        <v>82</v>
      </c>
      <c r="B85" s="6" t="s">
        <v>5</v>
      </c>
      <c r="C85" s="43">
        <f>VLOOKUP('1.2'!A85,'Hoa Don'!$A$1:$D$517,2,FALSE)</f>
        <v>44338</v>
      </c>
      <c r="D85" s="45">
        <v>1722.6</v>
      </c>
      <c r="H85" s="47">
        <v>44354</v>
      </c>
      <c r="I85" s="50">
        <v>7570.2</v>
      </c>
    </row>
    <row r="86" spans="1:9" x14ac:dyDescent="0.3">
      <c r="A86" s="6" t="s">
        <v>83</v>
      </c>
      <c r="B86" s="6" t="s">
        <v>10</v>
      </c>
      <c r="C86" s="43">
        <f>VLOOKUP('1.2'!A86,'Hoa Don'!$A$1:$D$517,2,FALSE)</f>
        <v>44340</v>
      </c>
      <c r="D86" s="45">
        <v>2860.2</v>
      </c>
      <c r="H86" s="47">
        <v>44356</v>
      </c>
      <c r="I86" s="50">
        <v>5313.6</v>
      </c>
    </row>
    <row r="87" spans="1:9" x14ac:dyDescent="0.3">
      <c r="A87" s="6" t="s">
        <v>84</v>
      </c>
      <c r="B87" s="6" t="s">
        <v>26</v>
      </c>
      <c r="C87" s="43">
        <f>VLOOKUP('1.2'!A87,'Hoa Don'!$A$1:$D$517,2,FALSE)</f>
        <v>44342</v>
      </c>
      <c r="D87" s="45">
        <v>4121.28</v>
      </c>
      <c r="H87" s="47">
        <v>44358</v>
      </c>
      <c r="I87" s="50">
        <v>13675.2</v>
      </c>
    </row>
    <row r="88" spans="1:9" x14ac:dyDescent="0.3">
      <c r="A88" s="6" t="s">
        <v>85</v>
      </c>
      <c r="B88" s="6" t="s">
        <v>21</v>
      </c>
      <c r="C88" s="43">
        <f>VLOOKUP('1.2'!A88,'Hoa Don'!$A$1:$D$517,2,FALSE)</f>
        <v>44344</v>
      </c>
      <c r="D88" s="45">
        <v>1425.6</v>
      </c>
      <c r="H88" s="47">
        <v>44360</v>
      </c>
      <c r="I88" s="50">
        <v>14777.7</v>
      </c>
    </row>
    <row r="89" spans="1:9" x14ac:dyDescent="0.3">
      <c r="A89" s="6" t="s">
        <v>86</v>
      </c>
      <c r="B89" s="6" t="s">
        <v>51</v>
      </c>
      <c r="C89" s="43">
        <f>VLOOKUP('1.2'!A89,'Hoa Don'!$A$1:$D$517,2,FALSE)</f>
        <v>44346</v>
      </c>
      <c r="D89" s="45">
        <v>3061.8</v>
      </c>
      <c r="H89" s="47">
        <v>44362</v>
      </c>
      <c r="I89" s="50">
        <v>1914</v>
      </c>
    </row>
    <row r="90" spans="1:9" x14ac:dyDescent="0.3">
      <c r="A90" s="6" t="s">
        <v>87</v>
      </c>
      <c r="B90" s="6" t="s">
        <v>7</v>
      </c>
      <c r="C90" s="43">
        <f>VLOOKUP('1.2'!A90,'Hoa Don'!$A$1:$D$517,2,FALSE)</f>
        <v>44348</v>
      </c>
      <c r="D90" s="45">
        <v>1161.5999999999999</v>
      </c>
      <c r="H90" s="47">
        <v>44364</v>
      </c>
      <c r="I90" s="50">
        <v>1944</v>
      </c>
    </row>
    <row r="91" spans="1:9" x14ac:dyDescent="0.3">
      <c r="A91" s="6" t="s">
        <v>88</v>
      </c>
      <c r="B91" s="6" t="s">
        <v>28</v>
      </c>
      <c r="C91" s="43">
        <f>VLOOKUP('1.2'!A91,'Hoa Don'!$A$1:$D$517,2,FALSE)</f>
        <v>44350</v>
      </c>
      <c r="D91" s="45">
        <v>4436.3</v>
      </c>
      <c r="H91" s="47">
        <v>44366</v>
      </c>
      <c r="I91" s="50">
        <v>19536</v>
      </c>
    </row>
    <row r="92" spans="1:9" x14ac:dyDescent="0.3">
      <c r="A92" s="6" t="s">
        <v>88</v>
      </c>
      <c r="B92" s="6" t="s">
        <v>4</v>
      </c>
      <c r="C92" s="43">
        <f>VLOOKUP('1.2'!A92,'Hoa Don'!$A$1:$D$517,2,FALSE)</f>
        <v>44350</v>
      </c>
      <c r="D92" s="45">
        <v>7326</v>
      </c>
      <c r="H92" s="47">
        <v>44368</v>
      </c>
      <c r="I92" s="50">
        <v>3597</v>
      </c>
    </row>
    <row r="93" spans="1:9" x14ac:dyDescent="0.3">
      <c r="A93" s="6" t="s">
        <v>88</v>
      </c>
      <c r="B93" s="6" t="s">
        <v>7</v>
      </c>
      <c r="C93" s="43">
        <f>VLOOKUP('1.2'!A93,'Hoa Don'!$A$1:$D$517,2,FALSE)</f>
        <v>44350</v>
      </c>
      <c r="D93" s="45">
        <v>1645.6</v>
      </c>
      <c r="H93" s="47">
        <v>44370</v>
      </c>
      <c r="I93" s="50">
        <v>10546.2</v>
      </c>
    </row>
    <row r="94" spans="1:9" x14ac:dyDescent="0.3">
      <c r="A94" s="6" t="s">
        <v>89</v>
      </c>
      <c r="B94" s="6" t="s">
        <v>26</v>
      </c>
      <c r="C94" s="43">
        <f>VLOOKUP('1.2'!A94,'Hoa Don'!$A$1:$D$517,2,FALSE)</f>
        <v>44352</v>
      </c>
      <c r="D94" s="45">
        <v>4808.16</v>
      </c>
      <c r="H94" s="47">
        <v>44372</v>
      </c>
      <c r="I94" s="50">
        <v>22954.799999999999</v>
      </c>
    </row>
    <row r="95" spans="1:9" x14ac:dyDescent="0.3">
      <c r="A95" s="6" t="s">
        <v>90</v>
      </c>
      <c r="B95" s="6" t="s">
        <v>4</v>
      </c>
      <c r="C95" s="43">
        <f>VLOOKUP('1.2'!A95,'Hoa Don'!$A$1:$D$517,2,FALSE)</f>
        <v>44354</v>
      </c>
      <c r="D95" s="45">
        <v>7570.2</v>
      </c>
      <c r="H95" s="47">
        <v>44374</v>
      </c>
      <c r="I95" s="50">
        <v>2686.2</v>
      </c>
    </row>
    <row r="96" spans="1:9" x14ac:dyDescent="0.3">
      <c r="A96" s="6" t="s">
        <v>91</v>
      </c>
      <c r="B96" s="6" t="s">
        <v>21</v>
      </c>
      <c r="C96" s="43">
        <f>VLOOKUP('1.2'!A96,'Hoa Don'!$A$1:$D$517,2,FALSE)</f>
        <v>44356</v>
      </c>
      <c r="D96" s="45">
        <v>5313.6</v>
      </c>
      <c r="H96" s="47">
        <v>44376</v>
      </c>
      <c r="I96" s="50">
        <v>1558.7</v>
      </c>
    </row>
    <row r="97" spans="1:9" x14ac:dyDescent="0.3">
      <c r="A97" s="6" t="s">
        <v>92</v>
      </c>
      <c r="B97" s="6" t="s">
        <v>4</v>
      </c>
      <c r="C97" s="43">
        <f>VLOOKUP('1.2'!A97,'Hoa Don'!$A$1:$D$517,2,FALSE)</f>
        <v>44358</v>
      </c>
      <c r="D97" s="45">
        <v>13675.2</v>
      </c>
      <c r="H97" s="47">
        <v>44378</v>
      </c>
      <c r="I97" s="50">
        <v>8397.9</v>
      </c>
    </row>
    <row r="98" spans="1:9" x14ac:dyDescent="0.3">
      <c r="A98" s="6" t="s">
        <v>93</v>
      </c>
      <c r="B98" s="6" t="s">
        <v>10</v>
      </c>
      <c r="C98" s="43">
        <f>VLOOKUP('1.2'!A98,'Hoa Don'!$A$1:$D$517,2,FALSE)</f>
        <v>44360</v>
      </c>
      <c r="D98" s="45">
        <v>14777.7</v>
      </c>
      <c r="H98" s="47">
        <v>44380</v>
      </c>
      <c r="I98" s="50">
        <v>5890.5</v>
      </c>
    </row>
    <row r="99" spans="1:9" x14ac:dyDescent="0.3">
      <c r="A99" s="6" t="s">
        <v>94</v>
      </c>
      <c r="B99" s="6" t="s">
        <v>5</v>
      </c>
      <c r="C99" s="43">
        <f>VLOOKUP('1.2'!A99,'Hoa Don'!$A$1:$D$517,2,FALSE)</f>
        <v>44362</v>
      </c>
      <c r="D99" s="45">
        <v>1914</v>
      </c>
      <c r="H99" s="47">
        <v>44382</v>
      </c>
      <c r="I99" s="50">
        <v>2679.6</v>
      </c>
    </row>
    <row r="100" spans="1:9" x14ac:dyDescent="0.3">
      <c r="A100" s="6" t="s">
        <v>95</v>
      </c>
      <c r="B100" s="6" t="s">
        <v>24</v>
      </c>
      <c r="C100" s="43">
        <f>VLOOKUP('1.2'!A100,'Hoa Don'!$A$1:$D$517,2,FALSE)</f>
        <v>44364</v>
      </c>
      <c r="D100" s="45">
        <v>1944</v>
      </c>
      <c r="H100" s="47">
        <v>44384</v>
      </c>
      <c r="I100" s="50">
        <v>7097.76</v>
      </c>
    </row>
    <row r="101" spans="1:9" x14ac:dyDescent="0.3">
      <c r="A101" s="6" t="s">
        <v>96</v>
      </c>
      <c r="B101" s="6" t="s">
        <v>4</v>
      </c>
      <c r="C101" s="43">
        <f>VLOOKUP('1.2'!A101,'Hoa Don'!$A$1:$D$517,2,FALSE)</f>
        <v>44366</v>
      </c>
      <c r="D101" s="45">
        <v>19536</v>
      </c>
      <c r="H101" s="47">
        <v>44386</v>
      </c>
      <c r="I101" s="50">
        <v>2904</v>
      </c>
    </row>
    <row r="102" spans="1:9" x14ac:dyDescent="0.3">
      <c r="A102" s="6" t="s">
        <v>97</v>
      </c>
      <c r="B102" s="6" t="s">
        <v>28</v>
      </c>
      <c r="C102" s="43">
        <f>VLOOKUP('1.2'!A102,'Hoa Don'!$A$1:$D$517,2,FALSE)</f>
        <v>44368</v>
      </c>
      <c r="D102" s="45">
        <v>3597</v>
      </c>
      <c r="H102" s="47">
        <v>44388</v>
      </c>
      <c r="I102" s="50">
        <v>6714.4</v>
      </c>
    </row>
    <row r="103" spans="1:9" x14ac:dyDescent="0.3">
      <c r="A103" s="6" t="s">
        <v>98</v>
      </c>
      <c r="B103" s="6" t="s">
        <v>51</v>
      </c>
      <c r="C103" s="43">
        <f>VLOOKUP('1.2'!A103,'Hoa Don'!$A$1:$D$517,2,FALSE)</f>
        <v>44370</v>
      </c>
      <c r="D103" s="45">
        <v>10546.2</v>
      </c>
      <c r="H103" s="47">
        <v>44390</v>
      </c>
      <c r="I103" s="50">
        <v>2904</v>
      </c>
    </row>
    <row r="104" spans="1:9" x14ac:dyDescent="0.3">
      <c r="A104" s="6" t="s">
        <v>99</v>
      </c>
      <c r="B104" s="6" t="s">
        <v>4</v>
      </c>
      <c r="C104" s="43">
        <f>VLOOKUP('1.2'!A104,'Hoa Don'!$A$1:$D$517,2,FALSE)</f>
        <v>44372</v>
      </c>
      <c r="D104" s="45">
        <v>22954.799999999999</v>
      </c>
      <c r="H104" s="47">
        <v>44392</v>
      </c>
      <c r="I104" s="50">
        <v>13347.6</v>
      </c>
    </row>
    <row r="105" spans="1:9" x14ac:dyDescent="0.3">
      <c r="A105" s="6" t="s">
        <v>100</v>
      </c>
      <c r="B105" s="6" t="s">
        <v>4</v>
      </c>
      <c r="C105" s="43">
        <f>VLOOKUP('1.2'!A105,'Hoa Don'!$A$1:$D$517,2,FALSE)</f>
        <v>44374</v>
      </c>
      <c r="D105" s="45">
        <v>2686.2</v>
      </c>
      <c r="H105" s="47">
        <v>44394</v>
      </c>
      <c r="I105" s="50">
        <v>3515.4</v>
      </c>
    </row>
    <row r="106" spans="1:9" x14ac:dyDescent="0.3">
      <c r="A106" s="6" t="s">
        <v>101</v>
      </c>
      <c r="B106" s="6" t="s">
        <v>28</v>
      </c>
      <c r="C106" s="43">
        <f>VLOOKUP('1.2'!A106,'Hoa Don'!$A$1:$D$517,2,FALSE)</f>
        <v>44376</v>
      </c>
      <c r="D106" s="45">
        <v>1558.7</v>
      </c>
      <c r="H106" s="47">
        <v>44396</v>
      </c>
      <c r="I106" s="50">
        <v>321.3</v>
      </c>
    </row>
    <row r="107" spans="1:9" x14ac:dyDescent="0.3">
      <c r="A107" s="6" t="s">
        <v>102</v>
      </c>
      <c r="B107" s="6" t="s">
        <v>10</v>
      </c>
      <c r="C107" s="43">
        <f>VLOOKUP('1.2'!A107,'Hoa Don'!$A$1:$D$517,2,FALSE)</f>
        <v>44378</v>
      </c>
      <c r="D107" s="45">
        <v>7150.5</v>
      </c>
      <c r="H107" s="47">
        <v>44398</v>
      </c>
      <c r="I107" s="50">
        <v>1927.8</v>
      </c>
    </row>
    <row r="108" spans="1:9" x14ac:dyDescent="0.3">
      <c r="A108" s="6" t="s">
        <v>102</v>
      </c>
      <c r="B108" s="6" t="s">
        <v>51</v>
      </c>
      <c r="C108" s="43">
        <f>VLOOKUP('1.2'!A108,'Hoa Don'!$A$1:$D$517,2,FALSE)</f>
        <v>44378</v>
      </c>
      <c r="D108" s="45">
        <v>1247.4000000000001</v>
      </c>
      <c r="H108" s="47">
        <v>44400</v>
      </c>
      <c r="I108" s="50">
        <v>17161.2</v>
      </c>
    </row>
    <row r="109" spans="1:9" x14ac:dyDescent="0.3">
      <c r="A109" s="6" t="s">
        <v>103</v>
      </c>
      <c r="B109" s="6" t="s">
        <v>38</v>
      </c>
      <c r="C109" s="43">
        <f>VLOOKUP('1.2'!A109,'Hoa Don'!$A$1:$D$517,2,FALSE)</f>
        <v>44380</v>
      </c>
      <c r="D109" s="45">
        <v>5890.5</v>
      </c>
      <c r="H109" s="47">
        <v>44402</v>
      </c>
      <c r="I109" s="50">
        <v>5216.3999999999996</v>
      </c>
    </row>
    <row r="110" spans="1:9" x14ac:dyDescent="0.3">
      <c r="A110" s="6" t="s">
        <v>104</v>
      </c>
      <c r="B110" s="6" t="s">
        <v>5</v>
      </c>
      <c r="C110" s="43">
        <f>VLOOKUP('1.2'!A110,'Hoa Don'!$A$1:$D$517,2,FALSE)</f>
        <v>44382</v>
      </c>
      <c r="D110" s="45">
        <v>2679.6</v>
      </c>
      <c r="H110" s="47">
        <v>44404</v>
      </c>
      <c r="I110" s="50">
        <v>2169.1999999999998</v>
      </c>
    </row>
    <row r="111" spans="1:9" x14ac:dyDescent="0.3">
      <c r="A111" s="6" t="s">
        <v>105</v>
      </c>
      <c r="B111" s="6" t="s">
        <v>26</v>
      </c>
      <c r="C111" s="43">
        <f>VLOOKUP('1.2'!A111,'Hoa Don'!$A$1:$D$517,2,FALSE)</f>
        <v>44384</v>
      </c>
      <c r="D111" s="45">
        <v>7097.76</v>
      </c>
      <c r="H111" s="47">
        <v>44405</v>
      </c>
      <c r="I111" s="50">
        <v>2268</v>
      </c>
    </row>
    <row r="112" spans="1:9" x14ac:dyDescent="0.3">
      <c r="A112" s="6" t="s">
        <v>106</v>
      </c>
      <c r="B112" s="6" t="s">
        <v>7</v>
      </c>
      <c r="C112" s="43">
        <f>VLOOKUP('1.2'!A112,'Hoa Don'!$A$1:$D$517,2,FALSE)</f>
        <v>44386</v>
      </c>
      <c r="D112" s="45">
        <v>2904</v>
      </c>
      <c r="H112" s="47">
        <v>44408</v>
      </c>
      <c r="I112" s="50">
        <v>2249.1</v>
      </c>
    </row>
    <row r="113" spans="1:9" x14ac:dyDescent="0.3">
      <c r="A113" s="6" t="s">
        <v>107</v>
      </c>
      <c r="B113" s="6" t="s">
        <v>28</v>
      </c>
      <c r="C113" s="43">
        <f>VLOOKUP('1.2'!A113,'Hoa Don'!$A$1:$D$517,2,FALSE)</f>
        <v>44388</v>
      </c>
      <c r="D113" s="45">
        <v>6714.4</v>
      </c>
      <c r="H113" s="47">
        <v>44418</v>
      </c>
      <c r="I113" s="50">
        <v>6123.6</v>
      </c>
    </row>
    <row r="114" spans="1:9" x14ac:dyDescent="0.3">
      <c r="A114" s="6" t="s">
        <v>108</v>
      </c>
      <c r="B114" s="6" t="s">
        <v>7</v>
      </c>
      <c r="C114" s="43">
        <f>VLOOKUP('1.2'!A114,'Hoa Don'!$A$1:$D$517,2,FALSE)</f>
        <v>44390</v>
      </c>
      <c r="D114" s="45">
        <v>2904</v>
      </c>
      <c r="H114" s="47">
        <v>44420</v>
      </c>
      <c r="I114" s="50">
        <v>6435.45</v>
      </c>
    </row>
    <row r="115" spans="1:9" x14ac:dyDescent="0.3">
      <c r="A115" s="6" t="s">
        <v>109</v>
      </c>
      <c r="B115" s="6" t="s">
        <v>10</v>
      </c>
      <c r="C115" s="43">
        <f>VLOOKUP('1.2'!A115,'Hoa Don'!$A$1:$D$517,2,FALSE)</f>
        <v>44392</v>
      </c>
      <c r="D115" s="45">
        <v>13347.6</v>
      </c>
      <c r="H115" s="47">
        <v>44421</v>
      </c>
      <c r="I115" s="50">
        <v>3402</v>
      </c>
    </row>
    <row r="116" spans="1:9" x14ac:dyDescent="0.3">
      <c r="A116" s="6" t="s">
        <v>110</v>
      </c>
      <c r="B116" s="6" t="s">
        <v>51</v>
      </c>
      <c r="C116" s="43">
        <f>VLOOKUP('1.2'!A116,'Hoa Don'!$A$1:$D$517,2,FALSE)</f>
        <v>44394</v>
      </c>
      <c r="D116" s="45">
        <v>3515.4</v>
      </c>
      <c r="H116" s="47">
        <v>44422</v>
      </c>
      <c r="I116" s="50">
        <v>2472.9000000000005</v>
      </c>
    </row>
    <row r="117" spans="1:9" x14ac:dyDescent="0.3">
      <c r="A117" s="6" t="s">
        <v>111</v>
      </c>
      <c r="B117" s="6" t="s">
        <v>38</v>
      </c>
      <c r="C117" s="43">
        <f>VLOOKUP('1.2'!A117,'Hoa Don'!$A$1:$D$517,2,FALSE)</f>
        <v>44396</v>
      </c>
      <c r="D117" s="45">
        <v>321.3</v>
      </c>
      <c r="H117" s="47">
        <v>44423</v>
      </c>
      <c r="I117" s="50">
        <v>3484.8</v>
      </c>
    </row>
    <row r="118" spans="1:9" x14ac:dyDescent="0.3">
      <c r="A118" s="6" t="s">
        <v>112</v>
      </c>
      <c r="B118" s="6" t="s">
        <v>51</v>
      </c>
      <c r="C118" s="43">
        <f>VLOOKUP('1.2'!A118,'Hoa Don'!$A$1:$D$517,2,FALSE)</f>
        <v>44398</v>
      </c>
      <c r="D118" s="45">
        <v>1927.8</v>
      </c>
      <c r="H118" s="47">
        <v>44424</v>
      </c>
      <c r="I118" s="50">
        <v>9828</v>
      </c>
    </row>
    <row r="119" spans="1:9" x14ac:dyDescent="0.3">
      <c r="A119" s="6" t="s">
        <v>113</v>
      </c>
      <c r="B119" s="6" t="s">
        <v>10</v>
      </c>
      <c r="C119" s="43">
        <f>VLOOKUP('1.2'!A119,'Hoa Don'!$A$1:$D$517,2,FALSE)</f>
        <v>44400</v>
      </c>
      <c r="D119" s="45">
        <v>17161.2</v>
      </c>
      <c r="H119" s="47">
        <v>44426</v>
      </c>
      <c r="I119" s="50">
        <v>2268</v>
      </c>
    </row>
    <row r="120" spans="1:9" x14ac:dyDescent="0.3">
      <c r="A120" s="6" t="s">
        <v>114</v>
      </c>
      <c r="B120" s="6" t="s">
        <v>51</v>
      </c>
      <c r="C120" s="43">
        <f>VLOOKUP('1.2'!A120,'Hoa Don'!$A$1:$D$517,2,FALSE)</f>
        <v>44402</v>
      </c>
      <c r="D120" s="45">
        <v>5216.3999999999996</v>
      </c>
      <c r="H120" s="47">
        <v>44427</v>
      </c>
      <c r="I120" s="50">
        <v>4639.8</v>
      </c>
    </row>
    <row r="121" spans="1:9" x14ac:dyDescent="0.3">
      <c r="A121" s="6" t="s">
        <v>115</v>
      </c>
      <c r="B121" s="6" t="s">
        <v>5</v>
      </c>
      <c r="C121" s="43">
        <f>VLOOKUP('1.2'!A121,'Hoa Don'!$A$1:$D$517,2,FALSE)</f>
        <v>44404</v>
      </c>
      <c r="D121" s="45">
        <v>2169.1999999999998</v>
      </c>
      <c r="H121" s="47">
        <v>44428</v>
      </c>
      <c r="I121" s="50">
        <v>1728</v>
      </c>
    </row>
    <row r="122" spans="1:9" x14ac:dyDescent="0.3">
      <c r="A122" s="6" t="s">
        <v>116</v>
      </c>
      <c r="B122" s="6" t="s">
        <v>24</v>
      </c>
      <c r="C122" s="43">
        <f>VLOOKUP('1.2'!A122,'Hoa Don'!$A$1:$D$517,2,FALSE)</f>
        <v>44405</v>
      </c>
      <c r="D122" s="45">
        <v>2268</v>
      </c>
      <c r="H122" s="47">
        <v>44429</v>
      </c>
      <c r="I122" s="50">
        <v>7711.2</v>
      </c>
    </row>
    <row r="123" spans="1:9" x14ac:dyDescent="0.3">
      <c r="A123" s="6" t="s">
        <v>117</v>
      </c>
      <c r="B123" s="6" t="s">
        <v>38</v>
      </c>
      <c r="C123" s="43">
        <f>VLOOKUP('1.2'!A123,'Hoa Don'!$A$1:$D$517,2,FALSE)</f>
        <v>44408</v>
      </c>
      <c r="D123" s="45">
        <v>2249.1</v>
      </c>
      <c r="H123" s="47">
        <v>44431</v>
      </c>
      <c r="I123" s="50">
        <v>1178.0999999999999</v>
      </c>
    </row>
    <row r="124" spans="1:9" x14ac:dyDescent="0.3">
      <c r="A124" s="6" t="s">
        <v>118</v>
      </c>
      <c r="B124" s="6" t="s">
        <v>51</v>
      </c>
      <c r="C124" s="43">
        <f>VLOOKUP('1.2'!A124,'Hoa Don'!$A$1:$D$517,2,FALSE)</f>
        <v>44418</v>
      </c>
      <c r="D124" s="45">
        <v>6123.6</v>
      </c>
      <c r="H124" s="47">
        <v>44432</v>
      </c>
      <c r="I124" s="50">
        <v>686.88</v>
      </c>
    </row>
    <row r="125" spans="1:9" x14ac:dyDescent="0.3">
      <c r="A125" s="6" t="s">
        <v>119</v>
      </c>
      <c r="B125" s="6" t="s">
        <v>10</v>
      </c>
      <c r="C125" s="43">
        <f>VLOOKUP('1.2'!A125,'Hoa Don'!$A$1:$D$517,2,FALSE)</f>
        <v>44420</v>
      </c>
      <c r="D125" s="45">
        <v>6435.45</v>
      </c>
      <c r="H125" s="47">
        <v>44433</v>
      </c>
      <c r="I125" s="50">
        <v>2383.5</v>
      </c>
    </row>
    <row r="126" spans="1:9" x14ac:dyDescent="0.3">
      <c r="A126" s="6" t="s">
        <v>120</v>
      </c>
      <c r="B126" s="6" t="s">
        <v>51</v>
      </c>
      <c r="C126" s="43">
        <f>VLOOKUP('1.2'!A126,'Hoa Don'!$A$1:$D$517,2,FALSE)</f>
        <v>44421</v>
      </c>
      <c r="D126" s="45">
        <v>3402</v>
      </c>
      <c r="H126" s="47">
        <v>44434</v>
      </c>
      <c r="I126" s="50">
        <v>14652</v>
      </c>
    </row>
    <row r="127" spans="1:9" x14ac:dyDescent="0.3">
      <c r="A127" s="6" t="s">
        <v>121</v>
      </c>
      <c r="B127" s="6" t="s">
        <v>7</v>
      </c>
      <c r="C127" s="43">
        <f>VLOOKUP('1.2'!A127,'Hoa Don'!$A$1:$D$517,2,FALSE)</f>
        <v>44422</v>
      </c>
      <c r="D127" s="45">
        <v>1258.4000000000001</v>
      </c>
      <c r="H127" s="47">
        <v>44436</v>
      </c>
      <c r="I127" s="50">
        <v>3000.8</v>
      </c>
    </row>
    <row r="128" spans="1:9" x14ac:dyDescent="0.3">
      <c r="A128" s="6" t="s">
        <v>121</v>
      </c>
      <c r="B128" s="6" t="s">
        <v>5</v>
      </c>
      <c r="C128" s="43">
        <f>VLOOKUP('1.2'!A128,'Hoa Don'!$A$1:$D$517,2,FALSE)</f>
        <v>44422</v>
      </c>
      <c r="D128" s="45">
        <v>893.2</v>
      </c>
      <c r="H128" s="47">
        <v>44438</v>
      </c>
      <c r="I128" s="50">
        <v>518.4</v>
      </c>
    </row>
    <row r="129" spans="1:9" x14ac:dyDescent="0.3">
      <c r="A129" s="6" t="s">
        <v>121</v>
      </c>
      <c r="B129" s="6" t="s">
        <v>38</v>
      </c>
      <c r="C129" s="43">
        <f>VLOOKUP('1.2'!A129,'Hoa Don'!$A$1:$D$517,2,FALSE)</f>
        <v>44422</v>
      </c>
      <c r="D129" s="45">
        <v>321.3</v>
      </c>
      <c r="H129" s="47">
        <v>44440</v>
      </c>
      <c r="I129" s="50">
        <v>9099.2000000000007</v>
      </c>
    </row>
    <row r="130" spans="1:9" x14ac:dyDescent="0.3">
      <c r="A130" s="6" t="s">
        <v>122</v>
      </c>
      <c r="B130" s="6" t="s">
        <v>7</v>
      </c>
      <c r="C130" s="43">
        <f>VLOOKUP('1.2'!A130,'Hoa Don'!$A$1:$D$517,2,FALSE)</f>
        <v>44423</v>
      </c>
      <c r="D130" s="45">
        <v>3484.8</v>
      </c>
      <c r="H130" s="47">
        <v>44442</v>
      </c>
      <c r="I130" s="50">
        <v>3836.8</v>
      </c>
    </row>
    <row r="131" spans="1:9" x14ac:dyDescent="0.3">
      <c r="A131" s="6" t="s">
        <v>123</v>
      </c>
      <c r="B131" s="6" t="s">
        <v>24</v>
      </c>
      <c r="C131" s="43">
        <f>VLOOKUP('1.2'!A131,'Hoa Don'!$A$1:$D$517,2,FALSE)</f>
        <v>44424</v>
      </c>
      <c r="D131" s="45">
        <v>9828</v>
      </c>
      <c r="H131" s="47">
        <v>44444</v>
      </c>
      <c r="I131" s="50">
        <v>1080</v>
      </c>
    </row>
    <row r="132" spans="1:9" x14ac:dyDescent="0.3">
      <c r="A132" s="6" t="s">
        <v>124</v>
      </c>
      <c r="B132" s="6" t="s">
        <v>51</v>
      </c>
      <c r="C132" s="43">
        <f>VLOOKUP('1.2'!A132,'Hoa Don'!$A$1:$D$517,2,FALSE)</f>
        <v>44426</v>
      </c>
      <c r="D132" s="45">
        <v>2268</v>
      </c>
      <c r="H132" s="47">
        <v>44446</v>
      </c>
      <c r="I132" s="50">
        <v>12454.2</v>
      </c>
    </row>
    <row r="133" spans="1:9" x14ac:dyDescent="0.3">
      <c r="A133" s="6" t="s">
        <v>125</v>
      </c>
      <c r="B133" s="6" t="s">
        <v>4</v>
      </c>
      <c r="C133" s="43">
        <f>VLOOKUP('1.2'!A133,'Hoa Don'!$A$1:$D$517,2,FALSE)</f>
        <v>44427</v>
      </c>
      <c r="D133" s="45">
        <v>4639.8</v>
      </c>
      <c r="H133" s="47">
        <v>44448</v>
      </c>
      <c r="I133" s="50">
        <v>1701</v>
      </c>
    </row>
    <row r="134" spans="1:9" x14ac:dyDescent="0.3">
      <c r="A134" s="6" t="s">
        <v>126</v>
      </c>
      <c r="B134" s="6" t="s">
        <v>24</v>
      </c>
      <c r="C134" s="43">
        <f>VLOOKUP('1.2'!A134,'Hoa Don'!$A$1:$D$517,2,FALSE)</f>
        <v>44428</v>
      </c>
      <c r="D134" s="45">
        <v>1728</v>
      </c>
      <c r="H134" s="47">
        <v>44450</v>
      </c>
      <c r="I134" s="50">
        <v>1713.6</v>
      </c>
    </row>
    <row r="135" spans="1:9" x14ac:dyDescent="0.3">
      <c r="A135" s="6" t="s">
        <v>127</v>
      </c>
      <c r="B135" s="6" t="s">
        <v>51</v>
      </c>
      <c r="C135" s="43">
        <f>VLOOKUP('1.2'!A135,'Hoa Don'!$A$1:$D$517,2,FALSE)</f>
        <v>44429</v>
      </c>
      <c r="D135" s="45">
        <v>7711.2</v>
      </c>
      <c r="H135" s="47">
        <v>44452</v>
      </c>
      <c r="I135" s="50">
        <v>3515.4</v>
      </c>
    </row>
    <row r="136" spans="1:9" x14ac:dyDescent="0.3">
      <c r="A136" s="6" t="s">
        <v>128</v>
      </c>
      <c r="B136" s="6" t="s">
        <v>38</v>
      </c>
      <c r="C136" s="43">
        <f>VLOOKUP('1.2'!A136,'Hoa Don'!$A$1:$D$517,2,FALSE)</f>
        <v>44431</v>
      </c>
      <c r="D136" s="45">
        <v>1178.0999999999999</v>
      </c>
      <c r="H136" s="47">
        <v>44454</v>
      </c>
      <c r="I136" s="50">
        <v>4924.8</v>
      </c>
    </row>
    <row r="137" spans="1:9" x14ac:dyDescent="0.3">
      <c r="A137" s="6" t="s">
        <v>129</v>
      </c>
      <c r="B137" s="6" t="s">
        <v>26</v>
      </c>
      <c r="C137" s="43">
        <f>VLOOKUP('1.2'!A137,'Hoa Don'!$A$1:$D$517,2,FALSE)</f>
        <v>44432</v>
      </c>
      <c r="D137" s="45">
        <v>686.88</v>
      </c>
      <c r="H137" s="47">
        <v>44456</v>
      </c>
      <c r="I137" s="50">
        <v>5035.8</v>
      </c>
    </row>
    <row r="138" spans="1:9" x14ac:dyDescent="0.3">
      <c r="A138" s="6" t="s">
        <v>130</v>
      </c>
      <c r="B138" s="6" t="s">
        <v>10</v>
      </c>
      <c r="C138" s="43">
        <f>VLOOKUP('1.2'!A138,'Hoa Don'!$A$1:$D$517,2,FALSE)</f>
        <v>44433</v>
      </c>
      <c r="D138" s="45">
        <v>2383.5</v>
      </c>
      <c r="H138" s="47">
        <v>44458</v>
      </c>
      <c r="I138" s="50">
        <v>3534.3</v>
      </c>
    </row>
    <row r="139" spans="1:9" x14ac:dyDescent="0.3">
      <c r="A139" s="6" t="s">
        <v>131</v>
      </c>
      <c r="B139" s="6" t="s">
        <v>4</v>
      </c>
      <c r="C139" s="43">
        <f>VLOOKUP('1.2'!A139,'Hoa Don'!$A$1:$D$517,2,FALSE)</f>
        <v>44434</v>
      </c>
      <c r="D139" s="45">
        <v>14652</v>
      </c>
      <c r="H139" s="47">
        <v>44460</v>
      </c>
      <c r="I139" s="50">
        <v>15384.6</v>
      </c>
    </row>
    <row r="140" spans="1:9" x14ac:dyDescent="0.3">
      <c r="A140" s="6" t="s">
        <v>132</v>
      </c>
      <c r="B140" s="6" t="s">
        <v>7</v>
      </c>
      <c r="C140" s="43">
        <f>VLOOKUP('1.2'!A140,'Hoa Don'!$A$1:$D$517,2,FALSE)</f>
        <v>44436</v>
      </c>
      <c r="D140" s="45">
        <v>3000.8</v>
      </c>
      <c r="H140" s="47">
        <v>44462</v>
      </c>
      <c r="I140" s="50">
        <v>14652</v>
      </c>
    </row>
    <row r="141" spans="1:9" x14ac:dyDescent="0.3">
      <c r="A141" s="6" t="s">
        <v>133</v>
      </c>
      <c r="B141" s="6" t="s">
        <v>21</v>
      </c>
      <c r="C141" s="43">
        <f>VLOOKUP('1.2'!A141,'Hoa Don'!$A$1:$D$517,2,FALSE)</f>
        <v>44438</v>
      </c>
      <c r="D141" s="45">
        <v>518.4</v>
      </c>
      <c r="H141" s="47">
        <v>44464</v>
      </c>
      <c r="I141" s="50">
        <v>1587.6</v>
      </c>
    </row>
    <row r="142" spans="1:9" x14ac:dyDescent="0.3">
      <c r="A142" s="6" t="s">
        <v>134</v>
      </c>
      <c r="B142" s="6" t="s">
        <v>7</v>
      </c>
      <c r="C142" s="43">
        <f>VLOOKUP('1.2'!A142,'Hoa Don'!$A$1:$D$517,2,FALSE)</f>
        <v>44440</v>
      </c>
      <c r="D142" s="45">
        <v>9099.2000000000007</v>
      </c>
      <c r="H142" s="47">
        <v>44466</v>
      </c>
      <c r="I142" s="50">
        <v>10010.700000000001</v>
      </c>
    </row>
    <row r="143" spans="1:9" x14ac:dyDescent="0.3">
      <c r="A143" s="6" t="s">
        <v>135</v>
      </c>
      <c r="B143" s="6" t="s">
        <v>28</v>
      </c>
      <c r="C143" s="43">
        <f>VLOOKUP('1.2'!A143,'Hoa Don'!$A$1:$D$517,2,FALSE)</f>
        <v>44442</v>
      </c>
      <c r="D143" s="45">
        <v>3836.8</v>
      </c>
      <c r="H143" s="47">
        <v>44470</v>
      </c>
      <c r="I143" s="50">
        <v>3962.7</v>
      </c>
    </row>
    <row r="144" spans="1:9" x14ac:dyDescent="0.3">
      <c r="A144" s="6" t="s">
        <v>136</v>
      </c>
      <c r="B144" s="6" t="s">
        <v>24</v>
      </c>
      <c r="C144" s="43">
        <f>VLOOKUP('1.2'!A144,'Hoa Don'!$A$1:$D$517,2,FALSE)</f>
        <v>44444</v>
      </c>
      <c r="D144" s="45">
        <v>1080</v>
      </c>
      <c r="H144" s="47">
        <v>44471</v>
      </c>
      <c r="I144" s="50">
        <v>2420</v>
      </c>
    </row>
    <row r="145" spans="1:9" x14ac:dyDescent="0.3">
      <c r="A145" s="6" t="s">
        <v>137</v>
      </c>
      <c r="B145" s="6" t="s">
        <v>4</v>
      </c>
      <c r="C145" s="43">
        <f>VLOOKUP('1.2'!A145,'Hoa Don'!$A$1:$D$517,2,FALSE)</f>
        <v>44446</v>
      </c>
      <c r="D145" s="45">
        <v>12454.2</v>
      </c>
      <c r="H145" s="47">
        <v>44474</v>
      </c>
      <c r="I145" s="50">
        <v>5462.1</v>
      </c>
    </row>
    <row r="146" spans="1:9" x14ac:dyDescent="0.3">
      <c r="A146" s="6" t="s">
        <v>138</v>
      </c>
      <c r="B146" s="6" t="s">
        <v>51</v>
      </c>
      <c r="C146" s="43">
        <f>VLOOKUP('1.2'!A146,'Hoa Don'!$A$1:$D$517,2,FALSE)</f>
        <v>44448</v>
      </c>
      <c r="D146" s="45">
        <v>1701</v>
      </c>
      <c r="H146" s="47">
        <v>44476</v>
      </c>
      <c r="I146" s="50">
        <v>1148.4000000000001</v>
      </c>
    </row>
    <row r="147" spans="1:9" x14ac:dyDescent="0.3">
      <c r="A147" s="6" t="s">
        <v>139</v>
      </c>
      <c r="B147" s="6" t="s">
        <v>38</v>
      </c>
      <c r="C147" s="43">
        <f>VLOOKUP('1.2'!A147,'Hoa Don'!$A$1:$D$517,2,FALSE)</f>
        <v>44450</v>
      </c>
      <c r="D147" s="45">
        <v>1713.6</v>
      </c>
      <c r="H147" s="47">
        <v>44478</v>
      </c>
      <c r="I147" s="50">
        <v>3240</v>
      </c>
    </row>
    <row r="148" spans="1:9" x14ac:dyDescent="0.3">
      <c r="A148" s="6" t="s">
        <v>140</v>
      </c>
      <c r="B148" s="6" t="s">
        <v>51</v>
      </c>
      <c r="C148" s="43">
        <f>VLOOKUP('1.2'!A148,'Hoa Don'!$A$1:$D$517,2,FALSE)</f>
        <v>44452</v>
      </c>
      <c r="D148" s="45">
        <v>3515.4</v>
      </c>
      <c r="H148" s="47">
        <v>44480</v>
      </c>
      <c r="I148" s="50">
        <v>11793.6</v>
      </c>
    </row>
    <row r="149" spans="1:9" x14ac:dyDescent="0.3">
      <c r="A149" s="6" t="s">
        <v>141</v>
      </c>
      <c r="B149" s="6" t="s">
        <v>21</v>
      </c>
      <c r="C149" s="43">
        <f>VLOOKUP('1.2'!A149,'Hoa Don'!$A$1:$D$517,2,FALSE)</f>
        <v>44454</v>
      </c>
      <c r="D149" s="45">
        <v>4924.8</v>
      </c>
      <c r="H149" s="47">
        <v>44482</v>
      </c>
      <c r="I149" s="50">
        <v>1258.4000000000001</v>
      </c>
    </row>
    <row r="150" spans="1:9" x14ac:dyDescent="0.3">
      <c r="A150" s="6" t="s">
        <v>142</v>
      </c>
      <c r="B150" s="6" t="s">
        <v>28</v>
      </c>
      <c r="C150" s="43">
        <f>VLOOKUP('1.2'!A150,'Hoa Don'!$A$1:$D$517,2,FALSE)</f>
        <v>44456</v>
      </c>
      <c r="D150" s="45">
        <v>5035.8</v>
      </c>
      <c r="H150" s="47">
        <v>44484</v>
      </c>
      <c r="I150" s="50">
        <v>3110.4</v>
      </c>
    </row>
    <row r="151" spans="1:9" x14ac:dyDescent="0.3">
      <c r="A151" s="6" t="s">
        <v>143</v>
      </c>
      <c r="B151" s="6" t="s">
        <v>38</v>
      </c>
      <c r="C151" s="43">
        <f>VLOOKUP('1.2'!A151,'Hoa Don'!$A$1:$D$517,2,FALSE)</f>
        <v>44458</v>
      </c>
      <c r="D151" s="45">
        <v>3534.3</v>
      </c>
      <c r="H151" s="47">
        <v>44486</v>
      </c>
      <c r="I151" s="50">
        <v>10071.6</v>
      </c>
    </row>
    <row r="152" spans="1:9" x14ac:dyDescent="0.3">
      <c r="A152" s="6" t="s">
        <v>144</v>
      </c>
      <c r="B152" s="6" t="s">
        <v>4</v>
      </c>
      <c r="C152" s="43">
        <f>VLOOKUP('1.2'!A152,'Hoa Don'!$A$1:$D$517,2,FALSE)</f>
        <v>44460</v>
      </c>
      <c r="D152" s="45">
        <v>15384.6</v>
      </c>
      <c r="H152" s="47">
        <v>44488</v>
      </c>
      <c r="I152" s="50">
        <v>6105</v>
      </c>
    </row>
    <row r="153" spans="1:9" x14ac:dyDescent="0.3">
      <c r="A153" s="6" t="s">
        <v>145</v>
      </c>
      <c r="B153" s="6" t="s">
        <v>4</v>
      </c>
      <c r="C153" s="43">
        <f>VLOOKUP('1.2'!A153,'Hoa Don'!$A$1:$D$517,2,FALSE)</f>
        <v>44462</v>
      </c>
      <c r="D153" s="45">
        <v>14652</v>
      </c>
      <c r="H153" s="47">
        <v>44490</v>
      </c>
      <c r="I153" s="50">
        <v>677.6</v>
      </c>
    </row>
    <row r="154" spans="1:9" x14ac:dyDescent="0.3">
      <c r="A154" s="6" t="s">
        <v>146</v>
      </c>
      <c r="B154" s="6" t="s">
        <v>51</v>
      </c>
      <c r="C154" s="43">
        <f>VLOOKUP('1.2'!A154,'Hoa Don'!$A$1:$D$517,2,FALSE)</f>
        <v>44464</v>
      </c>
      <c r="D154" s="45">
        <v>1587.6</v>
      </c>
      <c r="H154" s="47">
        <v>44492</v>
      </c>
      <c r="I154" s="50">
        <v>1166.4000000000001</v>
      </c>
    </row>
    <row r="155" spans="1:9" x14ac:dyDescent="0.3">
      <c r="A155" s="6" t="s">
        <v>147</v>
      </c>
      <c r="B155" s="6" t="s">
        <v>10</v>
      </c>
      <c r="C155" s="43">
        <f>VLOOKUP('1.2'!A155,'Hoa Don'!$A$1:$D$517,2,FALSE)</f>
        <v>44466</v>
      </c>
      <c r="D155" s="45">
        <v>10010.700000000001</v>
      </c>
      <c r="H155" s="47">
        <v>44494</v>
      </c>
      <c r="I155" s="50">
        <v>5808</v>
      </c>
    </row>
    <row r="156" spans="1:9" x14ac:dyDescent="0.3">
      <c r="A156" s="6" t="s">
        <v>148</v>
      </c>
      <c r="B156" s="6" t="s">
        <v>38</v>
      </c>
      <c r="C156" s="43">
        <f>VLOOKUP('1.2'!A156,'Hoa Don'!$A$1:$D$517,2,FALSE)</f>
        <v>44470</v>
      </c>
      <c r="D156" s="45">
        <v>3962.7</v>
      </c>
      <c r="H156" s="47">
        <v>44496</v>
      </c>
      <c r="I156" s="50">
        <v>1285.2</v>
      </c>
    </row>
    <row r="157" spans="1:9" x14ac:dyDescent="0.3">
      <c r="A157" s="6" t="s">
        <v>149</v>
      </c>
      <c r="B157" s="6" t="s">
        <v>7</v>
      </c>
      <c r="C157" s="43">
        <f>VLOOKUP('1.2'!A157,'Hoa Don'!$A$1:$D$517,2,FALSE)</f>
        <v>44471</v>
      </c>
      <c r="D157" s="45">
        <v>2420</v>
      </c>
      <c r="H157" s="47">
        <v>44498</v>
      </c>
      <c r="I157" s="50">
        <v>1831.68</v>
      </c>
    </row>
    <row r="158" spans="1:9" x14ac:dyDescent="0.3">
      <c r="A158" s="6" t="s">
        <v>150</v>
      </c>
      <c r="B158" s="6" t="s">
        <v>38</v>
      </c>
      <c r="C158" s="43">
        <f>VLOOKUP('1.2'!A158,'Hoa Don'!$A$1:$D$517,2,FALSE)</f>
        <v>44474</v>
      </c>
      <c r="D158" s="45">
        <v>5462.1</v>
      </c>
      <c r="H158" s="47">
        <v>44500</v>
      </c>
      <c r="I158" s="50">
        <v>1684.8</v>
      </c>
    </row>
    <row r="159" spans="1:9" x14ac:dyDescent="0.3">
      <c r="A159" s="6" t="s">
        <v>151</v>
      </c>
      <c r="B159" s="6" t="s">
        <v>5</v>
      </c>
      <c r="C159" s="43">
        <f>VLOOKUP('1.2'!A159,'Hoa Don'!$A$1:$D$517,2,FALSE)</f>
        <v>44476</v>
      </c>
      <c r="D159" s="45">
        <v>1148.4000000000001</v>
      </c>
      <c r="H159" s="47">
        <v>44501</v>
      </c>
      <c r="I159" s="50">
        <v>6588</v>
      </c>
    </row>
    <row r="160" spans="1:9" x14ac:dyDescent="0.3">
      <c r="A160" s="6" t="s">
        <v>152</v>
      </c>
      <c r="B160" s="6" t="s">
        <v>21</v>
      </c>
      <c r="C160" s="43">
        <f>VLOOKUP('1.2'!A160,'Hoa Don'!$A$1:$D$517,2,FALSE)</f>
        <v>44478</v>
      </c>
      <c r="D160" s="45">
        <v>3240</v>
      </c>
      <c r="H160" s="47">
        <v>44505</v>
      </c>
      <c r="I160" s="50">
        <v>1430.1</v>
      </c>
    </row>
    <row r="161" spans="1:9" x14ac:dyDescent="0.3">
      <c r="A161" s="6" t="s">
        <v>153</v>
      </c>
      <c r="B161" s="6" t="s">
        <v>21</v>
      </c>
      <c r="C161" s="43">
        <f>VLOOKUP('1.2'!A161,'Hoa Don'!$A$1:$D$517,2,FALSE)</f>
        <v>44480</v>
      </c>
      <c r="D161" s="45">
        <v>11793.6</v>
      </c>
      <c r="H161" s="47">
        <v>44506</v>
      </c>
      <c r="I161" s="50">
        <v>686.88</v>
      </c>
    </row>
    <row r="162" spans="1:9" x14ac:dyDescent="0.3">
      <c r="A162" s="6" t="s">
        <v>154</v>
      </c>
      <c r="B162" s="6" t="s">
        <v>7</v>
      </c>
      <c r="C162" s="43">
        <f>VLOOKUP('1.2'!A162,'Hoa Don'!$A$1:$D$517,2,FALSE)</f>
        <v>44482</v>
      </c>
      <c r="D162" s="45">
        <v>1258.4000000000001</v>
      </c>
      <c r="H162" s="47">
        <v>44508</v>
      </c>
      <c r="I162" s="50">
        <v>1713.6</v>
      </c>
    </row>
    <row r="163" spans="1:9" x14ac:dyDescent="0.3">
      <c r="A163" s="6" t="s">
        <v>155</v>
      </c>
      <c r="B163" s="6" t="s">
        <v>21</v>
      </c>
      <c r="C163" s="43">
        <f>VLOOKUP('1.2'!A163,'Hoa Don'!$A$1:$D$517,2,FALSE)</f>
        <v>44484</v>
      </c>
      <c r="D163" s="45">
        <v>3110.4</v>
      </c>
      <c r="H163" s="47">
        <v>44510</v>
      </c>
      <c r="I163" s="50">
        <v>1373.76</v>
      </c>
    </row>
    <row r="164" spans="1:9" x14ac:dyDescent="0.3">
      <c r="A164" s="6" t="s">
        <v>156</v>
      </c>
      <c r="B164" s="6" t="s">
        <v>28</v>
      </c>
      <c r="C164" s="43">
        <f>VLOOKUP('1.2'!A164,'Hoa Don'!$A$1:$D$517,2,FALSE)</f>
        <v>44486</v>
      </c>
      <c r="D164" s="45">
        <v>10071.6</v>
      </c>
      <c r="H164" s="47">
        <v>44512</v>
      </c>
      <c r="I164" s="50">
        <v>2948.4</v>
      </c>
    </row>
    <row r="165" spans="1:9" x14ac:dyDescent="0.3">
      <c r="A165" s="6" t="s">
        <v>157</v>
      </c>
      <c r="B165" s="6" t="s">
        <v>4</v>
      </c>
      <c r="C165" s="43">
        <f>VLOOKUP('1.2'!A165,'Hoa Don'!$A$1:$D$517,2,FALSE)</f>
        <v>44488</v>
      </c>
      <c r="D165" s="45">
        <v>6105</v>
      </c>
      <c r="H165" s="47">
        <v>44514</v>
      </c>
      <c r="I165" s="50">
        <v>1080</v>
      </c>
    </row>
    <row r="166" spans="1:9" x14ac:dyDescent="0.3">
      <c r="A166" s="6" t="s">
        <v>158</v>
      </c>
      <c r="B166" s="6" t="s">
        <v>7</v>
      </c>
      <c r="C166" s="43">
        <f>VLOOKUP('1.2'!A166,'Hoa Don'!$A$1:$D$517,2,FALSE)</f>
        <v>44490</v>
      </c>
      <c r="D166" s="45">
        <v>677.6</v>
      </c>
      <c r="H166" s="47">
        <v>44516</v>
      </c>
      <c r="I166" s="50">
        <v>4649.3999999999996</v>
      </c>
    </row>
    <row r="167" spans="1:9" x14ac:dyDescent="0.3">
      <c r="A167" s="6" t="s">
        <v>159</v>
      </c>
      <c r="B167" s="6" t="s">
        <v>21</v>
      </c>
      <c r="C167" s="43">
        <f>VLOOKUP('1.2'!A167,'Hoa Don'!$A$1:$D$517,2,FALSE)</f>
        <v>44492</v>
      </c>
      <c r="D167" s="45">
        <v>1166.4000000000001</v>
      </c>
      <c r="H167" s="47">
        <v>44518</v>
      </c>
      <c r="I167" s="50">
        <v>11676.96</v>
      </c>
    </row>
    <row r="168" spans="1:9" x14ac:dyDescent="0.3">
      <c r="A168" s="6" t="s">
        <v>160</v>
      </c>
      <c r="B168" s="6" t="s">
        <v>7</v>
      </c>
      <c r="C168" s="43">
        <f>VLOOKUP('1.2'!A168,'Hoa Don'!$A$1:$D$517,2,FALSE)</f>
        <v>44494</v>
      </c>
      <c r="D168" s="45">
        <v>5808</v>
      </c>
      <c r="H168" s="47">
        <v>44520</v>
      </c>
      <c r="I168" s="50">
        <v>1438.8</v>
      </c>
    </row>
    <row r="169" spans="1:9" x14ac:dyDescent="0.3">
      <c r="A169" s="6" t="s">
        <v>161</v>
      </c>
      <c r="B169" s="6" t="s">
        <v>38</v>
      </c>
      <c r="C169" s="43">
        <f>VLOOKUP('1.2'!A169,'Hoa Don'!$A$1:$D$517,2,FALSE)</f>
        <v>44496</v>
      </c>
      <c r="D169" s="45">
        <v>1285.2</v>
      </c>
      <c r="H169" s="47">
        <v>44522</v>
      </c>
      <c r="I169" s="50">
        <v>4151.3999999999996</v>
      </c>
    </row>
    <row r="170" spans="1:9" x14ac:dyDescent="0.3">
      <c r="A170" s="6" t="s">
        <v>162</v>
      </c>
      <c r="B170" s="6" t="s">
        <v>26</v>
      </c>
      <c r="C170" s="43">
        <f>VLOOKUP('1.2'!A170,'Hoa Don'!$A$1:$D$517,2,FALSE)</f>
        <v>44498</v>
      </c>
      <c r="D170" s="45">
        <v>1831.68</v>
      </c>
      <c r="H170" s="47">
        <v>44524</v>
      </c>
      <c r="I170" s="50">
        <v>2462.4</v>
      </c>
    </row>
    <row r="171" spans="1:9" x14ac:dyDescent="0.3">
      <c r="A171" s="6" t="s">
        <v>163</v>
      </c>
      <c r="B171" s="6" t="s">
        <v>21</v>
      </c>
      <c r="C171" s="43">
        <f>VLOOKUP('1.2'!A171,'Hoa Don'!$A$1:$D$517,2,FALSE)</f>
        <v>44500</v>
      </c>
      <c r="D171" s="45">
        <v>1684.8</v>
      </c>
      <c r="H171" s="47">
        <v>44526</v>
      </c>
      <c r="I171" s="50">
        <v>3907.2</v>
      </c>
    </row>
    <row r="172" spans="1:9" x14ac:dyDescent="0.3">
      <c r="A172" s="6" t="s">
        <v>164</v>
      </c>
      <c r="B172" s="6" t="s">
        <v>24</v>
      </c>
      <c r="C172" s="43">
        <f>VLOOKUP('1.2'!A172,'Hoa Don'!$A$1:$D$517,2,FALSE)</f>
        <v>44501</v>
      </c>
      <c r="D172" s="45">
        <v>6588</v>
      </c>
      <c r="H172" s="47">
        <v>44528</v>
      </c>
      <c r="I172" s="50">
        <v>856.8</v>
      </c>
    </row>
    <row r="173" spans="1:9" x14ac:dyDescent="0.3">
      <c r="A173" s="6" t="s">
        <v>165</v>
      </c>
      <c r="B173" s="6" t="s">
        <v>10</v>
      </c>
      <c r="C173" s="43">
        <f>VLOOKUP('1.2'!A173,'Hoa Don'!$A$1:$D$517,2,FALSE)</f>
        <v>44505</v>
      </c>
      <c r="D173" s="45">
        <v>1430.1</v>
      </c>
      <c r="H173" s="47">
        <v>44530</v>
      </c>
      <c r="I173" s="50">
        <v>1191.75</v>
      </c>
    </row>
    <row r="174" spans="1:9" x14ac:dyDescent="0.3">
      <c r="A174" s="6" t="s">
        <v>166</v>
      </c>
      <c r="B174" s="6" t="s">
        <v>26</v>
      </c>
      <c r="C174" s="43">
        <f>VLOOKUP('1.2'!A174,'Hoa Don'!$A$1:$D$517,2,FALSE)</f>
        <v>44506</v>
      </c>
      <c r="D174" s="45">
        <v>686.88</v>
      </c>
      <c r="H174" s="47">
        <v>44531</v>
      </c>
      <c r="I174" s="50">
        <v>8615.2000000000007</v>
      </c>
    </row>
    <row r="175" spans="1:9" x14ac:dyDescent="0.3">
      <c r="A175" s="6" t="s">
        <v>167</v>
      </c>
      <c r="B175" s="6" t="s">
        <v>38</v>
      </c>
      <c r="C175" s="43">
        <f>VLOOKUP('1.2'!A175,'Hoa Don'!$A$1:$D$517,2,FALSE)</f>
        <v>44508</v>
      </c>
      <c r="D175" s="45">
        <v>1713.6</v>
      </c>
      <c r="H175" s="47">
        <v>44533</v>
      </c>
      <c r="I175" s="50">
        <v>5783.4</v>
      </c>
    </row>
    <row r="176" spans="1:9" x14ac:dyDescent="0.3">
      <c r="A176" s="6" t="s">
        <v>168</v>
      </c>
      <c r="B176" s="6" t="s">
        <v>26</v>
      </c>
      <c r="C176" s="43">
        <f>VLOOKUP('1.2'!A176,'Hoa Don'!$A$1:$D$517,2,FALSE)</f>
        <v>44510</v>
      </c>
      <c r="D176" s="45">
        <v>1373.76</v>
      </c>
      <c r="H176" s="47">
        <v>44535</v>
      </c>
      <c r="I176" s="50">
        <v>6107.4</v>
      </c>
    </row>
    <row r="177" spans="1:9" x14ac:dyDescent="0.3">
      <c r="A177" s="6" t="s">
        <v>169</v>
      </c>
      <c r="B177" s="6" t="s">
        <v>51</v>
      </c>
      <c r="C177" s="43">
        <f>VLOOKUP('1.2'!A177,'Hoa Don'!$A$1:$D$517,2,FALSE)</f>
        <v>44512</v>
      </c>
      <c r="D177" s="45">
        <v>2948.4</v>
      </c>
      <c r="H177" s="47">
        <v>44539</v>
      </c>
      <c r="I177" s="50">
        <v>12766.5</v>
      </c>
    </row>
    <row r="178" spans="1:9" x14ac:dyDescent="0.3">
      <c r="A178" s="6" t="s">
        <v>170</v>
      </c>
      <c r="B178" s="6" t="s">
        <v>24</v>
      </c>
      <c r="C178" s="43">
        <f>VLOOKUP('1.2'!A178,'Hoa Don'!$A$1:$D$517,2,FALSE)</f>
        <v>44514</v>
      </c>
      <c r="D178" s="45">
        <v>1080</v>
      </c>
      <c r="H178" s="47">
        <v>44541</v>
      </c>
      <c r="I178" s="50">
        <v>1531.2</v>
      </c>
    </row>
    <row r="179" spans="1:9" x14ac:dyDescent="0.3">
      <c r="A179" s="6" t="s">
        <v>171</v>
      </c>
      <c r="B179" s="6" t="s">
        <v>51</v>
      </c>
      <c r="C179" s="43">
        <f>VLOOKUP('1.2'!A179,'Hoa Don'!$A$1:$D$517,2,FALSE)</f>
        <v>44516</v>
      </c>
      <c r="D179" s="45">
        <v>4649.3999999999996</v>
      </c>
      <c r="H179" s="47">
        <v>44543</v>
      </c>
      <c r="I179" s="50">
        <v>3855.6</v>
      </c>
    </row>
    <row r="180" spans="1:9" x14ac:dyDescent="0.3">
      <c r="A180" s="6" t="s">
        <v>172</v>
      </c>
      <c r="B180" s="6" t="s">
        <v>26</v>
      </c>
      <c r="C180" s="43">
        <f>VLOOKUP('1.2'!A180,'Hoa Don'!$A$1:$D$517,2,FALSE)</f>
        <v>44518</v>
      </c>
      <c r="D180" s="45">
        <v>11676.96</v>
      </c>
      <c r="H180" s="47">
        <v>44545</v>
      </c>
      <c r="I180" s="50">
        <v>6104.7</v>
      </c>
    </row>
    <row r="181" spans="1:9" x14ac:dyDescent="0.3">
      <c r="A181" s="6" t="s">
        <v>173</v>
      </c>
      <c r="B181" s="6" t="s">
        <v>28</v>
      </c>
      <c r="C181" s="43">
        <f>VLOOKUP('1.2'!A181,'Hoa Don'!$A$1:$D$517,2,FALSE)</f>
        <v>44520</v>
      </c>
      <c r="D181" s="45">
        <v>1438.8</v>
      </c>
      <c r="H181" s="47">
        <v>44547</v>
      </c>
      <c r="I181" s="50">
        <v>5958.75</v>
      </c>
    </row>
    <row r="182" spans="1:9" x14ac:dyDescent="0.3">
      <c r="A182" s="6" t="s">
        <v>174</v>
      </c>
      <c r="B182" s="6" t="s">
        <v>4</v>
      </c>
      <c r="C182" s="43">
        <f>VLOOKUP('1.2'!A182,'Hoa Don'!$A$1:$D$517,2,FALSE)</f>
        <v>44522</v>
      </c>
      <c r="D182" s="45">
        <v>4151.3999999999996</v>
      </c>
      <c r="H182" s="47">
        <v>44549</v>
      </c>
      <c r="I182" s="50">
        <v>18316.8</v>
      </c>
    </row>
    <row r="183" spans="1:9" x14ac:dyDescent="0.3">
      <c r="A183" s="6" t="s">
        <v>175</v>
      </c>
      <c r="B183" s="6" t="s">
        <v>21</v>
      </c>
      <c r="C183" s="43">
        <f>VLOOKUP('1.2'!A183,'Hoa Don'!$A$1:$D$517,2,FALSE)</f>
        <v>44524</v>
      </c>
      <c r="D183" s="45">
        <v>2462.4</v>
      </c>
      <c r="H183" s="47">
        <v>44551</v>
      </c>
      <c r="I183" s="50">
        <v>7163.2</v>
      </c>
    </row>
    <row r="184" spans="1:9" x14ac:dyDescent="0.3">
      <c r="A184" s="6" t="s">
        <v>176</v>
      </c>
      <c r="B184" s="6" t="s">
        <v>4</v>
      </c>
      <c r="C184" s="43">
        <f>VLOOKUP('1.2'!A184,'Hoa Don'!$A$1:$D$517,2,FALSE)</f>
        <v>44526</v>
      </c>
      <c r="D184" s="45">
        <v>3907.2</v>
      </c>
      <c r="H184" s="47">
        <v>44553</v>
      </c>
      <c r="I184" s="50">
        <v>4422.6000000000004</v>
      </c>
    </row>
    <row r="185" spans="1:9" x14ac:dyDescent="0.3">
      <c r="A185" s="6" t="s">
        <v>177</v>
      </c>
      <c r="B185" s="6" t="s">
        <v>38</v>
      </c>
      <c r="C185" s="43">
        <f>VLOOKUP('1.2'!A185,'Hoa Don'!$A$1:$D$517,2,FALSE)</f>
        <v>44528</v>
      </c>
      <c r="D185" s="45">
        <v>856.8</v>
      </c>
      <c r="H185" s="47">
        <v>44555</v>
      </c>
      <c r="I185" s="50">
        <v>7388.85</v>
      </c>
    </row>
    <row r="186" spans="1:9" x14ac:dyDescent="0.3">
      <c r="A186" s="6" t="s">
        <v>178</v>
      </c>
      <c r="B186" s="6" t="s">
        <v>10</v>
      </c>
      <c r="C186" s="43">
        <f>VLOOKUP('1.2'!A186,'Hoa Don'!$A$1:$D$517,2,FALSE)</f>
        <v>44530</v>
      </c>
      <c r="D186" s="45">
        <v>1191.75</v>
      </c>
      <c r="H186" s="47">
        <v>44557</v>
      </c>
      <c r="I186" s="50">
        <v>793.8</v>
      </c>
    </row>
    <row r="187" spans="1:9" x14ac:dyDescent="0.3">
      <c r="A187" s="6" t="s">
        <v>179</v>
      </c>
      <c r="B187" s="6" t="s">
        <v>7</v>
      </c>
      <c r="C187" s="43">
        <f>VLOOKUP('1.2'!A187,'Hoa Don'!$A$1:$D$517,2,FALSE)</f>
        <v>44531</v>
      </c>
      <c r="D187" s="45">
        <v>8615.2000000000007</v>
      </c>
      <c r="H187" s="47">
        <v>44558</v>
      </c>
      <c r="I187" s="50">
        <v>6714.4</v>
      </c>
    </row>
    <row r="188" spans="1:9" x14ac:dyDescent="0.3">
      <c r="A188" s="6" t="s">
        <v>180</v>
      </c>
      <c r="B188" s="6" t="s">
        <v>38</v>
      </c>
      <c r="C188" s="43">
        <f>VLOOKUP('1.2'!A188,'Hoa Don'!$A$1:$D$517,2,FALSE)</f>
        <v>44533</v>
      </c>
      <c r="D188" s="45">
        <v>5783.4</v>
      </c>
      <c r="H188" s="47">
        <v>44561</v>
      </c>
      <c r="I188" s="50">
        <v>4968</v>
      </c>
    </row>
    <row r="189" spans="1:9" x14ac:dyDescent="0.3">
      <c r="A189" s="6" t="s">
        <v>181</v>
      </c>
      <c r="B189" s="6" t="s">
        <v>21</v>
      </c>
      <c r="C189" s="43">
        <f>VLOOKUP('1.2'!A189,'Hoa Don'!$A$1:$D$517,2,FALSE)</f>
        <v>44535</v>
      </c>
      <c r="D189" s="45">
        <v>2592</v>
      </c>
      <c r="H189" s="47">
        <v>44562</v>
      </c>
      <c r="I189" s="50">
        <v>518.4</v>
      </c>
    </row>
    <row r="190" spans="1:9" x14ac:dyDescent="0.3">
      <c r="A190" s="6" t="s">
        <v>181</v>
      </c>
      <c r="B190" s="6" t="s">
        <v>51</v>
      </c>
      <c r="C190" s="43">
        <f>VLOOKUP('1.2'!A190,'Hoa Don'!$A$1:$D$517,2,FALSE)</f>
        <v>44535</v>
      </c>
      <c r="D190" s="45">
        <v>3515.4</v>
      </c>
      <c r="H190" s="47">
        <v>44565</v>
      </c>
      <c r="I190" s="50">
        <v>387.2</v>
      </c>
    </row>
    <row r="191" spans="1:9" x14ac:dyDescent="0.3">
      <c r="A191" s="6" t="s">
        <v>182</v>
      </c>
      <c r="B191" s="6" t="s">
        <v>24</v>
      </c>
      <c r="C191" s="43">
        <f>VLOOKUP('1.2'!A191,'Hoa Don'!$A$1:$D$517,2,FALSE)</f>
        <v>44539</v>
      </c>
      <c r="D191" s="45">
        <v>5616</v>
      </c>
      <c r="H191" s="47">
        <v>44566</v>
      </c>
      <c r="I191" s="50">
        <v>33743.519999999997</v>
      </c>
    </row>
    <row r="192" spans="1:9" x14ac:dyDescent="0.3">
      <c r="A192" s="6" t="s">
        <v>183</v>
      </c>
      <c r="B192" s="6" t="s">
        <v>10</v>
      </c>
      <c r="C192" s="43">
        <f>VLOOKUP('1.2'!A192,'Hoa Don'!$A$1:$D$517,2,FALSE)</f>
        <v>44539</v>
      </c>
      <c r="D192" s="45">
        <v>7150.5</v>
      </c>
      <c r="H192" s="47">
        <v>44567</v>
      </c>
      <c r="I192" s="50">
        <v>1425.6</v>
      </c>
    </row>
    <row r="193" spans="1:9" x14ac:dyDescent="0.3">
      <c r="A193" s="6" t="s">
        <v>184</v>
      </c>
      <c r="B193" s="6" t="s">
        <v>5</v>
      </c>
      <c r="C193" s="43">
        <f>VLOOKUP('1.2'!A193,'Hoa Don'!$A$1:$D$517,2,FALSE)</f>
        <v>44541</v>
      </c>
      <c r="D193" s="45">
        <v>1531.2</v>
      </c>
      <c r="H193" s="47">
        <v>44568</v>
      </c>
      <c r="I193" s="50">
        <v>2356.1999999999998</v>
      </c>
    </row>
    <row r="194" spans="1:9" x14ac:dyDescent="0.3">
      <c r="A194" s="6" t="s">
        <v>185</v>
      </c>
      <c r="B194" s="6" t="s">
        <v>51</v>
      </c>
      <c r="C194" s="43">
        <f>VLOOKUP('1.2'!A194,'Hoa Don'!$A$1:$D$517,2,FALSE)</f>
        <v>44543</v>
      </c>
      <c r="D194" s="45">
        <v>3855.6</v>
      </c>
      <c r="H194" s="47">
        <v>44573</v>
      </c>
      <c r="I194" s="50">
        <v>1296</v>
      </c>
    </row>
    <row r="195" spans="1:9" x14ac:dyDescent="0.3">
      <c r="A195" s="6" t="s">
        <v>186</v>
      </c>
      <c r="B195" s="6" t="s">
        <v>38</v>
      </c>
      <c r="C195" s="43">
        <f>VLOOKUP('1.2'!A195,'Hoa Don'!$A$1:$D$517,2,FALSE)</f>
        <v>44545</v>
      </c>
      <c r="D195" s="45">
        <v>6104.7</v>
      </c>
      <c r="H195" s="47">
        <v>44575</v>
      </c>
      <c r="I195" s="50">
        <v>3392.6000000000004</v>
      </c>
    </row>
    <row r="196" spans="1:9" x14ac:dyDescent="0.3">
      <c r="A196" s="6" t="s">
        <v>187</v>
      </c>
      <c r="B196" s="6" t="s">
        <v>10</v>
      </c>
      <c r="C196" s="43">
        <f>VLOOKUP('1.2'!A196,'Hoa Don'!$A$1:$D$517,2,FALSE)</f>
        <v>44547</v>
      </c>
      <c r="D196" s="45">
        <v>5958.75</v>
      </c>
      <c r="H196" s="47">
        <v>44589</v>
      </c>
      <c r="I196" s="50">
        <v>3317.6</v>
      </c>
    </row>
    <row r="197" spans="1:9" x14ac:dyDescent="0.3">
      <c r="A197" s="6" t="s">
        <v>188</v>
      </c>
      <c r="B197" s="6" t="s">
        <v>26</v>
      </c>
      <c r="C197" s="43">
        <f>VLOOKUP('1.2'!A197,'Hoa Don'!$A$1:$D$517,2,FALSE)</f>
        <v>44549</v>
      </c>
      <c r="D197" s="45">
        <v>18316.8</v>
      </c>
      <c r="H197" s="47">
        <v>44602</v>
      </c>
      <c r="I197" s="50">
        <v>11487</v>
      </c>
    </row>
    <row r="198" spans="1:9" x14ac:dyDescent="0.3">
      <c r="A198" s="6" t="s">
        <v>189</v>
      </c>
      <c r="B198" s="6" t="s">
        <v>7</v>
      </c>
      <c r="C198" s="43">
        <f>VLOOKUP('1.2'!A198,'Hoa Don'!$A$1:$D$517,2,FALSE)</f>
        <v>44551</v>
      </c>
      <c r="D198" s="45">
        <v>7163.2</v>
      </c>
      <c r="H198" s="47">
        <v>44605</v>
      </c>
      <c r="I198" s="50">
        <v>8935.2999999999993</v>
      </c>
    </row>
    <row r="199" spans="1:9" x14ac:dyDescent="0.3">
      <c r="A199" s="6" t="s">
        <v>190</v>
      </c>
      <c r="B199" s="6" t="s">
        <v>51</v>
      </c>
      <c r="C199" s="43">
        <f>VLOOKUP('1.2'!A199,'Hoa Don'!$A$1:$D$517,2,FALSE)</f>
        <v>44553</v>
      </c>
      <c r="D199" s="45">
        <v>4422.6000000000004</v>
      </c>
      <c r="H199" s="47">
        <v>44615</v>
      </c>
      <c r="I199" s="50">
        <v>17691.96</v>
      </c>
    </row>
    <row r="200" spans="1:9" x14ac:dyDescent="0.3">
      <c r="A200" s="6" t="s">
        <v>191</v>
      </c>
      <c r="B200" s="6" t="s">
        <v>10</v>
      </c>
      <c r="C200" s="43">
        <f>VLOOKUP('1.2'!A200,'Hoa Don'!$A$1:$D$517,2,FALSE)</f>
        <v>44555</v>
      </c>
      <c r="D200" s="45">
        <v>7388.85</v>
      </c>
      <c r="H200" s="47">
        <v>44619</v>
      </c>
      <c r="I200" s="50">
        <v>13675.2</v>
      </c>
    </row>
    <row r="201" spans="1:9" x14ac:dyDescent="0.3">
      <c r="A201" s="6" t="s">
        <v>192</v>
      </c>
      <c r="B201" s="6" t="s">
        <v>51</v>
      </c>
      <c r="C201" s="43">
        <f>VLOOKUP('1.2'!A201,'Hoa Don'!$A$1:$D$517,2,FALSE)</f>
        <v>44557</v>
      </c>
      <c r="D201" s="45">
        <v>793.8</v>
      </c>
      <c r="H201" s="47">
        <v>44620</v>
      </c>
      <c r="I201" s="50">
        <v>6197.1</v>
      </c>
    </row>
    <row r="202" spans="1:9" x14ac:dyDescent="0.3">
      <c r="A202" s="6" t="s">
        <v>193</v>
      </c>
      <c r="B202" s="19" t="s">
        <v>28</v>
      </c>
      <c r="C202" s="43">
        <f>VLOOKUP('1.2'!A202,'Hoa Don'!$A$1:$D$517,2,FALSE)</f>
        <v>44558</v>
      </c>
      <c r="D202" s="45">
        <v>6714.4</v>
      </c>
      <c r="H202" s="47">
        <v>44621</v>
      </c>
      <c r="I202" s="50">
        <v>1595</v>
      </c>
    </row>
    <row r="203" spans="1:9" x14ac:dyDescent="0.3">
      <c r="A203" s="6" t="s">
        <v>194</v>
      </c>
      <c r="B203" s="6" t="s">
        <v>24</v>
      </c>
      <c r="C203" s="43">
        <f>VLOOKUP('1.2'!A203,'Hoa Don'!$A$1:$D$517,2,FALSE)</f>
        <v>44561</v>
      </c>
      <c r="D203" s="45">
        <v>4968</v>
      </c>
      <c r="H203" s="47">
        <v>44625</v>
      </c>
      <c r="I203" s="50">
        <v>864</v>
      </c>
    </row>
    <row r="204" spans="1:9" x14ac:dyDescent="0.3">
      <c r="A204" s="6" t="s">
        <v>195</v>
      </c>
      <c r="B204" s="6" t="s">
        <v>21</v>
      </c>
      <c r="C204" s="43">
        <f>VLOOKUP('1.2'!A204,'Hoa Don'!$A$1:$D$517,2,FALSE)</f>
        <v>44562</v>
      </c>
      <c r="D204" s="45">
        <v>518.4</v>
      </c>
      <c r="H204" s="47">
        <v>44626</v>
      </c>
      <c r="I204" s="50">
        <v>1709.4</v>
      </c>
    </row>
    <row r="205" spans="1:9" x14ac:dyDescent="0.3">
      <c r="A205" s="6" t="s">
        <v>196</v>
      </c>
      <c r="B205" s="6" t="s">
        <v>7</v>
      </c>
      <c r="C205" s="43">
        <f>VLOOKUP('1.2'!A205,'Hoa Don'!$A$1:$D$517,2,FALSE)</f>
        <v>44565</v>
      </c>
      <c r="D205" s="45">
        <v>387.2</v>
      </c>
      <c r="H205" s="47">
        <v>44627</v>
      </c>
      <c r="I205" s="50">
        <v>3597</v>
      </c>
    </row>
    <row r="206" spans="1:9" x14ac:dyDescent="0.3">
      <c r="A206" s="6" t="s">
        <v>197</v>
      </c>
      <c r="B206" s="6" t="s">
        <v>21</v>
      </c>
      <c r="C206" s="43">
        <f>VLOOKUP('1.2'!A206,'Hoa Don'!$A$1:$D$517,2,FALSE)</f>
        <v>44566</v>
      </c>
      <c r="D206" s="45">
        <v>11534.4</v>
      </c>
      <c r="H206" s="47">
        <v>44630</v>
      </c>
      <c r="I206" s="50">
        <v>10546.2</v>
      </c>
    </row>
    <row r="207" spans="1:9" x14ac:dyDescent="0.3">
      <c r="A207" s="6" t="s">
        <v>198</v>
      </c>
      <c r="B207" s="6" t="s">
        <v>26</v>
      </c>
      <c r="C207" s="43">
        <f>VLOOKUP('1.2'!A207,'Hoa Don'!$A$1:$D$517,2,FALSE)</f>
        <v>44566</v>
      </c>
      <c r="D207" s="45">
        <v>22209.119999999999</v>
      </c>
      <c r="H207" s="47">
        <v>44633</v>
      </c>
      <c r="I207" s="50">
        <v>22954.799999999999</v>
      </c>
    </row>
    <row r="208" spans="1:9" x14ac:dyDescent="0.3">
      <c r="A208" s="6" t="s">
        <v>199</v>
      </c>
      <c r="B208" s="6" t="s">
        <v>21</v>
      </c>
      <c r="C208" s="43">
        <f>VLOOKUP('1.2'!A208,'Hoa Don'!$A$1:$D$517,2,FALSE)</f>
        <v>44567</v>
      </c>
      <c r="D208" s="45">
        <v>1425.6</v>
      </c>
      <c r="H208" s="47">
        <v>44637</v>
      </c>
      <c r="I208" s="50">
        <v>2686.2</v>
      </c>
    </row>
    <row r="209" spans="1:9" x14ac:dyDescent="0.3">
      <c r="A209" s="6" t="s">
        <v>200</v>
      </c>
      <c r="B209" s="6" t="s">
        <v>38</v>
      </c>
      <c r="C209" s="43">
        <f>VLOOKUP('1.2'!A209,'Hoa Don'!$A$1:$D$517,2,FALSE)</f>
        <v>44568</v>
      </c>
      <c r="D209" s="45">
        <v>2356.1999999999998</v>
      </c>
      <c r="H209" s="47">
        <v>44641</v>
      </c>
      <c r="I209" s="50">
        <v>3477.1</v>
      </c>
    </row>
    <row r="210" spans="1:9" x14ac:dyDescent="0.3">
      <c r="A210" s="6" t="s">
        <v>201</v>
      </c>
      <c r="B210" s="6" t="s">
        <v>21</v>
      </c>
      <c r="C210" s="43">
        <f>VLOOKUP('1.2'!A210,'Hoa Don'!$A$1:$D$517,2,FALSE)</f>
        <v>44573</v>
      </c>
      <c r="D210" s="45">
        <v>1296</v>
      </c>
      <c r="H210" s="47">
        <v>44655</v>
      </c>
      <c r="I210" s="50">
        <v>13041</v>
      </c>
    </row>
    <row r="211" spans="1:9" x14ac:dyDescent="0.3">
      <c r="A211" s="6" t="s">
        <v>202</v>
      </c>
      <c r="B211" s="6" t="s">
        <v>28</v>
      </c>
      <c r="C211" s="43">
        <f>VLOOKUP('1.2'!A211,'Hoa Don'!$A$1:$D$517,2,FALSE)</f>
        <v>44575</v>
      </c>
      <c r="D211" s="45">
        <v>1918.4</v>
      </c>
      <c r="H211" s="47">
        <v>44660</v>
      </c>
      <c r="I211" s="50">
        <v>2934.8</v>
      </c>
    </row>
    <row r="212" spans="1:9" x14ac:dyDescent="0.3">
      <c r="A212" s="6" t="s">
        <v>203</v>
      </c>
      <c r="B212" s="6" t="s">
        <v>51</v>
      </c>
      <c r="C212" s="43">
        <f>VLOOKUP('1.2'!A212,'Hoa Don'!$A$1:$D$517,2,FALSE)</f>
        <v>44575</v>
      </c>
      <c r="D212" s="45">
        <v>1474.2</v>
      </c>
      <c r="H212" s="47">
        <v>44667</v>
      </c>
      <c r="I212" s="50">
        <v>686.88</v>
      </c>
    </row>
    <row r="213" spans="1:9" x14ac:dyDescent="0.3">
      <c r="A213" s="6" t="s">
        <v>204</v>
      </c>
      <c r="B213" s="6" t="s">
        <v>5</v>
      </c>
      <c r="C213" s="43">
        <f>VLOOKUP('1.2'!A213,'Hoa Don'!$A$1:$D$517,2,FALSE)</f>
        <v>44589</v>
      </c>
      <c r="D213" s="45">
        <v>3317.6</v>
      </c>
      <c r="H213" s="47">
        <v>44670</v>
      </c>
      <c r="I213" s="50">
        <v>387.2</v>
      </c>
    </row>
    <row r="214" spans="1:9" x14ac:dyDescent="0.3">
      <c r="A214" s="6" t="s">
        <v>205</v>
      </c>
      <c r="B214" s="6" t="s">
        <v>51</v>
      </c>
      <c r="C214" s="43">
        <f>VLOOKUP('1.2'!A214,'Hoa Don'!$A$1:$D$517,2,FALSE)</f>
        <v>44602</v>
      </c>
      <c r="D214" s="45">
        <v>4649.3999999999996</v>
      </c>
      <c r="H214" s="47">
        <v>44674</v>
      </c>
      <c r="I214" s="50">
        <v>6714.4</v>
      </c>
    </row>
    <row r="215" spans="1:9" x14ac:dyDescent="0.3">
      <c r="A215" s="6" t="s">
        <v>206</v>
      </c>
      <c r="B215" s="6" t="s">
        <v>4</v>
      </c>
      <c r="C215" s="43">
        <f>VLOOKUP('1.2'!A215,'Hoa Don'!$A$1:$D$517,2,FALSE)</f>
        <v>44602</v>
      </c>
      <c r="D215" s="45">
        <v>6837.6</v>
      </c>
      <c r="H215" s="47">
        <v>44675</v>
      </c>
      <c r="I215" s="50">
        <v>19073.400000000001</v>
      </c>
    </row>
    <row r="216" spans="1:9" x14ac:dyDescent="0.3">
      <c r="A216" s="6" t="s">
        <v>207</v>
      </c>
      <c r="B216" s="6" t="s">
        <v>7</v>
      </c>
      <c r="C216" s="43">
        <f>VLOOKUP('1.2'!A216,'Hoa Don'!$A$1:$D$517,2,FALSE)</f>
        <v>44605</v>
      </c>
      <c r="D216" s="45">
        <v>4259.2</v>
      </c>
      <c r="H216" s="47">
        <v>44676</v>
      </c>
      <c r="I216" s="50">
        <v>18510.8</v>
      </c>
    </row>
    <row r="217" spans="1:9" x14ac:dyDescent="0.3">
      <c r="A217" s="6" t="s">
        <v>208</v>
      </c>
      <c r="B217" s="6" t="s">
        <v>28</v>
      </c>
      <c r="C217" s="43">
        <f>VLOOKUP('1.2'!A217,'Hoa Don'!$A$1:$D$517,2,FALSE)</f>
        <v>44605</v>
      </c>
      <c r="D217" s="45">
        <v>4676.1000000000004</v>
      </c>
      <c r="H217" s="47">
        <v>44677</v>
      </c>
      <c r="I217" s="50">
        <v>12916.050000000001</v>
      </c>
    </row>
    <row r="218" spans="1:9" x14ac:dyDescent="0.3">
      <c r="A218" s="6" t="s">
        <v>209</v>
      </c>
      <c r="B218" s="6" t="s">
        <v>26</v>
      </c>
      <c r="C218" s="43">
        <f>VLOOKUP('1.2'!A218,'Hoa Don'!$A$1:$D$517,2,FALSE)</f>
        <v>44615</v>
      </c>
      <c r="D218" s="45">
        <v>4808.16</v>
      </c>
      <c r="H218" s="47">
        <v>44679</v>
      </c>
      <c r="I218" s="50">
        <v>2621.85</v>
      </c>
    </row>
    <row r="219" spans="1:9" x14ac:dyDescent="0.3">
      <c r="A219" s="6" t="s">
        <v>210</v>
      </c>
      <c r="B219" s="6" t="s">
        <v>4</v>
      </c>
      <c r="C219" s="43">
        <f>VLOOKUP('1.2'!A219,'Hoa Don'!$A$1:$D$517,2,FALSE)</f>
        <v>44615</v>
      </c>
      <c r="D219" s="45">
        <v>7570.2</v>
      </c>
      <c r="H219" s="47">
        <v>44681</v>
      </c>
      <c r="I219" s="50">
        <v>1531.2</v>
      </c>
    </row>
    <row r="220" spans="1:9" x14ac:dyDescent="0.3">
      <c r="A220" s="6" t="s">
        <v>211</v>
      </c>
      <c r="B220" s="6" t="s">
        <v>21</v>
      </c>
      <c r="C220" s="43">
        <f>VLOOKUP('1.2'!A220,'Hoa Don'!$A$1:$D$517,2,FALSE)</f>
        <v>44615</v>
      </c>
      <c r="D220" s="45">
        <v>5313.6</v>
      </c>
      <c r="H220" s="47">
        <v>44683</v>
      </c>
      <c r="I220" s="50">
        <v>1548.8</v>
      </c>
    </row>
    <row r="221" spans="1:9" x14ac:dyDescent="0.3">
      <c r="A221" s="6" t="s">
        <v>212</v>
      </c>
      <c r="B221" s="6" t="s">
        <v>4</v>
      </c>
      <c r="C221" s="43">
        <f>VLOOKUP('1.2'!A221,'Hoa Don'!$A$1:$D$517,2,FALSE)</f>
        <v>44619</v>
      </c>
      <c r="D221" s="45">
        <v>13675.2</v>
      </c>
      <c r="H221" s="47">
        <v>44685</v>
      </c>
      <c r="I221" s="50">
        <v>387.2</v>
      </c>
    </row>
    <row r="222" spans="1:9" x14ac:dyDescent="0.3">
      <c r="A222" s="6" t="s">
        <v>213</v>
      </c>
      <c r="B222" s="6" t="s">
        <v>10</v>
      </c>
      <c r="C222" s="43">
        <f>VLOOKUP('1.2'!A222,'Hoa Don'!$A$1:$D$517,2,FALSE)</f>
        <v>44620</v>
      </c>
      <c r="D222" s="45">
        <v>6197.1</v>
      </c>
      <c r="H222" s="47">
        <v>44687</v>
      </c>
      <c r="I222" s="50">
        <v>10487.4</v>
      </c>
    </row>
    <row r="223" spans="1:9" x14ac:dyDescent="0.3">
      <c r="A223" s="6" t="s">
        <v>214</v>
      </c>
      <c r="B223" s="6" t="s">
        <v>5</v>
      </c>
      <c r="C223" s="43">
        <f>VLOOKUP('1.2'!A223,'Hoa Don'!$A$1:$D$517,2,FALSE)</f>
        <v>44621</v>
      </c>
      <c r="D223" s="45">
        <v>1595</v>
      </c>
      <c r="H223" s="47">
        <v>44689</v>
      </c>
      <c r="I223" s="50">
        <v>2197.8000000000002</v>
      </c>
    </row>
    <row r="224" spans="1:9" x14ac:dyDescent="0.3">
      <c r="A224" s="6" t="s">
        <v>215</v>
      </c>
      <c r="B224" s="6" t="s">
        <v>24</v>
      </c>
      <c r="C224" s="43">
        <f>VLOOKUP('1.2'!A224,'Hoa Don'!$A$1:$D$517,2,FALSE)</f>
        <v>44625</v>
      </c>
      <c r="D224" s="45">
        <v>864</v>
      </c>
      <c r="H224" s="47">
        <v>44691</v>
      </c>
      <c r="I224" s="50">
        <v>4639.8</v>
      </c>
    </row>
    <row r="225" spans="1:9" x14ac:dyDescent="0.3">
      <c r="A225" s="6" t="s">
        <v>216</v>
      </c>
      <c r="B225" s="6" t="s">
        <v>4</v>
      </c>
      <c r="C225" s="43">
        <f>VLOOKUP('1.2'!A225,'Hoa Don'!$A$1:$D$517,2,FALSE)</f>
        <v>44626</v>
      </c>
      <c r="D225" s="45">
        <v>1709.4</v>
      </c>
      <c r="H225" s="47">
        <v>44693</v>
      </c>
      <c r="I225" s="50">
        <v>510.4</v>
      </c>
    </row>
    <row r="226" spans="1:9" x14ac:dyDescent="0.3">
      <c r="A226" s="6" t="s">
        <v>217</v>
      </c>
      <c r="B226" s="6" t="s">
        <v>28</v>
      </c>
      <c r="C226" s="43">
        <f>VLOOKUP('1.2'!A226,'Hoa Don'!$A$1:$D$517,2,FALSE)</f>
        <v>44627</v>
      </c>
      <c r="D226" s="45">
        <v>3597</v>
      </c>
      <c r="H226" s="47">
        <v>44695</v>
      </c>
      <c r="I226" s="50">
        <v>3700.4</v>
      </c>
    </row>
    <row r="227" spans="1:9" x14ac:dyDescent="0.3">
      <c r="A227" s="6" t="s">
        <v>218</v>
      </c>
      <c r="B227" s="6" t="s">
        <v>51</v>
      </c>
      <c r="C227" s="43">
        <f>VLOOKUP('1.2'!A227,'Hoa Don'!$A$1:$D$517,2,FALSE)</f>
        <v>44630</v>
      </c>
      <c r="D227" s="45">
        <v>10546.2</v>
      </c>
      <c r="H227" s="47">
        <v>44697</v>
      </c>
      <c r="I227" s="50">
        <v>1668.45</v>
      </c>
    </row>
    <row r="228" spans="1:9" x14ac:dyDescent="0.3">
      <c r="A228" s="6" t="s">
        <v>219</v>
      </c>
      <c r="B228" s="6" t="s">
        <v>4</v>
      </c>
      <c r="C228" s="43">
        <f>VLOOKUP('1.2'!A228,'Hoa Don'!$A$1:$D$517,2,FALSE)</f>
        <v>44633</v>
      </c>
      <c r="D228" s="45">
        <v>22954.799999999999</v>
      </c>
      <c r="H228" s="47">
        <v>44699</v>
      </c>
      <c r="I228" s="50">
        <v>10298.200000000001</v>
      </c>
    </row>
    <row r="229" spans="1:9" x14ac:dyDescent="0.3">
      <c r="A229" s="6" t="s">
        <v>220</v>
      </c>
      <c r="B229" s="6" t="s">
        <v>4</v>
      </c>
      <c r="C229" s="43">
        <f>VLOOKUP('1.2'!A229,'Hoa Don'!$A$1:$D$517,2,FALSE)</f>
        <v>44637</v>
      </c>
      <c r="D229" s="45">
        <v>2686.2</v>
      </c>
      <c r="H229" s="47">
        <v>44701</v>
      </c>
      <c r="I229" s="50">
        <v>1404</v>
      </c>
    </row>
    <row r="230" spans="1:9" x14ac:dyDescent="0.3">
      <c r="A230" s="6" t="s">
        <v>221</v>
      </c>
      <c r="B230" s="6" t="s">
        <v>28</v>
      </c>
      <c r="C230" s="43">
        <f>VLOOKUP('1.2'!A230,'Hoa Don'!$A$1:$D$517,2,FALSE)</f>
        <v>44641</v>
      </c>
      <c r="D230" s="45">
        <v>3477.1</v>
      </c>
      <c r="H230" s="47">
        <v>44703</v>
      </c>
      <c r="I230" s="50">
        <v>915.84</v>
      </c>
    </row>
    <row r="231" spans="1:9" x14ac:dyDescent="0.3">
      <c r="A231" s="6" t="s">
        <v>222</v>
      </c>
      <c r="B231" s="6" t="s">
        <v>10</v>
      </c>
      <c r="C231" s="43">
        <f>VLOOKUP('1.2'!A231,'Hoa Don'!$A$1:$D$517,2,FALSE)</f>
        <v>44655</v>
      </c>
      <c r="D231" s="45">
        <v>7150.5</v>
      </c>
      <c r="H231" s="47">
        <v>44705</v>
      </c>
      <c r="I231" s="50">
        <v>1678.6</v>
      </c>
    </row>
    <row r="232" spans="1:9" x14ac:dyDescent="0.3">
      <c r="A232" s="6" t="s">
        <v>223</v>
      </c>
      <c r="B232" s="6" t="s">
        <v>38</v>
      </c>
      <c r="C232" s="43">
        <f>VLOOKUP('1.2'!A232,'Hoa Don'!$A$1:$D$517,2,FALSE)</f>
        <v>44655</v>
      </c>
      <c r="D232" s="45">
        <v>5890.5</v>
      </c>
      <c r="H232" s="47">
        <v>44707</v>
      </c>
      <c r="I232" s="50">
        <v>2383.5</v>
      </c>
    </row>
    <row r="233" spans="1:9" x14ac:dyDescent="0.3">
      <c r="A233" s="6" t="s">
        <v>224</v>
      </c>
      <c r="B233" s="6" t="s">
        <v>5</v>
      </c>
      <c r="C233" s="43">
        <f>VLOOKUP('1.2'!A233,'Hoa Don'!$A$1:$D$517,2,FALSE)</f>
        <v>44660</v>
      </c>
      <c r="D233" s="45">
        <v>2934.8</v>
      </c>
      <c r="H233" s="47">
        <v>44709</v>
      </c>
      <c r="I233" s="50">
        <v>3678.4</v>
      </c>
    </row>
    <row r="234" spans="1:9" x14ac:dyDescent="0.3">
      <c r="A234" s="6" t="s">
        <v>225</v>
      </c>
      <c r="B234" s="6" t="s">
        <v>26</v>
      </c>
      <c r="C234" s="43">
        <f>VLOOKUP('1.2'!A234,'Hoa Don'!$A$1:$D$517,2,FALSE)</f>
        <v>44667</v>
      </c>
      <c r="D234" s="45">
        <v>686.88</v>
      </c>
      <c r="H234" s="47">
        <v>44711</v>
      </c>
      <c r="I234" s="50">
        <v>1148.4000000000001</v>
      </c>
    </row>
    <row r="235" spans="1:9" x14ac:dyDescent="0.3">
      <c r="A235" s="6" t="s">
        <v>226</v>
      </c>
      <c r="B235" s="6" t="s">
        <v>7</v>
      </c>
      <c r="C235" s="43">
        <f>VLOOKUP('1.2'!A235,'Hoa Don'!$A$1:$D$517,2,FALSE)</f>
        <v>44670</v>
      </c>
      <c r="D235" s="45">
        <v>387.2</v>
      </c>
      <c r="H235" s="47">
        <v>44713</v>
      </c>
      <c r="I235" s="50">
        <v>9612.9</v>
      </c>
    </row>
    <row r="236" spans="1:9" x14ac:dyDescent="0.3">
      <c r="A236" s="6" t="s">
        <v>227</v>
      </c>
      <c r="B236" s="6" t="s">
        <v>28</v>
      </c>
      <c r="C236" s="43">
        <f>VLOOKUP('1.2'!A236,'Hoa Don'!$A$1:$D$517,2,FALSE)</f>
        <v>44674</v>
      </c>
      <c r="D236" s="45">
        <v>6714.4</v>
      </c>
      <c r="H236" s="47">
        <v>44715</v>
      </c>
      <c r="I236" s="50">
        <v>3434.4</v>
      </c>
    </row>
    <row r="237" spans="1:9" x14ac:dyDescent="0.3">
      <c r="A237" s="6" t="s">
        <v>314</v>
      </c>
      <c r="B237" s="6" t="s">
        <v>10</v>
      </c>
      <c r="C237" s="43">
        <f>VLOOKUP('1.2'!A237,'Hoa Don'!$A$1:$D$517,2,FALSE)</f>
        <v>44675</v>
      </c>
      <c r="D237" s="45">
        <v>12394.2</v>
      </c>
      <c r="H237" s="47">
        <v>44717</v>
      </c>
      <c r="I237" s="50">
        <v>2376</v>
      </c>
    </row>
    <row r="238" spans="1:9" x14ac:dyDescent="0.3">
      <c r="A238" s="6" t="s">
        <v>315</v>
      </c>
      <c r="B238" s="6" t="s">
        <v>7</v>
      </c>
      <c r="C238" s="43">
        <f>VLOOKUP('1.2'!A238,'Hoa Don'!$A$1:$D$517,2,FALSE)</f>
        <v>44675</v>
      </c>
      <c r="D238" s="45">
        <v>2323.1999999999998</v>
      </c>
      <c r="H238" s="47">
        <v>44719</v>
      </c>
      <c r="I238" s="50">
        <v>2278.1</v>
      </c>
    </row>
    <row r="239" spans="1:9" x14ac:dyDescent="0.3">
      <c r="A239" s="6" t="s">
        <v>316</v>
      </c>
      <c r="B239" s="6" t="s">
        <v>7</v>
      </c>
      <c r="C239" s="43">
        <f>VLOOKUP('1.2'!A239,'Hoa Don'!$A$1:$D$517,2,FALSE)</f>
        <v>44675</v>
      </c>
      <c r="D239" s="45">
        <v>4356</v>
      </c>
      <c r="H239" s="47">
        <v>44721</v>
      </c>
      <c r="I239" s="50">
        <v>5508</v>
      </c>
    </row>
    <row r="240" spans="1:9" x14ac:dyDescent="0.3">
      <c r="A240" s="6" t="s">
        <v>317</v>
      </c>
      <c r="B240" s="6" t="s">
        <v>4</v>
      </c>
      <c r="C240" s="43">
        <f>VLOOKUP('1.2'!A240,'Hoa Don'!$A$1:$D$517,2,FALSE)</f>
        <v>44676</v>
      </c>
      <c r="D240" s="45">
        <v>15873</v>
      </c>
      <c r="H240" s="47">
        <v>44723</v>
      </c>
      <c r="I240" s="50">
        <v>2494.8000000000002</v>
      </c>
    </row>
    <row r="241" spans="1:9" x14ac:dyDescent="0.3">
      <c r="A241" s="6" t="s">
        <v>318</v>
      </c>
      <c r="B241" s="6" t="s">
        <v>28</v>
      </c>
      <c r="C241" s="43">
        <f>VLOOKUP('1.2'!A241,'Hoa Don'!$A$1:$D$517,2,FALSE)</f>
        <v>44676</v>
      </c>
      <c r="D241" s="45">
        <v>2637.8</v>
      </c>
      <c r="H241" s="47">
        <v>44725</v>
      </c>
      <c r="I241" s="50">
        <v>479.6</v>
      </c>
    </row>
    <row r="242" spans="1:9" x14ac:dyDescent="0.3">
      <c r="A242" s="6" t="s">
        <v>319</v>
      </c>
      <c r="B242" s="6" t="s">
        <v>10</v>
      </c>
      <c r="C242" s="43">
        <f>VLOOKUP('1.2'!A242,'Hoa Don'!$A$1:$D$517,2,FALSE)</f>
        <v>44677</v>
      </c>
      <c r="D242" s="45">
        <v>11202.45</v>
      </c>
      <c r="H242" s="47">
        <v>44727</v>
      </c>
      <c r="I242" s="50">
        <v>774.4</v>
      </c>
    </row>
    <row r="243" spans="1:9" x14ac:dyDescent="0.3">
      <c r="A243" s="6" t="s">
        <v>320</v>
      </c>
      <c r="B243" s="6" t="s">
        <v>38</v>
      </c>
      <c r="C243" s="43">
        <f>VLOOKUP('1.2'!A243,'Hoa Don'!$A$1:$D$517,2,FALSE)</f>
        <v>44677</v>
      </c>
      <c r="D243" s="45">
        <v>1713.6</v>
      </c>
      <c r="H243" s="47">
        <v>44729</v>
      </c>
      <c r="I243" s="50">
        <v>479.6</v>
      </c>
    </row>
    <row r="244" spans="1:9" x14ac:dyDescent="0.3">
      <c r="A244" s="6" t="s">
        <v>321</v>
      </c>
      <c r="B244" s="6" t="s">
        <v>10</v>
      </c>
      <c r="C244" s="43">
        <f>VLOOKUP('1.2'!A244,'Hoa Don'!$A$1:$D$517,2,FALSE)</f>
        <v>44679</v>
      </c>
      <c r="D244" s="45">
        <v>2621.85</v>
      </c>
      <c r="H244" s="47">
        <v>44731</v>
      </c>
      <c r="I244" s="50">
        <v>1079.0999999999999</v>
      </c>
    </row>
    <row r="245" spans="1:9" x14ac:dyDescent="0.3">
      <c r="A245" s="6" t="s">
        <v>322</v>
      </c>
      <c r="B245" s="6" t="s">
        <v>5</v>
      </c>
      <c r="C245" s="43">
        <f>VLOOKUP('1.2'!A245,'Hoa Don'!$A$1:$D$517,2,FALSE)</f>
        <v>44681</v>
      </c>
      <c r="D245" s="45">
        <v>1531.2</v>
      </c>
      <c r="H245" s="47">
        <v>44733</v>
      </c>
      <c r="I245" s="50">
        <v>476.7</v>
      </c>
    </row>
    <row r="246" spans="1:9" x14ac:dyDescent="0.3">
      <c r="A246" s="6" t="s">
        <v>323</v>
      </c>
      <c r="B246" s="6" t="s">
        <v>7</v>
      </c>
      <c r="C246" s="43">
        <f>VLOOKUP('1.2'!A246,'Hoa Don'!$A$1:$D$517,2,FALSE)</f>
        <v>44683</v>
      </c>
      <c r="D246" s="45">
        <v>1548.8</v>
      </c>
      <c r="H246" s="47">
        <v>44735</v>
      </c>
      <c r="I246" s="50">
        <v>13279.68</v>
      </c>
    </row>
    <row r="247" spans="1:9" x14ac:dyDescent="0.3">
      <c r="A247" s="6" t="s">
        <v>324</v>
      </c>
      <c r="B247" s="6" t="s">
        <v>7</v>
      </c>
      <c r="C247" s="43">
        <f>VLOOKUP('1.2'!A247,'Hoa Don'!$A$1:$D$517,2,FALSE)</f>
        <v>44685</v>
      </c>
      <c r="D247" s="45">
        <v>387.2</v>
      </c>
      <c r="H247" s="47">
        <v>44737</v>
      </c>
      <c r="I247" s="50">
        <v>191.4</v>
      </c>
    </row>
    <row r="248" spans="1:9" x14ac:dyDescent="0.3">
      <c r="A248" s="6" t="s">
        <v>325</v>
      </c>
      <c r="B248" s="6" t="s">
        <v>10</v>
      </c>
      <c r="C248" s="43">
        <f>VLOOKUP('1.2'!A248,'Hoa Don'!$A$1:$D$517,2,FALSE)</f>
        <v>44687</v>
      </c>
      <c r="D248" s="45">
        <v>715.05</v>
      </c>
      <c r="H248" s="47">
        <v>44739</v>
      </c>
      <c r="I248" s="50">
        <v>4259.2</v>
      </c>
    </row>
    <row r="249" spans="1:9" x14ac:dyDescent="0.3">
      <c r="A249" s="6" t="s">
        <v>326</v>
      </c>
      <c r="B249" s="6" t="s">
        <v>10</v>
      </c>
      <c r="C249" s="43">
        <f>VLOOKUP('1.2'!A249,'Hoa Don'!$A$1:$D$517,2,FALSE)</f>
        <v>44687</v>
      </c>
      <c r="D249" s="45">
        <v>9772.35</v>
      </c>
      <c r="H249" s="47">
        <v>44741</v>
      </c>
      <c r="I249" s="50">
        <v>2376</v>
      </c>
    </row>
    <row r="250" spans="1:9" x14ac:dyDescent="0.3">
      <c r="A250" s="6" t="s">
        <v>327</v>
      </c>
      <c r="B250" s="6" t="s">
        <v>4</v>
      </c>
      <c r="C250" s="43">
        <f>VLOOKUP('1.2'!A250,'Hoa Don'!$A$1:$D$517,2,FALSE)</f>
        <v>44689</v>
      </c>
      <c r="D250" s="45">
        <v>2197.8000000000002</v>
      </c>
      <c r="H250" s="47">
        <v>44743</v>
      </c>
      <c r="I250" s="50">
        <v>14301</v>
      </c>
    </row>
    <row r="251" spans="1:9" x14ac:dyDescent="0.3">
      <c r="A251" s="6" t="s">
        <v>328</v>
      </c>
      <c r="B251" s="6" t="s">
        <v>4</v>
      </c>
      <c r="C251" s="43">
        <f>VLOOKUP('1.2'!A251,'Hoa Don'!$A$1:$D$517,2,FALSE)</f>
        <v>44691</v>
      </c>
      <c r="D251" s="45">
        <v>4639.8</v>
      </c>
      <c r="H251" s="47">
        <v>44745</v>
      </c>
      <c r="I251" s="50">
        <v>2877.6</v>
      </c>
    </row>
    <row r="252" spans="1:9" x14ac:dyDescent="0.3">
      <c r="A252" s="6" t="s">
        <v>329</v>
      </c>
      <c r="B252" s="6" t="s">
        <v>5</v>
      </c>
      <c r="C252" s="43">
        <f>VLOOKUP('1.2'!A252,'Hoa Don'!$A$1:$D$517,2,FALSE)</f>
        <v>44693</v>
      </c>
      <c r="D252" s="45">
        <v>510.4</v>
      </c>
      <c r="H252" s="47">
        <v>44747</v>
      </c>
      <c r="I252" s="50">
        <v>9612</v>
      </c>
    </row>
    <row r="253" spans="1:9" x14ac:dyDescent="0.3">
      <c r="A253" s="6" t="s">
        <v>330</v>
      </c>
      <c r="B253" s="6" t="s">
        <v>5</v>
      </c>
      <c r="C253" s="43">
        <f>VLOOKUP('1.2'!A253,'Hoa Don'!$A$1:$D$517,2,FALSE)</f>
        <v>44695</v>
      </c>
      <c r="D253" s="45">
        <v>3700.4</v>
      </c>
      <c r="H253" s="47">
        <v>44749</v>
      </c>
      <c r="I253" s="50">
        <v>10999.8</v>
      </c>
    </row>
    <row r="254" spans="1:9" x14ac:dyDescent="0.3">
      <c r="A254" s="6" t="s">
        <v>331</v>
      </c>
      <c r="B254" s="6" t="s">
        <v>10</v>
      </c>
      <c r="C254" s="43">
        <f>VLOOKUP('1.2'!A254,'Hoa Don'!$A$1:$D$517,2,FALSE)</f>
        <v>44697</v>
      </c>
      <c r="D254" s="45">
        <v>1668.45</v>
      </c>
      <c r="H254" s="47">
        <v>44751</v>
      </c>
      <c r="I254" s="50">
        <v>959.2</v>
      </c>
    </row>
    <row r="255" spans="1:9" x14ac:dyDescent="0.3">
      <c r="A255" s="6" t="s">
        <v>332</v>
      </c>
      <c r="B255" s="6" t="s">
        <v>21</v>
      </c>
      <c r="C255" s="43">
        <f>VLOOKUP('1.2'!A255,'Hoa Don'!$A$1:$D$517,2,FALSE)</f>
        <v>44699</v>
      </c>
      <c r="D255" s="45">
        <v>9979.2000000000007</v>
      </c>
      <c r="H255" s="47">
        <v>44753</v>
      </c>
      <c r="I255" s="50">
        <v>1936</v>
      </c>
    </row>
    <row r="256" spans="1:9" x14ac:dyDescent="0.3">
      <c r="A256" s="6" t="s">
        <v>333</v>
      </c>
      <c r="B256" s="6" t="s">
        <v>5</v>
      </c>
      <c r="C256" s="43">
        <f>VLOOKUP('1.2'!A256,'Hoa Don'!$A$1:$D$517,2,FALSE)</f>
        <v>44699</v>
      </c>
      <c r="D256" s="45">
        <v>319</v>
      </c>
      <c r="H256" s="47">
        <v>44755</v>
      </c>
      <c r="I256" s="50">
        <v>3597</v>
      </c>
    </row>
    <row r="257" spans="1:9" x14ac:dyDescent="0.3">
      <c r="A257" s="6" t="s">
        <v>334</v>
      </c>
      <c r="B257" s="6" t="s">
        <v>24</v>
      </c>
      <c r="C257" s="43">
        <f>VLOOKUP('1.2'!A257,'Hoa Don'!$A$1:$D$517,2,FALSE)</f>
        <v>44701</v>
      </c>
      <c r="D257" s="45">
        <v>1404</v>
      </c>
      <c r="H257" s="47">
        <v>44757</v>
      </c>
      <c r="I257" s="50">
        <v>2073.6</v>
      </c>
    </row>
    <row r="258" spans="1:9" x14ac:dyDescent="0.3">
      <c r="A258" s="6" t="s">
        <v>335</v>
      </c>
      <c r="B258" s="6" t="s">
        <v>26</v>
      </c>
      <c r="C258" s="43">
        <f>VLOOKUP('1.2'!A258,'Hoa Don'!$A$1:$D$517,2,FALSE)</f>
        <v>44703</v>
      </c>
      <c r="D258" s="45">
        <v>915.84</v>
      </c>
      <c r="H258" s="47">
        <v>44759</v>
      </c>
      <c r="I258" s="50">
        <v>677.6</v>
      </c>
    </row>
    <row r="259" spans="1:9" x14ac:dyDescent="0.3">
      <c r="A259" s="6" t="s">
        <v>336</v>
      </c>
      <c r="B259" s="6" t="s">
        <v>28</v>
      </c>
      <c r="C259" s="43">
        <f>VLOOKUP('1.2'!A259,'Hoa Don'!$A$1:$D$517,2,FALSE)</f>
        <v>44705</v>
      </c>
      <c r="D259" s="45">
        <v>1678.6</v>
      </c>
      <c r="H259" s="47">
        <v>44761</v>
      </c>
      <c r="I259" s="50">
        <v>3240</v>
      </c>
    </row>
    <row r="260" spans="1:9" x14ac:dyDescent="0.3">
      <c r="A260" s="6" t="s">
        <v>337</v>
      </c>
      <c r="B260" s="6" t="s">
        <v>10</v>
      </c>
      <c r="C260" s="43">
        <f>VLOOKUP('1.2'!A260,'Hoa Don'!$A$1:$D$517,2,FALSE)</f>
        <v>44707</v>
      </c>
      <c r="D260" s="45">
        <v>2383.5</v>
      </c>
      <c r="H260" s="47">
        <v>44763</v>
      </c>
      <c r="I260" s="50">
        <v>18316.8</v>
      </c>
    </row>
    <row r="261" spans="1:9" x14ac:dyDescent="0.3">
      <c r="A261" s="6" t="s">
        <v>338</v>
      </c>
      <c r="B261" s="6" t="s">
        <v>7</v>
      </c>
      <c r="C261" s="43">
        <f>VLOOKUP('1.2'!A261,'Hoa Don'!$A$1:$D$517,2,FALSE)</f>
        <v>44709</v>
      </c>
      <c r="D261" s="45">
        <v>3678.4</v>
      </c>
      <c r="H261" s="47">
        <v>44765</v>
      </c>
      <c r="I261" s="50">
        <v>1425.6</v>
      </c>
    </row>
    <row r="262" spans="1:9" x14ac:dyDescent="0.3">
      <c r="A262" s="6" t="s">
        <v>339</v>
      </c>
      <c r="B262" s="6" t="s">
        <v>5</v>
      </c>
      <c r="C262" s="43">
        <f>VLOOKUP('1.2'!A262,'Hoa Don'!$A$1:$D$517,2,FALSE)</f>
        <v>44711</v>
      </c>
      <c r="D262" s="45">
        <v>1148.4000000000001</v>
      </c>
      <c r="H262" s="47">
        <v>44767</v>
      </c>
      <c r="I262" s="50">
        <v>1820.7</v>
      </c>
    </row>
    <row r="263" spans="1:9" x14ac:dyDescent="0.3">
      <c r="A263" s="6" t="s">
        <v>340</v>
      </c>
      <c r="B263" s="6" t="s">
        <v>28</v>
      </c>
      <c r="C263" s="43">
        <f>VLOOKUP('1.2'!A263,'Hoa Don'!$A$1:$D$517,2,FALSE)</f>
        <v>44713</v>
      </c>
      <c r="D263" s="45">
        <v>1798.5</v>
      </c>
      <c r="H263" s="47">
        <v>44769</v>
      </c>
      <c r="I263" s="50">
        <v>9979.2000000000007</v>
      </c>
    </row>
    <row r="264" spans="1:9" x14ac:dyDescent="0.3">
      <c r="A264" s="6" t="s">
        <v>340</v>
      </c>
      <c r="B264" s="6" t="s">
        <v>4</v>
      </c>
      <c r="C264" s="43">
        <f>VLOOKUP('1.2'!A264,'Hoa Don'!$A$1:$D$517,2,FALSE)</f>
        <v>44713</v>
      </c>
      <c r="D264" s="45">
        <v>7814.4</v>
      </c>
      <c r="H264" s="47">
        <v>44770</v>
      </c>
      <c r="I264" s="50">
        <v>3716.9</v>
      </c>
    </row>
    <row r="265" spans="1:9" x14ac:dyDescent="0.3">
      <c r="A265" s="6" t="s">
        <v>341</v>
      </c>
      <c r="B265" s="6" t="s">
        <v>26</v>
      </c>
      <c r="C265" s="43">
        <f>VLOOKUP('1.2'!A265,'Hoa Don'!$A$1:$D$517,2,FALSE)</f>
        <v>44715</v>
      </c>
      <c r="D265" s="45">
        <v>3434.4</v>
      </c>
      <c r="H265" s="47">
        <v>44773</v>
      </c>
      <c r="I265" s="50">
        <v>560</v>
      </c>
    </row>
    <row r="266" spans="1:9" x14ac:dyDescent="0.3">
      <c r="A266" s="6" t="s">
        <v>342</v>
      </c>
      <c r="B266" s="6" t="s">
        <v>24</v>
      </c>
      <c r="C266" s="43">
        <f>VLOOKUP('1.2'!A266,'Hoa Don'!$A$1:$D$517,2,FALSE)</f>
        <v>44717</v>
      </c>
      <c r="D266" s="45">
        <v>2376</v>
      </c>
      <c r="H266" s="47">
        <v>44783</v>
      </c>
      <c r="I266" s="50">
        <v>1850.2</v>
      </c>
    </row>
    <row r="267" spans="1:9" x14ac:dyDescent="0.3">
      <c r="A267" s="6" t="s">
        <v>343</v>
      </c>
      <c r="B267" s="6" t="s">
        <v>28</v>
      </c>
      <c r="C267" s="43">
        <f>VLOOKUP('1.2'!A267,'Hoa Don'!$A$1:$D$517,2,FALSE)</f>
        <v>44719</v>
      </c>
      <c r="D267" s="45">
        <v>2278.1</v>
      </c>
      <c r="H267" s="47">
        <v>44785</v>
      </c>
      <c r="I267" s="50">
        <v>5216.3999999999996</v>
      </c>
    </row>
    <row r="268" spans="1:9" x14ac:dyDescent="0.3">
      <c r="A268" s="6" t="s">
        <v>344</v>
      </c>
      <c r="B268" s="6" t="s">
        <v>24</v>
      </c>
      <c r="C268" s="43">
        <f>VLOOKUP('1.2'!A268,'Hoa Don'!$A$1:$D$517,2,FALSE)</f>
        <v>44721</v>
      </c>
      <c r="D268" s="45">
        <v>5508</v>
      </c>
      <c r="H268" s="47">
        <v>44786</v>
      </c>
      <c r="I268" s="50">
        <v>1953.6</v>
      </c>
    </row>
    <row r="269" spans="1:9" x14ac:dyDescent="0.3">
      <c r="A269" s="6" t="s">
        <v>345</v>
      </c>
      <c r="B269" s="6" t="s">
        <v>51</v>
      </c>
      <c r="C269" s="43">
        <f>VLOOKUP('1.2'!A269,'Hoa Don'!$A$1:$D$517,2,FALSE)</f>
        <v>44723</v>
      </c>
      <c r="D269" s="45">
        <v>2494.8000000000002</v>
      </c>
      <c r="H269" s="47">
        <v>44787</v>
      </c>
      <c r="I269" s="50">
        <v>2052</v>
      </c>
    </row>
    <row r="270" spans="1:9" x14ac:dyDescent="0.3">
      <c r="A270" s="6" t="s">
        <v>346</v>
      </c>
      <c r="B270" s="6" t="s">
        <v>28</v>
      </c>
      <c r="C270" s="43">
        <f>VLOOKUP('1.2'!A270,'Hoa Don'!$A$1:$D$517,2,FALSE)</f>
        <v>44725</v>
      </c>
      <c r="D270" s="45">
        <v>479.6</v>
      </c>
      <c r="H270" s="47">
        <v>44788</v>
      </c>
      <c r="I270" s="50">
        <v>5860.8</v>
      </c>
    </row>
    <row r="271" spans="1:9" x14ac:dyDescent="0.3">
      <c r="A271" s="6" t="s">
        <v>347</v>
      </c>
      <c r="B271" s="6" t="s">
        <v>7</v>
      </c>
      <c r="C271" s="43">
        <f>VLOOKUP('1.2'!A271,'Hoa Don'!$A$1:$D$517,2,FALSE)</f>
        <v>44727</v>
      </c>
      <c r="D271" s="45">
        <v>774.4</v>
      </c>
      <c r="H271" s="47">
        <v>44789</v>
      </c>
      <c r="I271" s="50">
        <v>3716.9</v>
      </c>
    </row>
    <row r="272" spans="1:9" x14ac:dyDescent="0.3">
      <c r="A272" s="6" t="s">
        <v>348</v>
      </c>
      <c r="B272" s="6" t="s">
        <v>28</v>
      </c>
      <c r="C272" s="43">
        <f>VLOOKUP('1.2'!A272,'Hoa Don'!$A$1:$D$517,2,FALSE)</f>
        <v>44729</v>
      </c>
      <c r="D272" s="45">
        <v>479.6</v>
      </c>
      <c r="H272" s="47">
        <v>44791</v>
      </c>
      <c r="I272" s="50">
        <v>15140.4</v>
      </c>
    </row>
    <row r="273" spans="1:9" x14ac:dyDescent="0.3">
      <c r="A273" s="6" t="s">
        <v>349</v>
      </c>
      <c r="B273" s="6" t="s">
        <v>28</v>
      </c>
      <c r="C273" s="43">
        <f>VLOOKUP('1.2'!A273,'Hoa Don'!$A$1:$D$517,2,FALSE)</f>
        <v>44731</v>
      </c>
      <c r="D273" s="45">
        <v>1079.0999999999999</v>
      </c>
      <c r="H273" s="47">
        <v>44792</v>
      </c>
      <c r="I273" s="50">
        <v>255.2</v>
      </c>
    </row>
    <row r="274" spans="1:9" x14ac:dyDescent="0.3">
      <c r="A274" s="6" t="s">
        <v>350</v>
      </c>
      <c r="B274" s="6" t="s">
        <v>10</v>
      </c>
      <c r="C274" s="43">
        <f>VLOOKUP('1.2'!A274,'Hoa Don'!$A$1:$D$517,2,FALSE)</f>
        <v>44733</v>
      </c>
      <c r="D274" s="45">
        <v>476.7</v>
      </c>
      <c r="H274" s="47">
        <v>44793</v>
      </c>
      <c r="I274" s="50">
        <v>3891.8</v>
      </c>
    </row>
    <row r="275" spans="1:9" x14ac:dyDescent="0.3">
      <c r="A275" s="6" t="s">
        <v>351</v>
      </c>
      <c r="B275" s="6" t="s">
        <v>26</v>
      </c>
      <c r="C275" s="43">
        <f>VLOOKUP('1.2'!A275,'Hoa Don'!$A$1:$D$517,2,FALSE)</f>
        <v>44735</v>
      </c>
      <c r="D275" s="45">
        <v>13279.68</v>
      </c>
      <c r="H275" s="47">
        <v>44794</v>
      </c>
      <c r="I275" s="50">
        <v>2677.5</v>
      </c>
    </row>
    <row r="276" spans="1:9" x14ac:dyDescent="0.3">
      <c r="A276" s="6" t="s">
        <v>352</v>
      </c>
      <c r="B276" s="6" t="s">
        <v>5</v>
      </c>
      <c r="C276" s="43">
        <f>VLOOKUP('1.2'!A276,'Hoa Don'!$A$1:$D$517,2,FALSE)</f>
        <v>44737</v>
      </c>
      <c r="D276" s="45">
        <v>191.4</v>
      </c>
      <c r="H276" s="47">
        <v>44796</v>
      </c>
      <c r="I276" s="50">
        <v>2998.8</v>
      </c>
    </row>
    <row r="277" spans="1:9" x14ac:dyDescent="0.3">
      <c r="A277" s="6" t="s">
        <v>353</v>
      </c>
      <c r="B277" s="6" t="s">
        <v>7</v>
      </c>
      <c r="C277" s="43">
        <f>VLOOKUP('1.2'!A277,'Hoa Don'!$A$1:$D$517,2,FALSE)</f>
        <v>44739</v>
      </c>
      <c r="D277" s="45">
        <v>4259.2</v>
      </c>
      <c r="H277" s="47">
        <v>44797</v>
      </c>
      <c r="I277" s="50">
        <v>1258.4000000000001</v>
      </c>
    </row>
    <row r="278" spans="1:9" x14ac:dyDescent="0.3">
      <c r="A278" s="6" t="s">
        <v>354</v>
      </c>
      <c r="B278" s="6" t="s">
        <v>24</v>
      </c>
      <c r="C278" s="43">
        <f>VLOOKUP('1.2'!A278,'Hoa Don'!$A$1:$D$517,2,FALSE)</f>
        <v>44741</v>
      </c>
      <c r="D278" s="45">
        <v>2376</v>
      </c>
      <c r="H278" s="47">
        <v>44798</v>
      </c>
      <c r="I278" s="50">
        <v>4290.3</v>
      </c>
    </row>
    <row r="279" spans="1:9" x14ac:dyDescent="0.3">
      <c r="A279" s="6" t="s">
        <v>355</v>
      </c>
      <c r="B279" s="6" t="s">
        <v>10</v>
      </c>
      <c r="C279" s="43">
        <f>VLOOKUP('1.2'!A279,'Hoa Don'!$A$1:$D$517,2,FALSE)</f>
        <v>44743</v>
      </c>
      <c r="D279" s="45">
        <v>14301</v>
      </c>
      <c r="H279" s="47">
        <v>44799</v>
      </c>
      <c r="I279" s="50">
        <v>3061.8</v>
      </c>
    </row>
    <row r="280" spans="1:9" x14ac:dyDescent="0.3">
      <c r="A280" s="6" t="s">
        <v>356</v>
      </c>
      <c r="B280" s="6" t="s">
        <v>28</v>
      </c>
      <c r="C280" s="43">
        <f>VLOOKUP('1.2'!A280,'Hoa Don'!$A$1:$D$517,2,FALSE)</f>
        <v>44745</v>
      </c>
      <c r="D280" s="45">
        <v>2877.6</v>
      </c>
      <c r="H280" s="47">
        <v>44801</v>
      </c>
      <c r="I280" s="50">
        <v>1296</v>
      </c>
    </row>
    <row r="281" spans="1:9" x14ac:dyDescent="0.3">
      <c r="A281" s="6" t="s">
        <v>357</v>
      </c>
      <c r="B281" s="6" t="s">
        <v>24</v>
      </c>
      <c r="C281" s="43">
        <f>VLOOKUP('1.2'!A281,'Hoa Don'!$A$1:$D$517,2,FALSE)</f>
        <v>44747</v>
      </c>
      <c r="D281" s="45">
        <v>9612</v>
      </c>
      <c r="H281" s="47">
        <v>44803</v>
      </c>
      <c r="I281" s="50">
        <v>2976.48</v>
      </c>
    </row>
    <row r="282" spans="1:9" x14ac:dyDescent="0.3">
      <c r="A282" s="6" t="s">
        <v>358</v>
      </c>
      <c r="B282" s="6" t="s">
        <v>51</v>
      </c>
      <c r="C282" s="43">
        <f>VLOOKUP('1.2'!A282,'Hoa Don'!$A$1:$D$517,2,FALSE)</f>
        <v>44749</v>
      </c>
      <c r="D282" s="45">
        <v>10999.8</v>
      </c>
      <c r="H282" s="47">
        <v>44805</v>
      </c>
      <c r="I282" s="50">
        <v>1020.8</v>
      </c>
    </row>
    <row r="283" spans="1:9" x14ac:dyDescent="0.3">
      <c r="A283" s="6" t="s">
        <v>359</v>
      </c>
      <c r="B283" s="6" t="s">
        <v>28</v>
      </c>
      <c r="C283" s="43">
        <f>VLOOKUP('1.2'!A283,'Hoa Don'!$A$1:$D$517,2,FALSE)</f>
        <v>44751</v>
      </c>
      <c r="D283" s="45">
        <v>959.2</v>
      </c>
      <c r="H283" s="47">
        <v>44807</v>
      </c>
      <c r="I283" s="50">
        <v>3780</v>
      </c>
    </row>
    <row r="284" spans="1:9" x14ac:dyDescent="0.3">
      <c r="A284" s="6" t="s">
        <v>360</v>
      </c>
      <c r="B284" s="6" t="s">
        <v>7</v>
      </c>
      <c r="C284" s="43">
        <f>VLOOKUP('1.2'!A284,'Hoa Don'!$A$1:$D$517,2,FALSE)</f>
        <v>44753</v>
      </c>
      <c r="D284" s="45">
        <v>1936</v>
      </c>
      <c r="H284" s="47">
        <v>44809</v>
      </c>
      <c r="I284" s="50">
        <v>2747.52</v>
      </c>
    </row>
    <row r="285" spans="1:9" x14ac:dyDescent="0.3">
      <c r="A285" s="6" t="s">
        <v>361</v>
      </c>
      <c r="B285" s="6" t="s">
        <v>28</v>
      </c>
      <c r="C285" s="43">
        <f>VLOOKUP('1.2'!A285,'Hoa Don'!$A$1:$D$517,2,FALSE)</f>
        <v>44755</v>
      </c>
      <c r="D285" s="45">
        <v>3597</v>
      </c>
      <c r="H285" s="47">
        <v>44811</v>
      </c>
      <c r="I285" s="50">
        <v>599.5</v>
      </c>
    </row>
    <row r="286" spans="1:9" x14ac:dyDescent="0.3">
      <c r="A286" s="6" t="s">
        <v>362</v>
      </c>
      <c r="B286" s="6" t="s">
        <v>21</v>
      </c>
      <c r="C286" s="43">
        <f>VLOOKUP('1.2'!A286,'Hoa Don'!$A$1:$D$517,2,FALSE)</f>
        <v>44757</v>
      </c>
      <c r="D286" s="45">
        <v>2073.6</v>
      </c>
      <c r="H286" s="47">
        <v>44813</v>
      </c>
      <c r="I286" s="50">
        <v>2721.6</v>
      </c>
    </row>
    <row r="287" spans="1:9" x14ac:dyDescent="0.3">
      <c r="A287" s="6" t="s">
        <v>363</v>
      </c>
      <c r="B287" s="6" t="s">
        <v>7</v>
      </c>
      <c r="C287" s="43">
        <f>VLOOKUP('1.2'!A287,'Hoa Don'!$A$1:$D$517,2,FALSE)</f>
        <v>44759</v>
      </c>
      <c r="D287" s="45">
        <v>677.6</v>
      </c>
      <c r="H287" s="47">
        <v>44815</v>
      </c>
      <c r="I287" s="50">
        <v>3320.1</v>
      </c>
    </row>
    <row r="288" spans="1:9" x14ac:dyDescent="0.3">
      <c r="A288" s="6" t="s">
        <v>364</v>
      </c>
      <c r="B288" s="6" t="s">
        <v>21</v>
      </c>
      <c r="C288" s="43">
        <f>VLOOKUP('1.2'!A288,'Hoa Don'!$A$1:$D$517,2,FALSE)</f>
        <v>44761</v>
      </c>
      <c r="D288" s="45">
        <v>3240</v>
      </c>
      <c r="H288" s="47">
        <v>44817</v>
      </c>
      <c r="I288" s="50">
        <v>1814.4</v>
      </c>
    </row>
    <row r="289" spans="1:9" x14ac:dyDescent="0.3">
      <c r="A289" s="6" t="s">
        <v>365</v>
      </c>
      <c r="B289" s="6" t="s">
        <v>26</v>
      </c>
      <c r="C289" s="43">
        <f>VLOOKUP('1.2'!A289,'Hoa Don'!$A$1:$D$517,2,FALSE)</f>
        <v>44763</v>
      </c>
      <c r="D289" s="45">
        <v>18316.8</v>
      </c>
      <c r="H289" s="47">
        <v>44819</v>
      </c>
      <c r="I289" s="50">
        <v>1918.4</v>
      </c>
    </row>
    <row r="290" spans="1:9" x14ac:dyDescent="0.3">
      <c r="A290" s="6" t="s">
        <v>366</v>
      </c>
      <c r="B290" s="6" t="s">
        <v>21</v>
      </c>
      <c r="C290" s="43">
        <f>VLOOKUP('1.2'!A290,'Hoa Don'!$A$1:$D$517,2,FALSE)</f>
        <v>44765</v>
      </c>
      <c r="D290" s="45">
        <v>1425.6</v>
      </c>
      <c r="H290" s="47">
        <v>44821</v>
      </c>
      <c r="I290" s="50">
        <v>226.8</v>
      </c>
    </row>
    <row r="291" spans="1:9" x14ac:dyDescent="0.3">
      <c r="A291" s="6" t="s">
        <v>367</v>
      </c>
      <c r="B291" s="6" t="s">
        <v>38</v>
      </c>
      <c r="C291" s="43">
        <f>VLOOKUP('1.2'!A291,'Hoa Don'!$A$1:$D$517,2,FALSE)</f>
        <v>44767</v>
      </c>
      <c r="D291" s="45">
        <v>1820.7</v>
      </c>
      <c r="H291" s="47">
        <v>44823</v>
      </c>
      <c r="I291" s="50">
        <v>2904</v>
      </c>
    </row>
    <row r="292" spans="1:9" x14ac:dyDescent="0.3">
      <c r="A292" s="6" t="s">
        <v>368</v>
      </c>
      <c r="B292" s="6" t="s">
        <v>21</v>
      </c>
      <c r="C292" s="43">
        <f>VLOOKUP('1.2'!A292,'Hoa Don'!$A$1:$D$517,2,FALSE)</f>
        <v>44769</v>
      </c>
      <c r="D292" s="45">
        <v>9979.2000000000007</v>
      </c>
      <c r="H292" s="47">
        <v>44825</v>
      </c>
      <c r="I292" s="50">
        <v>959.2</v>
      </c>
    </row>
    <row r="293" spans="1:9" x14ac:dyDescent="0.3">
      <c r="A293" s="6" t="s">
        <v>369</v>
      </c>
      <c r="B293" s="6" t="s">
        <v>28</v>
      </c>
      <c r="C293" s="43">
        <f>VLOOKUP('1.2'!A293,'Hoa Don'!$A$1:$D$517,2,FALSE)</f>
        <v>44770</v>
      </c>
      <c r="D293" s="45">
        <v>3716.9</v>
      </c>
      <c r="H293" s="47">
        <v>44827</v>
      </c>
      <c r="I293" s="50">
        <v>2518.56</v>
      </c>
    </row>
    <row r="294" spans="1:9" x14ac:dyDescent="0.3">
      <c r="A294" s="6" t="s">
        <v>370</v>
      </c>
      <c r="B294" s="6" t="s">
        <v>51</v>
      </c>
      <c r="C294" s="43">
        <f>VLOOKUP('1.2'!A294,'Hoa Don'!$A$1:$D$517,2,FALSE)</f>
        <v>44773</v>
      </c>
      <c r="D294" s="45">
        <v>113.4</v>
      </c>
      <c r="H294" s="47">
        <v>44829</v>
      </c>
      <c r="I294" s="50">
        <v>7326</v>
      </c>
    </row>
    <row r="295" spans="1:9" x14ac:dyDescent="0.3">
      <c r="A295" s="6" t="s">
        <v>370</v>
      </c>
      <c r="B295" s="6" t="s">
        <v>5</v>
      </c>
      <c r="C295" s="43">
        <f>VLOOKUP('1.2'!A295,'Hoa Don'!$A$1:$D$517,2,FALSE)</f>
        <v>44773</v>
      </c>
      <c r="D295" s="45">
        <v>446.6</v>
      </c>
      <c r="H295" s="47">
        <v>44831</v>
      </c>
      <c r="I295" s="50">
        <v>12052.8</v>
      </c>
    </row>
    <row r="296" spans="1:9" x14ac:dyDescent="0.3">
      <c r="A296" s="6" t="s">
        <v>371</v>
      </c>
      <c r="B296" s="6" t="s">
        <v>5</v>
      </c>
      <c r="C296" s="43">
        <f>VLOOKUP('1.2'!A296,'Hoa Don'!$A$1:$D$517,2,FALSE)</f>
        <v>44783</v>
      </c>
      <c r="D296" s="45">
        <v>1850.2</v>
      </c>
      <c r="H296" s="47">
        <v>44835</v>
      </c>
      <c r="I296" s="50">
        <v>22954.799999999999</v>
      </c>
    </row>
    <row r="297" spans="1:9" x14ac:dyDescent="0.3">
      <c r="A297" s="6" t="s">
        <v>372</v>
      </c>
      <c r="B297" s="6" t="s">
        <v>51</v>
      </c>
      <c r="C297" s="43">
        <f>VLOOKUP('1.2'!A297,'Hoa Don'!$A$1:$D$517,2,FALSE)</f>
        <v>44785</v>
      </c>
      <c r="D297" s="45">
        <v>5216.3999999999996</v>
      </c>
      <c r="H297" s="47">
        <v>44836</v>
      </c>
      <c r="I297" s="50">
        <v>4767</v>
      </c>
    </row>
    <row r="298" spans="1:9" x14ac:dyDescent="0.3">
      <c r="A298" s="6" t="s">
        <v>373</v>
      </c>
      <c r="B298" s="6" t="s">
        <v>4</v>
      </c>
      <c r="C298" s="43">
        <f>VLOOKUP('1.2'!A298,'Hoa Don'!$A$1:$D$517,2,FALSE)</f>
        <v>44786</v>
      </c>
      <c r="D298" s="45">
        <v>1953.6</v>
      </c>
      <c r="H298" s="47">
        <v>44839</v>
      </c>
      <c r="I298" s="50">
        <v>829.4</v>
      </c>
    </row>
    <row r="299" spans="1:9" x14ac:dyDescent="0.3">
      <c r="A299" s="6" t="s">
        <v>374</v>
      </c>
      <c r="B299" s="6" t="s">
        <v>24</v>
      </c>
      <c r="C299" s="43">
        <f>VLOOKUP('1.2'!A299,'Hoa Don'!$A$1:$D$517,2,FALSE)</f>
        <v>44787</v>
      </c>
      <c r="D299" s="45">
        <v>2052</v>
      </c>
      <c r="H299" s="47">
        <v>44841</v>
      </c>
      <c r="I299" s="50">
        <v>3645</v>
      </c>
    </row>
    <row r="300" spans="1:9" x14ac:dyDescent="0.3">
      <c r="A300" s="6" t="s">
        <v>375</v>
      </c>
      <c r="B300" s="6" t="s">
        <v>4</v>
      </c>
      <c r="C300" s="43">
        <f>VLOOKUP('1.2'!A300,'Hoa Don'!$A$1:$D$517,2,FALSE)</f>
        <v>44788</v>
      </c>
      <c r="D300" s="45">
        <v>5860.8</v>
      </c>
      <c r="H300" s="47">
        <v>44843</v>
      </c>
      <c r="I300" s="50">
        <v>3663</v>
      </c>
    </row>
    <row r="301" spans="1:9" x14ac:dyDescent="0.3">
      <c r="A301" s="6" t="s">
        <v>376</v>
      </c>
      <c r="B301" s="6" t="s">
        <v>28</v>
      </c>
      <c r="C301" s="43">
        <f>VLOOKUP('1.2'!A301,'Hoa Don'!$A$1:$D$517,2,FALSE)</f>
        <v>44789</v>
      </c>
      <c r="D301" s="45">
        <v>3716.9</v>
      </c>
      <c r="H301" s="47">
        <v>44845</v>
      </c>
      <c r="I301" s="50">
        <v>1438.8</v>
      </c>
    </row>
    <row r="302" spans="1:9" x14ac:dyDescent="0.3">
      <c r="A302" s="6" t="s">
        <v>377</v>
      </c>
      <c r="B302" s="6" t="s">
        <v>4</v>
      </c>
      <c r="C302" s="43">
        <f>VLOOKUP('1.2'!A302,'Hoa Don'!$A$1:$D$517,2,FALSE)</f>
        <v>44791</v>
      </c>
      <c r="D302" s="45">
        <v>15140.4</v>
      </c>
      <c r="H302" s="47">
        <v>44847</v>
      </c>
      <c r="I302" s="50">
        <v>2721.6</v>
      </c>
    </row>
    <row r="303" spans="1:9" x14ac:dyDescent="0.3">
      <c r="A303" s="6" t="s">
        <v>378</v>
      </c>
      <c r="B303" s="6" t="s">
        <v>5</v>
      </c>
      <c r="C303" s="43">
        <f>VLOOKUP('1.2'!A303,'Hoa Don'!$A$1:$D$517,2,FALSE)</f>
        <v>44792</v>
      </c>
      <c r="D303" s="45">
        <v>255.2</v>
      </c>
      <c r="H303" s="47">
        <v>44849</v>
      </c>
      <c r="I303" s="50">
        <v>7326</v>
      </c>
    </row>
    <row r="304" spans="1:9" x14ac:dyDescent="0.3">
      <c r="A304" s="6" t="s">
        <v>379</v>
      </c>
      <c r="B304" s="6" t="s">
        <v>5</v>
      </c>
      <c r="C304" s="43">
        <f>VLOOKUP('1.2'!A304,'Hoa Don'!$A$1:$D$517,2,FALSE)</f>
        <v>44793</v>
      </c>
      <c r="D304" s="45">
        <v>3891.8</v>
      </c>
      <c r="H304" s="47">
        <v>44851</v>
      </c>
      <c r="I304" s="50">
        <v>13675.2</v>
      </c>
    </row>
    <row r="305" spans="1:9" x14ac:dyDescent="0.3">
      <c r="A305" s="6" t="s">
        <v>380</v>
      </c>
      <c r="B305" s="6" t="s">
        <v>38</v>
      </c>
      <c r="C305" s="43">
        <f>VLOOKUP('1.2'!A305,'Hoa Don'!$A$1:$D$517,2,FALSE)</f>
        <v>44794</v>
      </c>
      <c r="D305" s="45">
        <v>2677.5</v>
      </c>
      <c r="H305" s="47">
        <v>44853</v>
      </c>
      <c r="I305" s="50">
        <v>3597</v>
      </c>
    </row>
    <row r="306" spans="1:9" x14ac:dyDescent="0.3">
      <c r="A306" s="6" t="s">
        <v>381</v>
      </c>
      <c r="B306" s="6" t="s">
        <v>38</v>
      </c>
      <c r="C306" s="43">
        <f>VLOOKUP('1.2'!A306,'Hoa Don'!$A$1:$D$517,2,FALSE)</f>
        <v>44796</v>
      </c>
      <c r="D306" s="45">
        <v>2998.8</v>
      </c>
      <c r="H306" s="47">
        <v>44855</v>
      </c>
      <c r="I306" s="50">
        <v>13347.6</v>
      </c>
    </row>
    <row r="307" spans="1:9" x14ac:dyDescent="0.3">
      <c r="A307" s="6" t="s">
        <v>382</v>
      </c>
      <c r="B307" s="6" t="s">
        <v>7</v>
      </c>
      <c r="C307" s="43">
        <f>VLOOKUP('1.2'!A307,'Hoa Don'!$A$1:$D$517,2,FALSE)</f>
        <v>44797</v>
      </c>
      <c r="D307" s="45">
        <v>1258.4000000000001</v>
      </c>
      <c r="H307" s="47">
        <v>44857</v>
      </c>
      <c r="I307" s="50">
        <v>3320.1</v>
      </c>
    </row>
    <row r="308" spans="1:9" x14ac:dyDescent="0.3">
      <c r="A308" s="6" t="s">
        <v>383</v>
      </c>
      <c r="B308" s="6" t="s">
        <v>10</v>
      </c>
      <c r="C308" s="43">
        <f>VLOOKUP('1.2'!A308,'Hoa Don'!$A$1:$D$517,2,FALSE)</f>
        <v>44798</v>
      </c>
      <c r="D308" s="45">
        <v>4290.3</v>
      </c>
      <c r="H308" s="47">
        <v>44859</v>
      </c>
      <c r="I308" s="50">
        <v>191.4</v>
      </c>
    </row>
    <row r="309" spans="1:9" x14ac:dyDescent="0.3">
      <c r="A309" s="6" t="s">
        <v>384</v>
      </c>
      <c r="B309" s="6" t="s">
        <v>51</v>
      </c>
      <c r="C309" s="43">
        <f>VLOOKUP('1.2'!A309,'Hoa Don'!$A$1:$D$517,2,FALSE)</f>
        <v>44799</v>
      </c>
      <c r="D309" s="45">
        <v>3061.8</v>
      </c>
      <c r="H309" s="47">
        <v>44861</v>
      </c>
      <c r="I309" s="50">
        <v>3892.32</v>
      </c>
    </row>
    <row r="310" spans="1:9" x14ac:dyDescent="0.3">
      <c r="A310" s="6" t="s">
        <v>385</v>
      </c>
      <c r="B310" s="6" t="s">
        <v>24</v>
      </c>
      <c r="C310" s="43">
        <f>VLOOKUP('1.2'!A310,'Hoa Don'!$A$1:$D$517,2,FALSE)</f>
        <v>44801</v>
      </c>
      <c r="D310" s="45">
        <v>1296</v>
      </c>
      <c r="H310" s="47">
        <v>44863</v>
      </c>
      <c r="I310" s="50">
        <v>4546.3999999999996</v>
      </c>
    </row>
    <row r="311" spans="1:9" x14ac:dyDescent="0.3">
      <c r="A311" s="6" t="s">
        <v>386</v>
      </c>
      <c r="B311" s="6" t="s">
        <v>26</v>
      </c>
      <c r="C311" s="43">
        <f>VLOOKUP('1.2'!A311,'Hoa Don'!$A$1:$D$517,2,FALSE)</f>
        <v>44803</v>
      </c>
      <c r="D311" s="45">
        <v>2976.48</v>
      </c>
      <c r="H311" s="47">
        <v>44865</v>
      </c>
      <c r="I311" s="50">
        <v>5515.4</v>
      </c>
    </row>
    <row r="312" spans="1:9" x14ac:dyDescent="0.3">
      <c r="A312" s="6" t="s">
        <v>387</v>
      </c>
      <c r="B312" s="6" t="s">
        <v>5</v>
      </c>
      <c r="C312" s="43">
        <f>VLOOKUP('1.2'!A312,'Hoa Don'!$A$1:$D$517,2,FALSE)</f>
        <v>44805</v>
      </c>
      <c r="D312" s="45">
        <v>1020.8</v>
      </c>
      <c r="H312" s="47">
        <v>44866</v>
      </c>
      <c r="I312" s="50">
        <v>193.6</v>
      </c>
    </row>
    <row r="313" spans="1:9" x14ac:dyDescent="0.3">
      <c r="A313" s="6" t="s">
        <v>388</v>
      </c>
      <c r="B313" s="6" t="s">
        <v>24</v>
      </c>
      <c r="C313" s="43">
        <f>VLOOKUP('1.2'!A313,'Hoa Don'!$A$1:$D$517,2,FALSE)</f>
        <v>44807</v>
      </c>
      <c r="D313" s="45">
        <v>3780</v>
      </c>
      <c r="H313" s="47">
        <v>44870</v>
      </c>
      <c r="I313" s="50">
        <v>14301</v>
      </c>
    </row>
    <row r="314" spans="1:9" x14ac:dyDescent="0.3">
      <c r="A314" s="6" t="s">
        <v>389</v>
      </c>
      <c r="B314" s="6" t="s">
        <v>26</v>
      </c>
      <c r="C314" s="43">
        <f>VLOOKUP('1.2'!A314,'Hoa Don'!$A$1:$D$517,2,FALSE)</f>
        <v>44809</v>
      </c>
      <c r="D314" s="45">
        <v>2747.52</v>
      </c>
      <c r="H314" s="47">
        <v>44871</v>
      </c>
      <c r="I314" s="50">
        <v>1927.8</v>
      </c>
    </row>
    <row r="315" spans="1:9" x14ac:dyDescent="0.3">
      <c r="A315" s="6" t="s">
        <v>390</v>
      </c>
      <c r="B315" s="6" t="s">
        <v>28</v>
      </c>
      <c r="C315" s="43">
        <f>VLOOKUP('1.2'!A315,'Hoa Don'!$A$1:$D$517,2,FALSE)</f>
        <v>44811</v>
      </c>
      <c r="D315" s="45">
        <v>599.5</v>
      </c>
      <c r="H315" s="47">
        <v>44873</v>
      </c>
      <c r="I315" s="50">
        <v>5783.4</v>
      </c>
    </row>
    <row r="316" spans="1:9" x14ac:dyDescent="0.3">
      <c r="A316" s="6" t="s">
        <v>391</v>
      </c>
      <c r="B316" s="6" t="s">
        <v>21</v>
      </c>
      <c r="C316" s="43">
        <f>VLOOKUP('1.2'!A316,'Hoa Don'!$A$1:$D$517,2,FALSE)</f>
        <v>44813</v>
      </c>
      <c r="D316" s="45">
        <v>2721.6</v>
      </c>
      <c r="H316" s="47">
        <v>44875</v>
      </c>
      <c r="I316" s="50">
        <v>1225.8</v>
      </c>
    </row>
    <row r="317" spans="1:9" x14ac:dyDescent="0.3">
      <c r="A317" s="6" t="s">
        <v>392</v>
      </c>
      <c r="B317" s="6" t="s">
        <v>38</v>
      </c>
      <c r="C317" s="43">
        <f>VLOOKUP('1.2'!A317,'Hoa Don'!$A$1:$D$517,2,FALSE)</f>
        <v>44815</v>
      </c>
      <c r="D317" s="45">
        <v>3320.1</v>
      </c>
      <c r="H317" s="47">
        <v>44877</v>
      </c>
      <c r="I317" s="50">
        <v>2145.15</v>
      </c>
    </row>
    <row r="318" spans="1:9" x14ac:dyDescent="0.3">
      <c r="A318" s="6" t="s">
        <v>393</v>
      </c>
      <c r="B318" s="6" t="s">
        <v>21</v>
      </c>
      <c r="C318" s="43">
        <f>VLOOKUP('1.2'!A318,'Hoa Don'!$A$1:$D$517,2,FALSE)</f>
        <v>44817</v>
      </c>
      <c r="D318" s="45">
        <v>1814.4</v>
      </c>
      <c r="H318" s="47">
        <v>44879</v>
      </c>
      <c r="I318" s="50">
        <v>1474.2</v>
      </c>
    </row>
    <row r="319" spans="1:9" x14ac:dyDescent="0.3">
      <c r="A319" s="6" t="s">
        <v>394</v>
      </c>
      <c r="B319" s="6" t="s">
        <v>28</v>
      </c>
      <c r="C319" s="43">
        <f>VLOOKUP('1.2'!A319,'Hoa Don'!$A$1:$D$517,2,FALSE)</f>
        <v>44819</v>
      </c>
      <c r="D319" s="45">
        <v>1918.4</v>
      </c>
      <c r="H319" s="47">
        <v>44881</v>
      </c>
      <c r="I319" s="50">
        <v>2296.8000000000002</v>
      </c>
    </row>
    <row r="320" spans="1:9" x14ac:dyDescent="0.3">
      <c r="A320" s="6" t="s">
        <v>395</v>
      </c>
      <c r="B320" s="6" t="s">
        <v>51</v>
      </c>
      <c r="C320" s="43">
        <f>VLOOKUP('1.2'!A320,'Hoa Don'!$A$1:$D$517,2,FALSE)</f>
        <v>44821</v>
      </c>
      <c r="D320" s="45">
        <v>226.8</v>
      </c>
      <c r="H320" s="47">
        <v>44883</v>
      </c>
      <c r="I320" s="50">
        <v>9828</v>
      </c>
    </row>
    <row r="321" spans="1:9" x14ac:dyDescent="0.3">
      <c r="A321" s="6" t="s">
        <v>396</v>
      </c>
      <c r="B321" s="6" t="s">
        <v>7</v>
      </c>
      <c r="C321" s="43">
        <f>VLOOKUP('1.2'!A321,'Hoa Don'!$A$1:$D$517,2,FALSE)</f>
        <v>44823</v>
      </c>
      <c r="D321" s="45">
        <v>2904</v>
      </c>
      <c r="H321" s="47">
        <v>44885</v>
      </c>
      <c r="I321" s="50">
        <v>2142</v>
      </c>
    </row>
    <row r="322" spans="1:9" x14ac:dyDescent="0.3">
      <c r="A322" s="6" t="s">
        <v>397</v>
      </c>
      <c r="B322" s="6" t="s">
        <v>28</v>
      </c>
      <c r="C322" s="43">
        <f>VLOOKUP('1.2'!A322,'Hoa Don'!$A$1:$D$517,2,FALSE)</f>
        <v>44825</v>
      </c>
      <c r="D322" s="45">
        <v>959.2</v>
      </c>
      <c r="H322" s="47">
        <v>44887</v>
      </c>
      <c r="I322" s="50">
        <v>3402</v>
      </c>
    </row>
    <row r="323" spans="1:9" x14ac:dyDescent="0.3">
      <c r="A323" s="6" t="s">
        <v>398</v>
      </c>
      <c r="B323" s="6" t="s">
        <v>26</v>
      </c>
      <c r="C323" s="43">
        <f>VLOOKUP('1.2'!A323,'Hoa Don'!$A$1:$D$517,2,FALSE)</f>
        <v>44827</v>
      </c>
      <c r="D323" s="45">
        <v>2518.56</v>
      </c>
      <c r="H323" s="47">
        <v>44889</v>
      </c>
      <c r="I323" s="50">
        <v>14301</v>
      </c>
    </row>
    <row r="324" spans="1:9" x14ac:dyDescent="0.3">
      <c r="A324" s="6" t="s">
        <v>399</v>
      </c>
      <c r="B324" s="6" t="s">
        <v>4</v>
      </c>
      <c r="C324" s="43">
        <f>VLOOKUP('1.2'!A324,'Hoa Don'!$A$1:$D$517,2,FALSE)</f>
        <v>44829</v>
      </c>
      <c r="D324" s="45">
        <v>7326</v>
      </c>
      <c r="H324" s="47">
        <v>44891</v>
      </c>
      <c r="I324" s="50">
        <v>7711.2</v>
      </c>
    </row>
    <row r="325" spans="1:9" x14ac:dyDescent="0.3">
      <c r="A325" s="6" t="s">
        <v>400</v>
      </c>
      <c r="B325" s="6" t="s">
        <v>21</v>
      </c>
      <c r="C325" s="43">
        <f>VLOOKUP('1.2'!A325,'Hoa Don'!$A$1:$D$517,2,FALSE)</f>
        <v>44831</v>
      </c>
      <c r="D325" s="45">
        <v>12052.8</v>
      </c>
      <c r="H325" s="47">
        <v>44893</v>
      </c>
      <c r="I325" s="50">
        <v>1064.8</v>
      </c>
    </row>
    <row r="326" spans="1:9" x14ac:dyDescent="0.3">
      <c r="A326" s="6" t="s">
        <v>401</v>
      </c>
      <c r="B326" s="6" t="s">
        <v>4</v>
      </c>
      <c r="C326" s="43">
        <f>VLOOKUP('1.2'!A326,'Hoa Don'!$A$1:$D$517,2,FALSE)</f>
        <v>44835</v>
      </c>
      <c r="D326" s="45">
        <v>22954.799999999999</v>
      </c>
      <c r="H326" s="47">
        <v>44895</v>
      </c>
      <c r="I326" s="50">
        <v>290.39999999999998</v>
      </c>
    </row>
    <row r="327" spans="1:9" x14ac:dyDescent="0.3">
      <c r="A327" s="6" t="s">
        <v>402</v>
      </c>
      <c r="B327" s="6" t="s">
        <v>10</v>
      </c>
      <c r="C327" s="43">
        <f>VLOOKUP('1.2'!A327,'Hoa Don'!$A$1:$D$517,2,FALSE)</f>
        <v>44836</v>
      </c>
      <c r="D327" s="45">
        <v>4767</v>
      </c>
      <c r="H327" s="47">
        <v>44896</v>
      </c>
      <c r="I327" s="50">
        <v>1080</v>
      </c>
    </row>
    <row r="328" spans="1:9" x14ac:dyDescent="0.3">
      <c r="A328" s="6" t="s">
        <v>403</v>
      </c>
      <c r="B328" s="6" t="s">
        <v>5</v>
      </c>
      <c r="C328" s="43">
        <f>VLOOKUP('1.2'!A328,'Hoa Don'!$A$1:$D$517,2,FALSE)</f>
        <v>44839</v>
      </c>
      <c r="D328" s="45">
        <v>829.4</v>
      </c>
      <c r="H328" s="47">
        <v>44898</v>
      </c>
      <c r="I328" s="50">
        <v>6804</v>
      </c>
    </row>
    <row r="329" spans="1:9" x14ac:dyDescent="0.3">
      <c r="A329" s="6" t="s">
        <v>404</v>
      </c>
      <c r="B329" s="6" t="s">
        <v>24</v>
      </c>
      <c r="C329" s="43">
        <f>VLOOKUP('1.2'!A329,'Hoa Don'!$A$1:$D$517,2,FALSE)</f>
        <v>44841</v>
      </c>
      <c r="D329" s="45">
        <v>432</v>
      </c>
      <c r="H329" s="47">
        <v>44900</v>
      </c>
      <c r="I329" s="50">
        <v>10744.8</v>
      </c>
    </row>
    <row r="330" spans="1:9" x14ac:dyDescent="0.3">
      <c r="A330" s="6" t="s">
        <v>404</v>
      </c>
      <c r="B330" s="6" t="s">
        <v>38</v>
      </c>
      <c r="C330" s="43">
        <f>VLOOKUP('1.2'!A330,'Hoa Don'!$A$1:$D$517,2,FALSE)</f>
        <v>44841</v>
      </c>
      <c r="D330" s="45">
        <v>3213</v>
      </c>
      <c r="H330" s="47">
        <v>44904</v>
      </c>
      <c r="I330" s="50">
        <v>11091.6</v>
      </c>
    </row>
    <row r="331" spans="1:9" x14ac:dyDescent="0.3">
      <c r="A331" s="6" t="s">
        <v>405</v>
      </c>
      <c r="B331" s="6" t="s">
        <v>4</v>
      </c>
      <c r="C331" s="43">
        <f>VLOOKUP('1.2'!A331,'Hoa Don'!$A$1:$D$517,2,FALSE)</f>
        <v>44843</v>
      </c>
      <c r="D331" s="45">
        <v>3663</v>
      </c>
      <c r="H331" s="47">
        <v>44906</v>
      </c>
      <c r="I331" s="50">
        <v>3427.2</v>
      </c>
    </row>
    <row r="332" spans="1:9" x14ac:dyDescent="0.3">
      <c r="A332" s="6" t="s">
        <v>406</v>
      </c>
      <c r="B332" s="6" t="s">
        <v>28</v>
      </c>
      <c r="C332" s="43">
        <f>VLOOKUP('1.2'!A332,'Hoa Don'!$A$1:$D$517,2,FALSE)</f>
        <v>44845</v>
      </c>
      <c r="D332" s="45">
        <v>1438.8</v>
      </c>
      <c r="H332" s="47">
        <v>44908</v>
      </c>
      <c r="I332" s="50">
        <v>2289.6</v>
      </c>
    </row>
    <row r="333" spans="1:9" x14ac:dyDescent="0.3">
      <c r="A333" s="6" t="s">
        <v>407</v>
      </c>
      <c r="B333" s="6" t="s">
        <v>51</v>
      </c>
      <c r="C333" s="43">
        <f>VLOOKUP('1.2'!A333,'Hoa Don'!$A$1:$D$517,2,FALSE)</f>
        <v>44847</v>
      </c>
      <c r="D333" s="45">
        <v>2721.6</v>
      </c>
      <c r="H333" s="47">
        <v>44910</v>
      </c>
      <c r="I333" s="50">
        <v>12155.85</v>
      </c>
    </row>
    <row r="334" spans="1:9" x14ac:dyDescent="0.3">
      <c r="A334" s="6" t="s">
        <v>408</v>
      </c>
      <c r="B334" s="6" t="s">
        <v>4</v>
      </c>
      <c r="C334" s="43">
        <f>VLOOKUP('1.2'!A334,'Hoa Don'!$A$1:$D$517,2,FALSE)</f>
        <v>44849</v>
      </c>
      <c r="D334" s="45">
        <v>7326</v>
      </c>
      <c r="H334" s="47">
        <v>44912</v>
      </c>
      <c r="I334" s="50">
        <v>4395.6000000000004</v>
      </c>
    </row>
    <row r="335" spans="1:9" x14ac:dyDescent="0.3">
      <c r="A335" s="6" t="s">
        <v>409</v>
      </c>
      <c r="B335" s="6" t="s">
        <v>4</v>
      </c>
      <c r="C335" s="43">
        <f>VLOOKUP('1.2'!A335,'Hoa Don'!$A$1:$D$517,2,FALSE)</f>
        <v>44851</v>
      </c>
      <c r="D335" s="45">
        <v>13675.2</v>
      </c>
      <c r="H335" s="47">
        <v>44914</v>
      </c>
      <c r="I335" s="50">
        <v>1548.8</v>
      </c>
    </row>
    <row r="336" spans="1:9" x14ac:dyDescent="0.3">
      <c r="A336" s="6" t="s">
        <v>410</v>
      </c>
      <c r="B336" s="6" t="s">
        <v>28</v>
      </c>
      <c r="C336" s="43">
        <f>VLOOKUP('1.2'!A336,'Hoa Don'!$A$1:$D$517,2,FALSE)</f>
        <v>44853</v>
      </c>
      <c r="D336" s="45">
        <v>3597</v>
      </c>
      <c r="H336" s="47">
        <v>44916</v>
      </c>
      <c r="I336" s="50">
        <v>4017.6</v>
      </c>
    </row>
    <row r="337" spans="1:9" x14ac:dyDescent="0.3">
      <c r="A337" s="6" t="s">
        <v>411</v>
      </c>
      <c r="B337" s="6" t="s">
        <v>10</v>
      </c>
      <c r="C337" s="43">
        <f>VLOOKUP('1.2'!A337,'Hoa Don'!$A$1:$D$517,2,FALSE)</f>
        <v>44855</v>
      </c>
      <c r="D337" s="45">
        <v>13347.6</v>
      </c>
      <c r="H337" s="47">
        <v>44918</v>
      </c>
      <c r="I337" s="50">
        <v>1645.6</v>
      </c>
    </row>
    <row r="338" spans="1:9" x14ac:dyDescent="0.3">
      <c r="A338" s="6" t="s">
        <v>412</v>
      </c>
      <c r="B338" s="6" t="s">
        <v>38</v>
      </c>
      <c r="C338" s="43">
        <f>VLOOKUP('1.2'!A338,'Hoa Don'!$A$1:$D$517,2,FALSE)</f>
        <v>44857</v>
      </c>
      <c r="D338" s="45">
        <v>3320.1</v>
      </c>
      <c r="H338" s="47">
        <v>44920</v>
      </c>
      <c r="I338" s="50">
        <v>5275.6</v>
      </c>
    </row>
    <row r="339" spans="1:9" x14ac:dyDescent="0.3">
      <c r="A339" s="6" t="s">
        <v>413</v>
      </c>
      <c r="B339" s="6" t="s">
        <v>5</v>
      </c>
      <c r="C339" s="43">
        <f>VLOOKUP('1.2'!A339,'Hoa Don'!$A$1:$D$517,2,FALSE)</f>
        <v>44859</v>
      </c>
      <c r="D339" s="45">
        <v>191.4</v>
      </c>
      <c r="H339" s="47">
        <v>44922</v>
      </c>
      <c r="I339" s="50">
        <v>6480</v>
      </c>
    </row>
    <row r="340" spans="1:9" x14ac:dyDescent="0.3">
      <c r="A340" s="6" t="s">
        <v>414</v>
      </c>
      <c r="B340" s="6" t="s">
        <v>26</v>
      </c>
      <c r="C340" s="43">
        <f>VLOOKUP('1.2'!A340,'Hoa Don'!$A$1:$D$517,2,FALSE)</f>
        <v>44861</v>
      </c>
      <c r="D340" s="45">
        <v>3892.32</v>
      </c>
      <c r="H340" s="47">
        <v>44923</v>
      </c>
      <c r="I340" s="50">
        <v>8791.2000000000007</v>
      </c>
    </row>
    <row r="341" spans="1:9" x14ac:dyDescent="0.3">
      <c r="A341" s="6" t="s">
        <v>415</v>
      </c>
      <c r="B341" s="6" t="s">
        <v>7</v>
      </c>
      <c r="C341" s="43">
        <f>VLOOKUP('1.2'!A341,'Hoa Don'!$A$1:$D$517,2,FALSE)</f>
        <v>44863</v>
      </c>
      <c r="D341" s="45">
        <v>2710.4</v>
      </c>
      <c r="H341" s="47">
        <v>44926</v>
      </c>
      <c r="I341" s="50">
        <v>6804</v>
      </c>
    </row>
    <row r="342" spans="1:9" x14ac:dyDescent="0.3">
      <c r="A342" s="6" t="s">
        <v>415</v>
      </c>
      <c r="B342" s="6" t="s">
        <v>24</v>
      </c>
      <c r="C342" s="43">
        <f>VLOOKUP('1.2'!A342,'Hoa Don'!$A$1:$D$517,2,FALSE)</f>
        <v>44863</v>
      </c>
      <c r="D342" s="45">
        <v>1836</v>
      </c>
      <c r="H342" s="47">
        <v>44927</v>
      </c>
      <c r="I342" s="50">
        <v>1499.4</v>
      </c>
    </row>
    <row r="343" spans="1:9" x14ac:dyDescent="0.3">
      <c r="A343" s="6" t="s">
        <v>416</v>
      </c>
      <c r="B343" s="6" t="s">
        <v>28</v>
      </c>
      <c r="C343" s="43">
        <f>VLOOKUP('1.2'!A343,'Hoa Don'!$A$1:$D$517,2,FALSE)</f>
        <v>44865</v>
      </c>
      <c r="D343" s="45">
        <v>5515.4</v>
      </c>
      <c r="H343" s="47">
        <v>44930</v>
      </c>
      <c r="I343" s="50">
        <v>4762.8</v>
      </c>
    </row>
    <row r="344" spans="1:9" x14ac:dyDescent="0.3">
      <c r="A344" s="6" t="s">
        <v>417</v>
      </c>
      <c r="B344" s="6" t="s">
        <v>7</v>
      </c>
      <c r="C344" s="43">
        <f>VLOOKUP('1.2'!A344,'Hoa Don'!$A$1:$D$517,2,FALSE)</f>
        <v>44866</v>
      </c>
      <c r="D344" s="45">
        <v>193.6</v>
      </c>
      <c r="H344" s="47">
        <v>44931</v>
      </c>
      <c r="I344" s="50">
        <v>9286.5</v>
      </c>
    </row>
    <row r="345" spans="1:9" x14ac:dyDescent="0.3">
      <c r="A345" s="6" t="s">
        <v>418</v>
      </c>
      <c r="B345" s="6" t="s">
        <v>10</v>
      </c>
      <c r="C345" s="43">
        <f>VLOOKUP('1.2'!A345,'Hoa Don'!$A$1:$D$517,2,FALSE)</f>
        <v>44870</v>
      </c>
      <c r="D345" s="45">
        <v>14301</v>
      </c>
      <c r="H345" s="47">
        <v>44932</v>
      </c>
      <c r="I345" s="50">
        <v>5355</v>
      </c>
    </row>
    <row r="346" spans="1:9" x14ac:dyDescent="0.3">
      <c r="A346" s="6" t="s">
        <v>419</v>
      </c>
      <c r="B346" s="6" t="s">
        <v>51</v>
      </c>
      <c r="C346" s="43">
        <f>VLOOKUP('1.2'!A346,'Hoa Don'!$A$1:$D$517,2,FALSE)</f>
        <v>44871</v>
      </c>
      <c r="D346" s="45">
        <v>1927.8</v>
      </c>
      <c r="H346" s="47">
        <v>44933</v>
      </c>
      <c r="I346" s="50">
        <v>4639.8</v>
      </c>
    </row>
    <row r="347" spans="1:9" x14ac:dyDescent="0.3">
      <c r="A347" s="6" t="s">
        <v>420</v>
      </c>
      <c r="B347" s="6" t="s">
        <v>38</v>
      </c>
      <c r="C347" s="43">
        <f>VLOOKUP('1.2'!A347,'Hoa Don'!$A$1:$D$517,2,FALSE)</f>
        <v>44873</v>
      </c>
      <c r="D347" s="45">
        <v>5783.4</v>
      </c>
      <c r="H347" s="47">
        <v>44938</v>
      </c>
      <c r="I347" s="50">
        <v>6105</v>
      </c>
    </row>
    <row r="348" spans="1:9" x14ac:dyDescent="0.3">
      <c r="A348" s="6" t="s">
        <v>421</v>
      </c>
      <c r="B348" s="6" t="s">
        <v>51</v>
      </c>
      <c r="C348" s="43">
        <f>VLOOKUP('1.2'!A348,'Hoa Don'!$A$1:$D$517,2,FALSE)</f>
        <v>44875</v>
      </c>
      <c r="D348" s="45">
        <v>793.8</v>
      </c>
      <c r="H348" s="47">
        <v>44940</v>
      </c>
      <c r="I348" s="50">
        <v>12170.55</v>
      </c>
    </row>
    <row r="349" spans="1:9" x14ac:dyDescent="0.3">
      <c r="A349" s="6" t="s">
        <v>421</v>
      </c>
      <c r="B349" s="6" t="s">
        <v>24</v>
      </c>
      <c r="C349" s="43">
        <f>VLOOKUP('1.2'!A349,'Hoa Don'!$A$1:$D$517,2,FALSE)</f>
        <v>44875</v>
      </c>
      <c r="D349" s="45">
        <v>432</v>
      </c>
      <c r="H349" s="47">
        <v>44954</v>
      </c>
      <c r="I349" s="50">
        <v>2249.1</v>
      </c>
    </row>
    <row r="350" spans="1:9" x14ac:dyDescent="0.3">
      <c r="A350" s="6" t="s">
        <v>422</v>
      </c>
      <c r="B350" s="6" t="s">
        <v>10</v>
      </c>
      <c r="C350" s="43">
        <f>VLOOKUP('1.2'!A350,'Hoa Don'!$A$1:$D$517,2,FALSE)</f>
        <v>44877</v>
      </c>
      <c r="D350" s="45">
        <v>2145.15</v>
      </c>
      <c r="H350" s="47">
        <v>44967</v>
      </c>
      <c r="I350" s="50">
        <v>10808.7</v>
      </c>
    </row>
    <row r="351" spans="1:9" x14ac:dyDescent="0.3">
      <c r="A351" s="6" t="s">
        <v>423</v>
      </c>
      <c r="B351" s="6" t="s">
        <v>51</v>
      </c>
      <c r="C351" s="43">
        <f>VLOOKUP('1.2'!A351,'Hoa Don'!$A$1:$D$517,2,FALSE)</f>
        <v>44879</v>
      </c>
      <c r="D351" s="45">
        <v>1474.2</v>
      </c>
      <c r="H351" s="47">
        <v>44970</v>
      </c>
      <c r="I351" s="50">
        <v>12629</v>
      </c>
    </row>
    <row r="352" spans="1:9" x14ac:dyDescent="0.3">
      <c r="A352" s="6" t="s">
        <v>424</v>
      </c>
      <c r="B352" s="6" t="s">
        <v>5</v>
      </c>
      <c r="C352" s="43">
        <f>VLOOKUP('1.2'!A352,'Hoa Don'!$A$1:$D$517,2,FALSE)</f>
        <v>44881</v>
      </c>
      <c r="D352" s="45">
        <v>2296.8000000000002</v>
      </c>
      <c r="H352" s="47">
        <v>44980</v>
      </c>
      <c r="I352" s="50">
        <v>11529.6</v>
      </c>
    </row>
    <row r="353" spans="1:9" x14ac:dyDescent="0.3">
      <c r="A353" s="6" t="s">
        <v>425</v>
      </c>
      <c r="B353" s="6" t="s">
        <v>24</v>
      </c>
      <c r="C353" s="43">
        <f>VLOOKUP('1.2'!A353,'Hoa Don'!$A$1:$D$517,2,FALSE)</f>
        <v>44883</v>
      </c>
      <c r="D353" s="45">
        <v>9828</v>
      </c>
      <c r="H353" s="47">
        <v>44984</v>
      </c>
      <c r="I353" s="50">
        <v>1558.7</v>
      </c>
    </row>
    <row r="354" spans="1:9" x14ac:dyDescent="0.3">
      <c r="A354" s="6" t="s">
        <v>426</v>
      </c>
      <c r="B354" s="6" t="s">
        <v>38</v>
      </c>
      <c r="C354" s="43">
        <f>VLOOKUP('1.2'!A354,'Hoa Don'!$A$1:$D$517,2,FALSE)</f>
        <v>44885</v>
      </c>
      <c r="D354" s="45">
        <v>2142</v>
      </c>
      <c r="H354" s="47">
        <v>44985</v>
      </c>
      <c r="I354" s="50">
        <v>14896.2</v>
      </c>
    </row>
    <row r="355" spans="1:9" x14ac:dyDescent="0.3">
      <c r="A355" s="6" t="s">
        <v>427</v>
      </c>
      <c r="B355" s="6" t="s">
        <v>51</v>
      </c>
      <c r="C355" s="43">
        <f>VLOOKUP('1.2'!A355,'Hoa Don'!$A$1:$D$517,2,FALSE)</f>
        <v>44887</v>
      </c>
      <c r="D355" s="45">
        <v>3402</v>
      </c>
      <c r="H355" s="47">
        <v>44986</v>
      </c>
      <c r="I355" s="50">
        <v>8808.7999999999993</v>
      </c>
    </row>
    <row r="356" spans="1:9" x14ac:dyDescent="0.3">
      <c r="A356" s="6" t="s">
        <v>428</v>
      </c>
      <c r="B356" s="6" t="s">
        <v>10</v>
      </c>
      <c r="C356" s="43">
        <f>VLOOKUP('1.2'!A356,'Hoa Don'!$A$1:$D$517,2,FALSE)</f>
        <v>44889</v>
      </c>
      <c r="D356" s="45">
        <v>14301</v>
      </c>
      <c r="H356" s="47">
        <v>44990</v>
      </c>
      <c r="I356" s="50">
        <v>388.8</v>
      </c>
    </row>
    <row r="357" spans="1:9" x14ac:dyDescent="0.3">
      <c r="A357" s="6" t="s">
        <v>429</v>
      </c>
      <c r="B357" s="6" t="s">
        <v>51</v>
      </c>
      <c r="C357" s="43">
        <f>VLOOKUP('1.2'!A357,'Hoa Don'!$A$1:$D$517,2,FALSE)</f>
        <v>44891</v>
      </c>
      <c r="D357" s="45">
        <v>7711.2</v>
      </c>
      <c r="H357" s="47">
        <v>44991</v>
      </c>
      <c r="I357" s="50">
        <v>4140.8</v>
      </c>
    </row>
    <row r="358" spans="1:9" x14ac:dyDescent="0.3">
      <c r="A358" s="6" t="s">
        <v>430</v>
      </c>
      <c r="B358" s="6" t="s">
        <v>7</v>
      </c>
      <c r="C358" s="43">
        <f>VLOOKUP('1.2'!A358,'Hoa Don'!$A$1:$D$517,2,FALSE)</f>
        <v>44893</v>
      </c>
      <c r="D358" s="45">
        <v>1064.8</v>
      </c>
      <c r="H358" s="47">
        <v>44992</v>
      </c>
      <c r="I358" s="50">
        <v>642.6</v>
      </c>
    </row>
    <row r="359" spans="1:9" x14ac:dyDescent="0.3">
      <c r="A359" s="6" t="s">
        <v>431</v>
      </c>
      <c r="B359" s="6" t="s">
        <v>7</v>
      </c>
      <c r="C359" s="43">
        <f>VLOOKUP('1.2'!A359,'Hoa Don'!$A$1:$D$517,2,FALSE)</f>
        <v>44895</v>
      </c>
      <c r="D359" s="45">
        <v>290.39999999999998</v>
      </c>
      <c r="H359" s="47">
        <v>44995</v>
      </c>
      <c r="I359" s="50">
        <v>5495.04</v>
      </c>
    </row>
    <row r="360" spans="1:9" x14ac:dyDescent="0.3">
      <c r="A360" s="6" t="s">
        <v>432</v>
      </c>
      <c r="B360" s="6" t="s">
        <v>24</v>
      </c>
      <c r="C360" s="43">
        <f>VLOOKUP('1.2'!A360,'Hoa Don'!$A$1:$D$517,2,FALSE)</f>
        <v>44896</v>
      </c>
      <c r="D360" s="45">
        <v>1080</v>
      </c>
      <c r="H360" s="47">
        <v>44998</v>
      </c>
      <c r="I360" s="50">
        <v>1296</v>
      </c>
    </row>
    <row r="361" spans="1:9" x14ac:dyDescent="0.3">
      <c r="A361" s="6" t="s">
        <v>433</v>
      </c>
      <c r="B361" s="6" t="s">
        <v>51</v>
      </c>
      <c r="C361" s="43">
        <f>VLOOKUP('1.2'!A361,'Hoa Don'!$A$1:$D$517,2,FALSE)</f>
        <v>44898</v>
      </c>
      <c r="D361" s="45">
        <v>6804</v>
      </c>
      <c r="H361" s="47">
        <v>45002</v>
      </c>
      <c r="I361" s="50">
        <v>1620</v>
      </c>
    </row>
    <row r="362" spans="1:9" x14ac:dyDescent="0.3">
      <c r="A362" s="6" t="s">
        <v>434</v>
      </c>
      <c r="B362" s="6" t="s">
        <v>4</v>
      </c>
      <c r="C362" s="43">
        <f>VLOOKUP('1.2'!A362,'Hoa Don'!$A$1:$D$517,2,FALSE)</f>
        <v>44900</v>
      </c>
      <c r="D362" s="45">
        <v>10744.8</v>
      </c>
      <c r="H362" s="47">
        <v>45006</v>
      </c>
      <c r="I362" s="50">
        <v>12155.85</v>
      </c>
    </row>
    <row r="363" spans="1:9" x14ac:dyDescent="0.3">
      <c r="A363" s="6" t="s">
        <v>435</v>
      </c>
      <c r="B363" s="6" t="s">
        <v>24</v>
      </c>
      <c r="C363" s="43">
        <f>VLOOKUP('1.2'!A363,'Hoa Don'!$A$1:$D$517,2,FALSE)</f>
        <v>44904</v>
      </c>
      <c r="D363" s="45">
        <v>432</v>
      </c>
      <c r="H363" s="47">
        <v>45020</v>
      </c>
      <c r="I363" s="50">
        <v>3497.2200000000003</v>
      </c>
    </row>
    <row r="364" spans="1:9" x14ac:dyDescent="0.3">
      <c r="A364" s="6" t="s">
        <v>436</v>
      </c>
      <c r="B364" s="6" t="s">
        <v>51</v>
      </c>
      <c r="C364" s="43">
        <f>VLOOKUP('1.2'!A364,'Hoa Don'!$A$1:$D$517,2,FALSE)</f>
        <v>44904</v>
      </c>
      <c r="D364" s="45">
        <v>10659.6</v>
      </c>
      <c r="H364" s="47">
        <v>45025</v>
      </c>
      <c r="I364" s="50">
        <v>2060.64</v>
      </c>
    </row>
    <row r="365" spans="1:9" x14ac:dyDescent="0.3">
      <c r="A365" s="6" t="s">
        <v>437</v>
      </c>
      <c r="B365" s="6" t="s">
        <v>38</v>
      </c>
      <c r="C365" s="43">
        <f>VLOOKUP('1.2'!A365,'Hoa Don'!$A$1:$D$517,2,FALSE)</f>
        <v>44906</v>
      </c>
      <c r="D365" s="45">
        <v>3427.2</v>
      </c>
      <c r="H365" s="47">
        <v>45032</v>
      </c>
      <c r="I365" s="50">
        <v>1814.4</v>
      </c>
    </row>
    <row r="366" spans="1:9" x14ac:dyDescent="0.3">
      <c r="A366" s="6" t="s">
        <v>438</v>
      </c>
      <c r="B366" s="6" t="s">
        <v>26</v>
      </c>
      <c r="C366" s="43">
        <f>VLOOKUP('1.2'!A366,'Hoa Don'!$A$1:$D$517,2,FALSE)</f>
        <v>44908</v>
      </c>
      <c r="D366" s="45">
        <v>2289.6</v>
      </c>
      <c r="H366" s="47">
        <v>45035</v>
      </c>
      <c r="I366" s="50">
        <v>864</v>
      </c>
    </row>
    <row r="367" spans="1:9" x14ac:dyDescent="0.3">
      <c r="A367" s="6" t="s">
        <v>439</v>
      </c>
      <c r="B367" s="6" t="s">
        <v>10</v>
      </c>
      <c r="C367" s="43">
        <f>VLOOKUP('1.2'!A367,'Hoa Don'!$A$1:$D$517,2,FALSE)</f>
        <v>44910</v>
      </c>
      <c r="D367" s="45">
        <v>12155.85</v>
      </c>
      <c r="H367" s="47">
        <v>45039</v>
      </c>
      <c r="I367" s="50">
        <v>1701</v>
      </c>
    </row>
    <row r="368" spans="1:9" x14ac:dyDescent="0.3">
      <c r="A368" s="6" t="s">
        <v>440</v>
      </c>
      <c r="B368" s="6" t="s">
        <v>4</v>
      </c>
      <c r="C368" s="43">
        <f>VLOOKUP('1.2'!A368,'Hoa Don'!$A$1:$D$517,2,FALSE)</f>
        <v>44912</v>
      </c>
      <c r="D368" s="45">
        <v>4395.6000000000004</v>
      </c>
      <c r="H368" s="47">
        <v>45040</v>
      </c>
      <c r="I368" s="50">
        <v>31916.44</v>
      </c>
    </row>
    <row r="369" spans="1:9" x14ac:dyDescent="0.3">
      <c r="A369" s="6" t="s">
        <v>441</v>
      </c>
      <c r="B369" s="6" t="s">
        <v>7</v>
      </c>
      <c r="C369" s="43">
        <f>VLOOKUP('1.2'!A369,'Hoa Don'!$A$1:$D$517,2,FALSE)</f>
        <v>44914</v>
      </c>
      <c r="D369" s="45">
        <v>1548.8</v>
      </c>
      <c r="H369" s="47">
        <v>45041</v>
      </c>
      <c r="I369" s="50">
        <v>10436.4</v>
      </c>
    </row>
    <row r="370" spans="1:9" x14ac:dyDescent="0.3">
      <c r="A370" s="6" t="s">
        <v>442</v>
      </c>
      <c r="B370" s="6" t="s">
        <v>21</v>
      </c>
      <c r="C370" s="43">
        <f>VLOOKUP('1.2'!A370,'Hoa Don'!$A$1:$D$517,2,FALSE)</f>
        <v>44916</v>
      </c>
      <c r="D370" s="45">
        <v>4017.6</v>
      </c>
      <c r="H370" s="47">
        <v>45042</v>
      </c>
      <c r="I370" s="50">
        <v>4169.55</v>
      </c>
    </row>
    <row r="371" spans="1:9" x14ac:dyDescent="0.3">
      <c r="A371" s="6" t="s">
        <v>443</v>
      </c>
      <c r="B371" s="6" t="s">
        <v>7</v>
      </c>
      <c r="C371" s="43">
        <f>VLOOKUP('1.2'!A371,'Hoa Don'!$A$1:$D$517,2,FALSE)</f>
        <v>44918</v>
      </c>
      <c r="D371" s="45">
        <v>1645.6</v>
      </c>
      <c r="H371" s="47">
        <v>45044</v>
      </c>
      <c r="I371" s="50">
        <v>1645.6</v>
      </c>
    </row>
    <row r="372" spans="1:9" x14ac:dyDescent="0.3">
      <c r="A372" s="6" t="s">
        <v>444</v>
      </c>
      <c r="B372" s="6" t="s">
        <v>28</v>
      </c>
      <c r="C372" s="43">
        <f>VLOOKUP('1.2'!A372,'Hoa Don'!$A$1:$D$517,2,FALSE)</f>
        <v>44920</v>
      </c>
      <c r="D372" s="45">
        <v>5275.6</v>
      </c>
      <c r="H372" s="47">
        <v>45046</v>
      </c>
      <c r="I372" s="50">
        <v>2677.5</v>
      </c>
    </row>
    <row r="373" spans="1:9" x14ac:dyDescent="0.3">
      <c r="A373" s="6" t="s">
        <v>445</v>
      </c>
      <c r="B373" s="6" t="s">
        <v>24</v>
      </c>
      <c r="C373" s="43">
        <f>VLOOKUP('1.2'!A373,'Hoa Don'!$A$1:$D$517,2,FALSE)</f>
        <v>44922</v>
      </c>
      <c r="D373" s="45">
        <v>6480</v>
      </c>
      <c r="H373" s="47">
        <v>45048</v>
      </c>
      <c r="I373" s="50">
        <v>10368</v>
      </c>
    </row>
    <row r="374" spans="1:9" x14ac:dyDescent="0.3">
      <c r="A374" s="6" t="s">
        <v>446</v>
      </c>
      <c r="B374" s="6" t="s">
        <v>4</v>
      </c>
      <c r="C374" s="43">
        <f>VLOOKUP('1.2'!A374,'Hoa Don'!$A$1:$D$517,2,FALSE)</f>
        <v>44923</v>
      </c>
      <c r="D374" s="45">
        <v>8791.2000000000007</v>
      </c>
      <c r="H374" s="47">
        <v>45050</v>
      </c>
      <c r="I374" s="50">
        <v>7992</v>
      </c>
    </row>
    <row r="375" spans="1:9" x14ac:dyDescent="0.3">
      <c r="A375" s="6" t="s">
        <v>447</v>
      </c>
      <c r="B375" s="6" t="s">
        <v>51</v>
      </c>
      <c r="C375" s="43">
        <f>VLOOKUP('1.2'!A375,'Hoa Don'!$A$1:$D$517,2,FALSE)</f>
        <v>44926</v>
      </c>
      <c r="D375" s="45">
        <v>6804</v>
      </c>
      <c r="H375" s="47">
        <v>45052</v>
      </c>
      <c r="I375" s="50">
        <v>11273.449999999999</v>
      </c>
    </row>
    <row r="376" spans="1:9" x14ac:dyDescent="0.3">
      <c r="A376" s="6" t="s">
        <v>448</v>
      </c>
      <c r="B376" s="6" t="s">
        <v>38</v>
      </c>
      <c r="C376" s="43">
        <f>VLOOKUP('1.2'!A376,'Hoa Don'!$A$1:$D$517,2,FALSE)</f>
        <v>44927</v>
      </c>
      <c r="D376" s="45">
        <v>1499.4</v>
      </c>
      <c r="H376" s="47">
        <v>45054</v>
      </c>
      <c r="I376" s="50">
        <v>1587.6</v>
      </c>
    </row>
    <row r="377" spans="1:9" x14ac:dyDescent="0.3">
      <c r="A377" s="6" t="s">
        <v>449</v>
      </c>
      <c r="B377" s="6" t="s">
        <v>51</v>
      </c>
      <c r="C377" s="43">
        <f>VLOOKUP('1.2'!A377,'Hoa Don'!$A$1:$D$517,2,FALSE)</f>
        <v>44930</v>
      </c>
      <c r="D377" s="45">
        <v>4762.8</v>
      </c>
      <c r="H377" s="47">
        <v>45056</v>
      </c>
      <c r="I377" s="50">
        <v>5997.6</v>
      </c>
    </row>
    <row r="378" spans="1:9" x14ac:dyDescent="0.3">
      <c r="A378" s="6" t="s">
        <v>450</v>
      </c>
      <c r="B378" s="6" t="s">
        <v>21</v>
      </c>
      <c r="C378" s="43">
        <f>VLOOKUP('1.2'!A378,'Hoa Don'!$A$1:$D$517,2,FALSE)</f>
        <v>44931</v>
      </c>
      <c r="D378" s="45">
        <v>4795.2</v>
      </c>
      <c r="H378" s="47">
        <v>45058</v>
      </c>
      <c r="I378" s="50">
        <v>10964.1</v>
      </c>
    </row>
    <row r="379" spans="1:9" x14ac:dyDescent="0.3">
      <c r="A379" s="6" t="s">
        <v>450</v>
      </c>
      <c r="B379" s="6" t="s">
        <v>28</v>
      </c>
      <c r="C379" s="43">
        <f>VLOOKUP('1.2'!A379,'Hoa Don'!$A$1:$D$517,2,FALSE)</f>
        <v>44931</v>
      </c>
      <c r="D379" s="45">
        <v>719.4</v>
      </c>
      <c r="H379" s="47">
        <v>45060</v>
      </c>
      <c r="I379" s="50">
        <v>915.84</v>
      </c>
    </row>
    <row r="380" spans="1:9" x14ac:dyDescent="0.3">
      <c r="A380" s="6" t="s">
        <v>450</v>
      </c>
      <c r="B380" s="6" t="s">
        <v>7</v>
      </c>
      <c r="C380" s="43">
        <f>VLOOKUP('1.2'!A380,'Hoa Don'!$A$1:$D$517,2,FALSE)</f>
        <v>44931</v>
      </c>
      <c r="D380" s="45">
        <v>774.4</v>
      </c>
      <c r="H380" s="47">
        <v>45062</v>
      </c>
      <c r="I380" s="50">
        <v>2516.8000000000002</v>
      </c>
    </row>
    <row r="381" spans="1:9" x14ac:dyDescent="0.3">
      <c r="A381" s="6" t="s">
        <v>451</v>
      </c>
      <c r="B381" s="6" t="s">
        <v>28</v>
      </c>
      <c r="C381" s="43">
        <f>VLOOKUP('1.2'!A381,'Hoa Don'!$A$1:$D$517,2,FALSE)</f>
        <v>44931</v>
      </c>
      <c r="D381" s="45">
        <v>2997.5</v>
      </c>
      <c r="H381" s="47">
        <v>45064</v>
      </c>
      <c r="I381" s="50">
        <v>33212.550000000003</v>
      </c>
    </row>
    <row r="382" spans="1:9" x14ac:dyDescent="0.3">
      <c r="A382" s="6" t="s">
        <v>452</v>
      </c>
      <c r="B382" s="6" t="s">
        <v>38</v>
      </c>
      <c r="C382" s="43">
        <f>VLOOKUP('1.2'!A382,'Hoa Don'!$A$1:$D$517,2,FALSE)</f>
        <v>44932</v>
      </c>
      <c r="D382" s="45">
        <v>5355</v>
      </c>
      <c r="H382" s="47">
        <v>45066</v>
      </c>
      <c r="I382" s="50">
        <v>1247.4000000000001</v>
      </c>
    </row>
    <row r="383" spans="1:9" x14ac:dyDescent="0.3">
      <c r="A383" s="6" t="s">
        <v>453</v>
      </c>
      <c r="B383" s="6" t="s">
        <v>4</v>
      </c>
      <c r="C383" s="43">
        <f>VLOOKUP('1.2'!A383,'Hoa Don'!$A$1:$D$517,2,FALSE)</f>
        <v>44933</v>
      </c>
      <c r="D383" s="45">
        <v>4639.8</v>
      </c>
      <c r="H383" s="47">
        <v>45068</v>
      </c>
      <c r="I383" s="50">
        <v>3099.8</v>
      </c>
    </row>
    <row r="384" spans="1:9" x14ac:dyDescent="0.3">
      <c r="A384" s="6" t="s">
        <v>454</v>
      </c>
      <c r="B384" s="6" t="s">
        <v>4</v>
      </c>
      <c r="C384" s="43">
        <f>VLOOKUP('1.2'!A384,'Hoa Don'!$A$1:$D$517,2,FALSE)</f>
        <v>44938</v>
      </c>
      <c r="D384" s="45">
        <v>6105</v>
      </c>
      <c r="H384" s="47">
        <v>45070</v>
      </c>
      <c r="I384" s="50">
        <v>108</v>
      </c>
    </row>
    <row r="385" spans="1:9" x14ac:dyDescent="0.3">
      <c r="A385" s="6" t="s">
        <v>455</v>
      </c>
      <c r="B385" s="6" t="s">
        <v>51</v>
      </c>
      <c r="C385" s="43">
        <f>VLOOKUP('1.2'!A385,'Hoa Don'!$A$1:$D$517,2,FALSE)</f>
        <v>44940</v>
      </c>
      <c r="D385" s="45">
        <v>9072</v>
      </c>
      <c r="H385" s="47">
        <v>45072</v>
      </c>
      <c r="I385" s="50">
        <v>2073.6</v>
      </c>
    </row>
    <row r="386" spans="1:9" x14ac:dyDescent="0.3">
      <c r="A386" s="6" t="s">
        <v>456</v>
      </c>
      <c r="B386" s="6" t="s">
        <v>10</v>
      </c>
      <c r="C386" s="43">
        <f>VLOOKUP('1.2'!A386,'Hoa Don'!$A$1:$D$517,2,FALSE)</f>
        <v>44940</v>
      </c>
      <c r="D386" s="45">
        <v>3098.55</v>
      </c>
      <c r="H386" s="47">
        <v>45074</v>
      </c>
      <c r="I386" s="50">
        <v>1258.4000000000001</v>
      </c>
    </row>
    <row r="387" spans="1:9" x14ac:dyDescent="0.3">
      <c r="A387" s="6" t="s">
        <v>457</v>
      </c>
      <c r="B387" s="6" t="s">
        <v>38</v>
      </c>
      <c r="C387" s="43">
        <f>VLOOKUP('1.2'!A387,'Hoa Don'!$A$1:$D$517,2,FALSE)</f>
        <v>44954</v>
      </c>
      <c r="D387" s="45">
        <v>2249.1</v>
      </c>
      <c r="H387" s="47">
        <v>45076</v>
      </c>
      <c r="I387" s="50">
        <v>1166.4000000000001</v>
      </c>
    </row>
    <row r="388" spans="1:9" x14ac:dyDescent="0.3">
      <c r="A388" s="6" t="s">
        <v>458</v>
      </c>
      <c r="B388" s="6" t="s">
        <v>7</v>
      </c>
      <c r="C388" s="43">
        <f>VLOOKUP('1.2'!A388,'Hoa Don'!$A$1:$D$517,2,FALSE)</f>
        <v>44967</v>
      </c>
      <c r="D388" s="45">
        <v>8131.2</v>
      </c>
      <c r="H388" s="47">
        <v>45078</v>
      </c>
      <c r="I388" s="50">
        <v>1144.8</v>
      </c>
    </row>
    <row r="389" spans="1:9" x14ac:dyDescent="0.3">
      <c r="A389" s="6" t="s">
        <v>459</v>
      </c>
      <c r="B389" s="6" t="s">
        <v>38</v>
      </c>
      <c r="C389" s="43">
        <f>VLOOKUP('1.2'!A389,'Hoa Don'!$A$1:$D$517,2,FALSE)</f>
        <v>44967</v>
      </c>
      <c r="D389" s="45">
        <v>2677.5</v>
      </c>
      <c r="H389" s="47">
        <v>45080</v>
      </c>
      <c r="I389" s="50">
        <v>1036.8</v>
      </c>
    </row>
    <row r="390" spans="1:9" x14ac:dyDescent="0.3">
      <c r="A390" s="6" t="s">
        <v>460</v>
      </c>
      <c r="B390" s="6" t="s">
        <v>5</v>
      </c>
      <c r="C390" s="43">
        <f>VLOOKUP('1.2'!A390,'Hoa Don'!$A$1:$D$517,2,FALSE)</f>
        <v>44970</v>
      </c>
      <c r="D390" s="45">
        <v>446.6</v>
      </c>
      <c r="H390" s="47">
        <v>45082</v>
      </c>
      <c r="I390" s="50">
        <v>4926.6000000000004</v>
      </c>
    </row>
    <row r="391" spans="1:9" x14ac:dyDescent="0.3">
      <c r="A391" s="6" t="s">
        <v>461</v>
      </c>
      <c r="B391" s="6" t="s">
        <v>21</v>
      </c>
      <c r="C391" s="43">
        <f>VLOOKUP('1.2'!A391,'Hoa Don'!$A$1:$D$517,2,FALSE)</f>
        <v>44970</v>
      </c>
      <c r="D391" s="45">
        <v>12182.4</v>
      </c>
      <c r="H391" s="47">
        <v>45084</v>
      </c>
      <c r="I391" s="50">
        <v>1036.8</v>
      </c>
    </row>
    <row r="392" spans="1:9" x14ac:dyDescent="0.3">
      <c r="A392" s="6" t="s">
        <v>462</v>
      </c>
      <c r="B392" s="6" t="s">
        <v>21</v>
      </c>
      <c r="C392" s="43">
        <f>VLOOKUP('1.2'!A392,'Hoa Don'!$A$1:$D$517,2,FALSE)</f>
        <v>44980</v>
      </c>
      <c r="D392" s="45">
        <v>7776</v>
      </c>
      <c r="H392" s="47">
        <v>45086</v>
      </c>
      <c r="I392" s="50">
        <v>839.3</v>
      </c>
    </row>
    <row r="393" spans="1:9" x14ac:dyDescent="0.3">
      <c r="A393" s="6" t="s">
        <v>463</v>
      </c>
      <c r="B393" s="6" t="s">
        <v>7</v>
      </c>
      <c r="C393" s="43">
        <f>VLOOKUP('1.2'!A393,'Hoa Don'!$A$1:$D$517,2,FALSE)</f>
        <v>44980</v>
      </c>
      <c r="D393" s="45">
        <v>1161.5999999999999</v>
      </c>
      <c r="H393" s="47">
        <v>45088</v>
      </c>
      <c r="I393" s="50">
        <v>2721.6</v>
      </c>
    </row>
    <row r="394" spans="1:9" x14ac:dyDescent="0.3">
      <c r="A394" s="6" t="s">
        <v>464</v>
      </c>
      <c r="B394" s="6" t="s">
        <v>21</v>
      </c>
      <c r="C394" s="43">
        <f>VLOOKUP('1.2'!A394,'Hoa Don'!$A$1:$D$517,2,FALSE)</f>
        <v>44980</v>
      </c>
      <c r="D394" s="45">
        <v>2592</v>
      </c>
      <c r="H394" s="47">
        <v>45090</v>
      </c>
      <c r="I394" s="50">
        <v>1977.8</v>
      </c>
    </row>
    <row r="395" spans="1:9" x14ac:dyDescent="0.3">
      <c r="A395" s="6" t="s">
        <v>465</v>
      </c>
      <c r="B395" s="6" t="s">
        <v>28</v>
      </c>
      <c r="C395" s="43">
        <f>VLOOKUP('1.2'!A395,'Hoa Don'!$A$1:$D$517,2,FALSE)</f>
        <v>44984</v>
      </c>
      <c r="D395" s="45">
        <v>1558.7</v>
      </c>
      <c r="H395" s="47">
        <v>45092</v>
      </c>
      <c r="I395" s="50">
        <v>7030.8</v>
      </c>
    </row>
    <row r="396" spans="1:9" x14ac:dyDescent="0.3">
      <c r="A396" s="6" t="s">
        <v>466</v>
      </c>
      <c r="B396" s="6" t="s">
        <v>4</v>
      </c>
      <c r="C396" s="43">
        <f>VLOOKUP('1.2'!A396,'Hoa Don'!$A$1:$D$517,2,FALSE)</f>
        <v>44985</v>
      </c>
      <c r="D396" s="45">
        <v>14896.2</v>
      </c>
      <c r="H396" s="47">
        <v>45094</v>
      </c>
      <c r="I396" s="50">
        <v>976.8</v>
      </c>
    </row>
    <row r="397" spans="1:9" x14ac:dyDescent="0.3">
      <c r="A397" s="6" t="s">
        <v>467</v>
      </c>
      <c r="B397" s="6" t="s">
        <v>7</v>
      </c>
      <c r="C397" s="43">
        <f>VLOOKUP('1.2'!A397,'Hoa Don'!$A$1:$D$517,2,FALSE)</f>
        <v>44986</v>
      </c>
      <c r="D397" s="45">
        <v>8808.7999999999993</v>
      </c>
      <c r="H397" s="47">
        <v>45096</v>
      </c>
      <c r="I397" s="50">
        <v>5904.8</v>
      </c>
    </row>
    <row r="398" spans="1:9" x14ac:dyDescent="0.3">
      <c r="A398" s="6" t="s">
        <v>468</v>
      </c>
      <c r="B398" s="6" t="s">
        <v>21</v>
      </c>
      <c r="C398" s="43">
        <f>VLOOKUP('1.2'!A398,'Hoa Don'!$A$1:$D$517,2,FALSE)</f>
        <v>44990</v>
      </c>
      <c r="D398" s="45">
        <v>388.8</v>
      </c>
      <c r="H398" s="47">
        <v>45098</v>
      </c>
      <c r="I398" s="50">
        <v>9408.380000000001</v>
      </c>
    </row>
    <row r="399" spans="1:9" x14ac:dyDescent="0.3">
      <c r="A399" s="6" t="s">
        <v>469</v>
      </c>
      <c r="B399" s="6" t="s">
        <v>7</v>
      </c>
      <c r="C399" s="43">
        <f>VLOOKUP('1.2'!A399,'Hoa Don'!$A$1:$D$517,2,FALSE)</f>
        <v>44991</v>
      </c>
      <c r="D399" s="45">
        <v>1548.8</v>
      </c>
      <c r="H399" s="47">
        <v>45102</v>
      </c>
      <c r="I399" s="50">
        <v>6408</v>
      </c>
    </row>
    <row r="400" spans="1:9" x14ac:dyDescent="0.3">
      <c r="A400" s="6" t="s">
        <v>469</v>
      </c>
      <c r="B400" s="6" t="s">
        <v>24</v>
      </c>
      <c r="C400" s="43">
        <f>VLOOKUP('1.2'!A400,'Hoa Don'!$A$1:$D$517,2,FALSE)</f>
        <v>44991</v>
      </c>
      <c r="D400" s="45">
        <v>2592</v>
      </c>
      <c r="H400" s="47">
        <v>45104</v>
      </c>
      <c r="I400" s="50">
        <v>1036.8</v>
      </c>
    </row>
    <row r="401" spans="1:9" x14ac:dyDescent="0.3">
      <c r="A401" s="6" t="s">
        <v>470</v>
      </c>
      <c r="B401" s="6" t="s">
        <v>38</v>
      </c>
      <c r="C401" s="43">
        <f>VLOOKUP('1.2'!A401,'Hoa Don'!$A$1:$D$517,2,FALSE)</f>
        <v>44992</v>
      </c>
      <c r="D401" s="45">
        <v>642.6</v>
      </c>
      <c r="H401" s="47">
        <v>45106</v>
      </c>
      <c r="I401" s="50">
        <v>6593.4</v>
      </c>
    </row>
    <row r="402" spans="1:9" x14ac:dyDescent="0.3">
      <c r="A402" s="6" t="s">
        <v>471</v>
      </c>
      <c r="B402" s="6" t="s">
        <v>26</v>
      </c>
      <c r="C402" s="43">
        <f>VLOOKUP('1.2'!A402,'Hoa Don'!$A$1:$D$517,2,FALSE)</f>
        <v>44995</v>
      </c>
      <c r="D402" s="45">
        <v>5495.04</v>
      </c>
      <c r="H402" s="47">
        <v>45108</v>
      </c>
      <c r="I402" s="50">
        <v>7627.2</v>
      </c>
    </row>
    <row r="403" spans="1:9" x14ac:dyDescent="0.3">
      <c r="A403" s="6" t="s">
        <v>472</v>
      </c>
      <c r="B403" s="6" t="s">
        <v>21</v>
      </c>
      <c r="C403" s="43">
        <f>VLOOKUP('1.2'!A403,'Hoa Don'!$A$1:$D$517,2,FALSE)</f>
        <v>44998</v>
      </c>
      <c r="D403" s="45">
        <v>1296</v>
      </c>
      <c r="H403" s="47">
        <v>45110</v>
      </c>
      <c r="I403" s="50">
        <v>1403.6</v>
      </c>
    </row>
    <row r="404" spans="1:9" x14ac:dyDescent="0.3">
      <c r="A404" s="6" t="s">
        <v>473</v>
      </c>
      <c r="B404" s="6" t="s">
        <v>24</v>
      </c>
      <c r="C404" s="43">
        <f>VLOOKUP('1.2'!A404,'Hoa Don'!$A$1:$D$517,2,FALSE)</f>
        <v>45002</v>
      </c>
      <c r="D404" s="45">
        <v>1620</v>
      </c>
      <c r="H404" s="47">
        <v>45112</v>
      </c>
      <c r="I404" s="50">
        <v>4212</v>
      </c>
    </row>
    <row r="405" spans="1:9" x14ac:dyDescent="0.3">
      <c r="A405" s="6" t="s">
        <v>474</v>
      </c>
      <c r="B405" s="6" t="s">
        <v>10</v>
      </c>
      <c r="C405" s="43">
        <f>VLOOKUP('1.2'!A405,'Hoa Don'!$A$1:$D$517,2,FALSE)</f>
        <v>45006</v>
      </c>
      <c r="D405" s="45">
        <v>12155.85</v>
      </c>
      <c r="H405" s="47">
        <v>45114</v>
      </c>
      <c r="I405" s="50">
        <v>12454.2</v>
      </c>
    </row>
    <row r="406" spans="1:9" x14ac:dyDescent="0.3">
      <c r="A406" s="6" t="s">
        <v>475</v>
      </c>
      <c r="B406" s="6" t="s">
        <v>26</v>
      </c>
      <c r="C406" s="43">
        <f>VLOOKUP('1.2'!A406,'Hoa Don'!$A$1:$D$517,2,FALSE)</f>
        <v>45020</v>
      </c>
      <c r="D406" s="45">
        <v>2747.52</v>
      </c>
      <c r="H406" s="47">
        <v>45116</v>
      </c>
      <c r="I406" s="50">
        <v>2637.8</v>
      </c>
    </row>
    <row r="407" spans="1:9" x14ac:dyDescent="0.3">
      <c r="A407" s="6" t="s">
        <v>476</v>
      </c>
      <c r="B407" s="6" t="s">
        <v>38</v>
      </c>
      <c r="C407" s="43">
        <f>VLOOKUP('1.2'!A407,'Hoa Don'!$A$1:$D$517,2,FALSE)</f>
        <v>45020</v>
      </c>
      <c r="D407" s="45">
        <v>749.7</v>
      </c>
      <c r="H407" s="47">
        <v>45118</v>
      </c>
      <c r="I407" s="50">
        <v>4649.3999999999996</v>
      </c>
    </row>
    <row r="408" spans="1:9" x14ac:dyDescent="0.3">
      <c r="A408" s="6" t="s">
        <v>477</v>
      </c>
      <c r="B408" s="6" t="s">
        <v>26</v>
      </c>
      <c r="C408" s="43">
        <f>VLOOKUP('1.2'!A408,'Hoa Don'!$A$1:$D$517,2,FALSE)</f>
        <v>45025</v>
      </c>
      <c r="D408" s="45">
        <v>2060.64</v>
      </c>
      <c r="H408" s="47">
        <v>45120</v>
      </c>
      <c r="I408" s="50">
        <v>1953.6</v>
      </c>
    </row>
    <row r="409" spans="1:9" x14ac:dyDescent="0.3">
      <c r="A409" s="6" t="s">
        <v>478</v>
      </c>
      <c r="B409" s="6" t="s">
        <v>51</v>
      </c>
      <c r="C409" s="43">
        <f>VLOOKUP('1.2'!A409,'Hoa Don'!$A$1:$D$517,2,FALSE)</f>
        <v>45032</v>
      </c>
      <c r="D409" s="45">
        <v>1814.4</v>
      </c>
      <c r="H409" s="47">
        <v>45122</v>
      </c>
      <c r="I409" s="50">
        <v>11189.5</v>
      </c>
    </row>
    <row r="410" spans="1:9" x14ac:dyDescent="0.3">
      <c r="A410" s="6" t="s">
        <v>479</v>
      </c>
      <c r="B410" s="6" t="s">
        <v>24</v>
      </c>
      <c r="C410" s="43">
        <f>VLOOKUP('1.2'!A410,'Hoa Don'!$A$1:$D$517,2,FALSE)</f>
        <v>45035</v>
      </c>
      <c r="D410" s="45">
        <v>864</v>
      </c>
      <c r="H410" s="47">
        <v>45126</v>
      </c>
      <c r="I410" s="50">
        <v>476.7</v>
      </c>
    </row>
    <row r="411" spans="1:9" x14ac:dyDescent="0.3">
      <c r="A411" s="6" t="s">
        <v>480</v>
      </c>
      <c r="B411" s="6" t="s">
        <v>51</v>
      </c>
      <c r="C411" s="43">
        <f>VLOOKUP('1.2'!A411,'Hoa Don'!$A$1:$D$517,2,FALSE)</f>
        <v>45039</v>
      </c>
      <c r="D411" s="45">
        <v>1701</v>
      </c>
      <c r="H411" s="47">
        <v>45128</v>
      </c>
      <c r="I411" s="50">
        <v>6211.8</v>
      </c>
    </row>
    <row r="412" spans="1:9" x14ac:dyDescent="0.3">
      <c r="A412" s="6" t="s">
        <v>481</v>
      </c>
      <c r="B412" s="6" t="s">
        <v>26</v>
      </c>
      <c r="C412" s="43">
        <f>VLOOKUP('1.2'!A412,'Hoa Don'!$A$1:$D$517,2,FALSE)</f>
        <v>45040</v>
      </c>
      <c r="D412" s="45">
        <v>20377.439999999999</v>
      </c>
      <c r="H412" s="47">
        <v>45130</v>
      </c>
      <c r="I412" s="50">
        <v>2233</v>
      </c>
    </row>
    <row r="413" spans="1:9" x14ac:dyDescent="0.3">
      <c r="A413" s="6" t="s">
        <v>482</v>
      </c>
      <c r="B413" s="6" t="s">
        <v>28</v>
      </c>
      <c r="C413" s="43">
        <f>VLOOKUP('1.2'!A413,'Hoa Don'!$A$1:$D$517,2,FALSE)</f>
        <v>45040</v>
      </c>
      <c r="D413" s="45">
        <v>6474.6</v>
      </c>
      <c r="H413" s="47">
        <v>45132</v>
      </c>
      <c r="I413" s="50">
        <v>10074.24</v>
      </c>
    </row>
    <row r="414" spans="1:9" x14ac:dyDescent="0.3">
      <c r="A414" s="6" t="s">
        <v>483</v>
      </c>
      <c r="B414" s="6" t="s">
        <v>4</v>
      </c>
      <c r="C414" s="43">
        <f>VLOOKUP('1.2'!A414,'Hoa Don'!$A$1:$D$517,2,FALSE)</f>
        <v>45040</v>
      </c>
      <c r="D414" s="45">
        <v>3418.8</v>
      </c>
      <c r="H414" s="47">
        <v>45135</v>
      </c>
      <c r="I414" s="50">
        <v>8053.1</v>
      </c>
    </row>
    <row r="415" spans="1:9" x14ac:dyDescent="0.3">
      <c r="A415" s="6" t="s">
        <v>483</v>
      </c>
      <c r="B415" s="6" t="s">
        <v>7</v>
      </c>
      <c r="C415" s="43">
        <f>VLOOKUP('1.2'!A415,'Hoa Don'!$A$1:$D$517,2,FALSE)</f>
        <v>45040</v>
      </c>
      <c r="D415" s="45">
        <v>1645.6</v>
      </c>
      <c r="H415" s="47">
        <v>45138</v>
      </c>
      <c r="I415" s="50">
        <v>3174.6</v>
      </c>
    </row>
    <row r="416" spans="1:9" x14ac:dyDescent="0.3">
      <c r="A416" s="6" t="s">
        <v>484</v>
      </c>
      <c r="B416" s="6" t="s">
        <v>21</v>
      </c>
      <c r="C416" s="43">
        <f>VLOOKUP('1.2'!A416,'Hoa Don'!$A$1:$D$517,2,FALSE)</f>
        <v>45041</v>
      </c>
      <c r="D416" s="45">
        <v>3110.4</v>
      </c>
      <c r="H416" s="47">
        <v>45148</v>
      </c>
      <c r="I416" s="50">
        <v>479.6</v>
      </c>
    </row>
    <row r="417" spans="1:9" x14ac:dyDescent="0.3">
      <c r="A417" s="6" t="s">
        <v>485</v>
      </c>
      <c r="B417" s="6" t="s">
        <v>4</v>
      </c>
      <c r="C417" s="43">
        <f>VLOOKUP('1.2'!A417,'Hoa Don'!$A$1:$D$517,2,FALSE)</f>
        <v>45041</v>
      </c>
      <c r="D417" s="45">
        <v>7326</v>
      </c>
      <c r="H417" s="47">
        <v>45150</v>
      </c>
      <c r="I417" s="50">
        <v>10725.75</v>
      </c>
    </row>
    <row r="418" spans="1:9" x14ac:dyDescent="0.3">
      <c r="A418" s="6" t="s">
        <v>486</v>
      </c>
      <c r="B418" s="6" t="s">
        <v>38</v>
      </c>
      <c r="C418" s="43">
        <f>VLOOKUP('1.2'!A418,'Hoa Don'!$A$1:$D$517,2,FALSE)</f>
        <v>45042</v>
      </c>
      <c r="D418" s="45">
        <v>1071</v>
      </c>
      <c r="H418" s="47">
        <v>45151</v>
      </c>
      <c r="I418" s="50">
        <v>4284</v>
      </c>
    </row>
    <row r="419" spans="1:9" x14ac:dyDescent="0.3">
      <c r="A419" s="6" t="s">
        <v>487</v>
      </c>
      <c r="B419" s="6" t="s">
        <v>10</v>
      </c>
      <c r="C419" s="43">
        <f>VLOOKUP('1.2'!A419,'Hoa Don'!$A$1:$D$517,2,FALSE)</f>
        <v>45042</v>
      </c>
      <c r="D419" s="45">
        <v>3098.55</v>
      </c>
      <c r="H419" s="47">
        <v>45152</v>
      </c>
      <c r="I419" s="50">
        <v>2424.4</v>
      </c>
    </row>
    <row r="420" spans="1:9" x14ac:dyDescent="0.3">
      <c r="A420" s="6" t="s">
        <v>488</v>
      </c>
      <c r="B420" s="6" t="s">
        <v>7</v>
      </c>
      <c r="C420" s="43">
        <f>VLOOKUP('1.2'!A420,'Hoa Don'!$A$1:$D$517,2,FALSE)</f>
        <v>45044</v>
      </c>
      <c r="D420" s="45">
        <v>1645.6</v>
      </c>
      <c r="H420" s="47">
        <v>45153</v>
      </c>
      <c r="I420" s="50">
        <v>4579.2</v>
      </c>
    </row>
    <row r="421" spans="1:9" x14ac:dyDescent="0.3">
      <c r="A421" s="6" t="s">
        <v>489</v>
      </c>
      <c r="B421" s="6" t="s">
        <v>38</v>
      </c>
      <c r="C421" s="43">
        <f>VLOOKUP('1.2'!A421,'Hoa Don'!$A$1:$D$517,2,FALSE)</f>
        <v>45046</v>
      </c>
      <c r="D421" s="45">
        <v>2677.5</v>
      </c>
      <c r="H421" s="47">
        <v>45154</v>
      </c>
      <c r="I421" s="50">
        <v>2323.1999999999998</v>
      </c>
    </row>
    <row r="422" spans="1:9" x14ac:dyDescent="0.3">
      <c r="A422" s="6" t="s">
        <v>490</v>
      </c>
      <c r="B422" s="6" t="s">
        <v>21</v>
      </c>
      <c r="C422" s="43">
        <f>VLOOKUP('1.2'!A422,'Hoa Don'!$A$1:$D$517,2,FALSE)</f>
        <v>45048</v>
      </c>
      <c r="D422" s="45">
        <v>10368</v>
      </c>
      <c r="H422" s="47">
        <v>45156</v>
      </c>
      <c r="I422" s="50">
        <v>1318.9</v>
      </c>
    </row>
    <row r="423" spans="1:9" x14ac:dyDescent="0.3">
      <c r="A423" s="6" t="s">
        <v>491</v>
      </c>
      <c r="B423" s="6" t="s">
        <v>24</v>
      </c>
      <c r="C423" s="43">
        <f>VLOOKUP('1.2'!A423,'Hoa Don'!$A$1:$D$517,2,FALSE)</f>
        <v>45050</v>
      </c>
      <c r="D423" s="45">
        <v>7992</v>
      </c>
      <c r="H423" s="47">
        <v>45157</v>
      </c>
      <c r="I423" s="50">
        <v>2129.6</v>
      </c>
    </row>
    <row r="424" spans="1:9" x14ac:dyDescent="0.3">
      <c r="A424" s="6" t="s">
        <v>492</v>
      </c>
      <c r="B424" s="6" t="s">
        <v>10</v>
      </c>
      <c r="C424" s="43">
        <f>VLOOKUP('1.2'!A424,'Hoa Don'!$A$1:$D$517,2,FALSE)</f>
        <v>45052</v>
      </c>
      <c r="D424" s="45">
        <v>9295.65</v>
      </c>
      <c r="H424" s="47">
        <v>45158</v>
      </c>
      <c r="I424" s="50">
        <v>5783.4</v>
      </c>
    </row>
    <row r="425" spans="1:9" x14ac:dyDescent="0.3">
      <c r="A425" s="6" t="s">
        <v>493</v>
      </c>
      <c r="B425" s="6" t="s">
        <v>5</v>
      </c>
      <c r="C425" s="43">
        <f>VLOOKUP('1.2'!A425,'Hoa Don'!$A$1:$D$517,2,FALSE)</f>
        <v>45052</v>
      </c>
      <c r="D425" s="45">
        <v>1977.8</v>
      </c>
      <c r="H425" s="47">
        <v>45159</v>
      </c>
      <c r="I425" s="50">
        <v>12454.2</v>
      </c>
    </row>
    <row r="426" spans="1:9" x14ac:dyDescent="0.3">
      <c r="A426" s="6" t="s">
        <v>494</v>
      </c>
      <c r="B426" s="6" t="s">
        <v>51</v>
      </c>
      <c r="C426" s="43">
        <f>VLOOKUP('1.2'!A426,'Hoa Don'!$A$1:$D$517,2,FALSE)</f>
        <v>45054</v>
      </c>
      <c r="D426" s="45">
        <v>1587.6</v>
      </c>
      <c r="H426" s="47">
        <v>45161</v>
      </c>
      <c r="I426" s="50">
        <v>4017.6</v>
      </c>
    </row>
    <row r="427" spans="1:9" x14ac:dyDescent="0.3">
      <c r="A427" s="6" t="s">
        <v>495</v>
      </c>
      <c r="B427" s="6" t="s">
        <v>38</v>
      </c>
      <c r="C427" s="43">
        <f>VLOOKUP('1.2'!A427,'Hoa Don'!$A$1:$D$517,2,FALSE)</f>
        <v>45056</v>
      </c>
      <c r="D427" s="45">
        <v>5997.6</v>
      </c>
      <c r="H427" s="47">
        <v>45162</v>
      </c>
      <c r="I427" s="50">
        <v>7433.8</v>
      </c>
    </row>
    <row r="428" spans="1:9" x14ac:dyDescent="0.3">
      <c r="A428" s="6" t="s">
        <v>496</v>
      </c>
      <c r="B428" s="6" t="s">
        <v>10</v>
      </c>
      <c r="C428" s="43">
        <f>VLOOKUP('1.2'!A428,'Hoa Don'!$A$1:$D$517,2,FALSE)</f>
        <v>45058</v>
      </c>
      <c r="D428" s="45">
        <v>10964.1</v>
      </c>
      <c r="H428" s="47">
        <v>45163</v>
      </c>
      <c r="I428" s="50">
        <v>953.4</v>
      </c>
    </row>
    <row r="429" spans="1:9" x14ac:dyDescent="0.3">
      <c r="A429" s="6" t="s">
        <v>497</v>
      </c>
      <c r="B429" s="6" t="s">
        <v>26</v>
      </c>
      <c r="C429" s="43">
        <f>VLOOKUP('1.2'!A429,'Hoa Don'!$A$1:$D$517,2,FALSE)</f>
        <v>45060</v>
      </c>
      <c r="D429" s="45">
        <v>915.84</v>
      </c>
      <c r="H429" s="47">
        <v>45164</v>
      </c>
      <c r="I429" s="50">
        <v>3891.8</v>
      </c>
    </row>
    <row r="430" spans="1:9" x14ac:dyDescent="0.3">
      <c r="A430" s="6" t="s">
        <v>498</v>
      </c>
      <c r="B430" s="6" t="s">
        <v>7</v>
      </c>
      <c r="C430" s="43">
        <f>VLOOKUP('1.2'!A430,'Hoa Don'!$A$1:$D$517,2,FALSE)</f>
        <v>45062</v>
      </c>
      <c r="D430" s="45">
        <v>2516.8000000000002</v>
      </c>
      <c r="H430" s="47">
        <v>45166</v>
      </c>
      <c r="I430" s="50">
        <v>5724</v>
      </c>
    </row>
    <row r="431" spans="1:9" x14ac:dyDescent="0.3">
      <c r="A431" s="6" t="s">
        <v>499</v>
      </c>
      <c r="B431" s="6" t="s">
        <v>51</v>
      </c>
      <c r="C431" s="43">
        <f>VLOOKUP('1.2'!A431,'Hoa Don'!$A$1:$D$517,2,FALSE)</f>
        <v>45064</v>
      </c>
      <c r="D431" s="45">
        <v>10092.6</v>
      </c>
      <c r="H431" s="47">
        <v>45168</v>
      </c>
      <c r="I431" s="50">
        <v>2710.4</v>
      </c>
    </row>
    <row r="432" spans="1:9" x14ac:dyDescent="0.3">
      <c r="A432" s="6" t="s">
        <v>500</v>
      </c>
      <c r="B432" s="6" t="s">
        <v>10</v>
      </c>
      <c r="C432" s="43">
        <f>VLOOKUP('1.2'!A432,'Hoa Don'!$A$1:$D$517,2,FALSE)</f>
        <v>45064</v>
      </c>
      <c r="D432" s="45">
        <v>23119.95</v>
      </c>
      <c r="H432" s="47">
        <v>45170</v>
      </c>
      <c r="I432" s="50">
        <v>6456.2000000000007</v>
      </c>
    </row>
    <row r="433" spans="1:9" x14ac:dyDescent="0.3">
      <c r="A433" s="6" t="s">
        <v>501</v>
      </c>
      <c r="B433" s="6" t="s">
        <v>51</v>
      </c>
      <c r="C433" s="43">
        <f>VLOOKUP('1.2'!A433,'Hoa Don'!$A$1:$D$517,2,FALSE)</f>
        <v>45066</v>
      </c>
      <c r="D433" s="45">
        <v>1247.4000000000001</v>
      </c>
      <c r="H433" s="47">
        <v>45174</v>
      </c>
      <c r="I433" s="50">
        <v>3061.8</v>
      </c>
    </row>
    <row r="434" spans="1:9" x14ac:dyDescent="0.3">
      <c r="A434" s="6" t="s">
        <v>502</v>
      </c>
      <c r="B434" s="19" t="s">
        <v>28</v>
      </c>
      <c r="C434" s="43">
        <f>VLOOKUP('1.2'!A434,'Hoa Don'!$A$1:$D$517,2,FALSE)</f>
        <v>45068</v>
      </c>
      <c r="D434" s="45">
        <v>2398</v>
      </c>
      <c r="H434" s="47">
        <v>45176</v>
      </c>
      <c r="I434" s="50">
        <v>4395.6000000000004</v>
      </c>
    </row>
    <row r="435" spans="1:9" x14ac:dyDescent="0.3">
      <c r="A435" s="6" t="s">
        <v>502</v>
      </c>
      <c r="B435" s="19" t="s">
        <v>5</v>
      </c>
      <c r="C435" s="43">
        <f>VLOOKUP('1.2'!A435,'Hoa Don'!$A$1:$D$517,2,FALSE)</f>
        <v>45068</v>
      </c>
      <c r="D435" s="45">
        <v>701.8</v>
      </c>
      <c r="H435" s="47">
        <v>45178</v>
      </c>
      <c r="I435" s="50">
        <v>2851.2</v>
      </c>
    </row>
    <row r="436" spans="1:9" x14ac:dyDescent="0.3">
      <c r="A436" s="6" t="s">
        <v>503</v>
      </c>
      <c r="B436" s="6" t="s">
        <v>24</v>
      </c>
      <c r="C436" s="43">
        <f>VLOOKUP('1.2'!A436,'Hoa Don'!$A$1:$D$517,2,FALSE)</f>
        <v>45070</v>
      </c>
      <c r="D436" s="45">
        <v>108</v>
      </c>
      <c r="H436" s="47">
        <v>45180</v>
      </c>
      <c r="I436" s="50">
        <v>1166.4000000000001</v>
      </c>
    </row>
    <row r="437" spans="1:9" x14ac:dyDescent="0.3">
      <c r="A437" s="6" t="s">
        <v>504</v>
      </c>
      <c r="B437" s="6" t="s">
        <v>21</v>
      </c>
      <c r="C437" s="43">
        <f>VLOOKUP('1.2'!A437,'Hoa Don'!$A$1:$D$517,2,FALSE)</f>
        <v>45072</v>
      </c>
      <c r="D437" s="45">
        <v>2073.6</v>
      </c>
      <c r="H437" s="47">
        <v>45182</v>
      </c>
      <c r="I437" s="50">
        <v>4936.8</v>
      </c>
    </row>
    <row r="438" spans="1:9" x14ac:dyDescent="0.3">
      <c r="A438" s="6" t="s">
        <v>505</v>
      </c>
      <c r="B438" s="6" t="s">
        <v>7</v>
      </c>
      <c r="C438" s="43">
        <f>VLOOKUP('1.2'!A438,'Hoa Don'!$A$1:$D$517,2,FALSE)</f>
        <v>45074</v>
      </c>
      <c r="D438" s="45">
        <v>1258.4000000000001</v>
      </c>
      <c r="H438" s="47">
        <v>45184</v>
      </c>
      <c r="I438" s="50">
        <v>2356.1999999999998</v>
      </c>
    </row>
    <row r="439" spans="1:9" x14ac:dyDescent="0.3">
      <c r="A439" s="6" t="s">
        <v>506</v>
      </c>
      <c r="B439" s="6" t="s">
        <v>21</v>
      </c>
      <c r="C439" s="43">
        <f>VLOOKUP('1.2'!A439,'Hoa Don'!$A$1:$D$517,2,FALSE)</f>
        <v>45076</v>
      </c>
      <c r="D439" s="45">
        <v>1166.4000000000001</v>
      </c>
      <c r="H439" s="47">
        <v>45186</v>
      </c>
      <c r="I439" s="50">
        <v>9387.36</v>
      </c>
    </row>
    <row r="440" spans="1:9" x14ac:dyDescent="0.3">
      <c r="A440" s="6" t="s">
        <v>507</v>
      </c>
      <c r="B440" s="6" t="s">
        <v>26</v>
      </c>
      <c r="C440" s="43">
        <f>VLOOKUP('1.2'!A440,'Hoa Don'!$A$1:$D$517,2,FALSE)</f>
        <v>45078</v>
      </c>
      <c r="D440" s="45">
        <v>1144.8</v>
      </c>
      <c r="H440" s="47">
        <v>45188</v>
      </c>
      <c r="I440" s="50">
        <v>1036.8</v>
      </c>
    </row>
    <row r="441" spans="1:9" x14ac:dyDescent="0.3">
      <c r="A441" s="6" t="s">
        <v>508</v>
      </c>
      <c r="B441" s="6" t="s">
        <v>21</v>
      </c>
      <c r="C441" s="43">
        <f>VLOOKUP('1.2'!A441,'Hoa Don'!$A$1:$D$517,2,FALSE)</f>
        <v>45080</v>
      </c>
      <c r="D441" s="45">
        <v>1036.8</v>
      </c>
      <c r="H441" s="47">
        <v>45190</v>
      </c>
      <c r="I441" s="50">
        <v>432</v>
      </c>
    </row>
    <row r="442" spans="1:9" x14ac:dyDescent="0.3">
      <c r="A442" s="6" t="s">
        <v>509</v>
      </c>
      <c r="B442" s="6" t="s">
        <v>38</v>
      </c>
      <c r="C442" s="43">
        <f>VLOOKUP('1.2'!A442,'Hoa Don'!$A$1:$D$517,2,FALSE)</f>
        <v>45082</v>
      </c>
      <c r="D442" s="45">
        <v>4926.6000000000004</v>
      </c>
      <c r="H442" s="47">
        <v>45192</v>
      </c>
      <c r="I442" s="50">
        <v>21213.15</v>
      </c>
    </row>
    <row r="443" spans="1:9" x14ac:dyDescent="0.3">
      <c r="A443" s="6" t="s">
        <v>510</v>
      </c>
      <c r="B443" s="6" t="s">
        <v>21</v>
      </c>
      <c r="C443" s="43">
        <f>VLOOKUP('1.2'!A443,'Hoa Don'!$A$1:$D$517,2,FALSE)</f>
        <v>45084</v>
      </c>
      <c r="D443" s="45">
        <v>1036.8</v>
      </c>
      <c r="H443" s="47">
        <v>45194</v>
      </c>
      <c r="I443" s="50">
        <v>457.92</v>
      </c>
    </row>
    <row r="444" spans="1:9" x14ac:dyDescent="0.3">
      <c r="A444" s="6" t="s">
        <v>511</v>
      </c>
      <c r="B444" s="6" t="s">
        <v>28</v>
      </c>
      <c r="C444" s="43">
        <f>VLOOKUP('1.2'!A444,'Hoa Don'!$A$1:$D$517,2,FALSE)</f>
        <v>45086</v>
      </c>
      <c r="D444" s="45">
        <v>839.3</v>
      </c>
      <c r="H444" s="47">
        <v>45196</v>
      </c>
      <c r="I444" s="50">
        <v>6211.8</v>
      </c>
    </row>
    <row r="445" spans="1:9" x14ac:dyDescent="0.3">
      <c r="A445" s="6" t="s">
        <v>512</v>
      </c>
      <c r="B445" s="6" t="s">
        <v>51</v>
      </c>
      <c r="C445" s="43">
        <f>VLOOKUP('1.2'!A445,'Hoa Don'!$A$1:$D$517,2,FALSE)</f>
        <v>45088</v>
      </c>
      <c r="D445" s="45">
        <v>2721.6</v>
      </c>
      <c r="H445" s="47">
        <v>45200</v>
      </c>
      <c r="I445" s="50">
        <v>8013.6</v>
      </c>
    </row>
    <row r="446" spans="1:9" x14ac:dyDescent="0.3">
      <c r="A446" s="6" t="s">
        <v>513</v>
      </c>
      <c r="B446" s="6" t="s">
        <v>5</v>
      </c>
      <c r="C446" s="43">
        <f>VLOOKUP('1.2'!A446,'Hoa Don'!$A$1:$D$517,2,FALSE)</f>
        <v>45090</v>
      </c>
      <c r="D446" s="45">
        <v>1977.8</v>
      </c>
      <c r="H446" s="47">
        <v>45201</v>
      </c>
      <c r="I446" s="50">
        <v>13305.6</v>
      </c>
    </row>
    <row r="447" spans="1:9" x14ac:dyDescent="0.3">
      <c r="A447" s="6" t="s">
        <v>514</v>
      </c>
      <c r="B447" s="6" t="s">
        <v>51</v>
      </c>
      <c r="C447" s="43">
        <f>VLOOKUP('1.2'!A447,'Hoa Don'!$A$1:$D$517,2,FALSE)</f>
        <v>45092</v>
      </c>
      <c r="D447" s="45">
        <v>7030.8</v>
      </c>
      <c r="H447" s="47">
        <v>45206</v>
      </c>
      <c r="I447" s="50">
        <v>567</v>
      </c>
    </row>
    <row r="448" spans="1:9" x14ac:dyDescent="0.3">
      <c r="A448" s="6" t="s">
        <v>515</v>
      </c>
      <c r="B448" s="6" t="s">
        <v>4</v>
      </c>
      <c r="C448" s="43">
        <f>VLOOKUP('1.2'!A448,'Hoa Don'!$A$1:$D$517,2,FALSE)</f>
        <v>45094</v>
      </c>
      <c r="D448" s="45">
        <v>976.8</v>
      </c>
      <c r="H448" s="47">
        <v>45208</v>
      </c>
      <c r="I448" s="50">
        <v>2976.48</v>
      </c>
    </row>
    <row r="449" spans="1:9" x14ac:dyDescent="0.3">
      <c r="A449" s="6" t="s">
        <v>516</v>
      </c>
      <c r="B449" s="6" t="s">
        <v>7</v>
      </c>
      <c r="C449" s="43">
        <f>VLOOKUP('1.2'!A449,'Hoa Don'!$A$1:$D$517,2,FALSE)</f>
        <v>45096</v>
      </c>
      <c r="D449" s="45">
        <v>5904.8</v>
      </c>
      <c r="H449" s="47">
        <v>45210</v>
      </c>
      <c r="I449" s="50">
        <v>479.6</v>
      </c>
    </row>
    <row r="450" spans="1:9" x14ac:dyDescent="0.3">
      <c r="A450" s="6" t="s">
        <v>517</v>
      </c>
      <c r="B450" s="6" t="s">
        <v>28</v>
      </c>
      <c r="C450" s="43">
        <f>VLOOKUP('1.2'!A450,'Hoa Don'!$A$1:$D$517,2,FALSE)</f>
        <v>45098</v>
      </c>
      <c r="D450" s="45">
        <v>2997.5</v>
      </c>
      <c r="H450" s="47">
        <v>45212</v>
      </c>
      <c r="I450" s="50">
        <v>1221</v>
      </c>
    </row>
    <row r="451" spans="1:9" x14ac:dyDescent="0.3">
      <c r="A451" s="6" t="s">
        <v>518</v>
      </c>
      <c r="B451" s="6" t="s">
        <v>26</v>
      </c>
      <c r="C451" s="43">
        <f>VLOOKUP('1.2'!A451,'Hoa Don'!$A$1:$D$517,2,FALSE)</f>
        <v>45098</v>
      </c>
      <c r="D451" s="45">
        <v>6410.88</v>
      </c>
      <c r="H451" s="47">
        <v>45214</v>
      </c>
      <c r="I451" s="50">
        <v>1296</v>
      </c>
    </row>
    <row r="452" spans="1:9" x14ac:dyDescent="0.3">
      <c r="A452" s="6" t="s">
        <v>519</v>
      </c>
      <c r="B452" s="6" t="s">
        <v>4</v>
      </c>
      <c r="C452" s="43">
        <f>VLOOKUP('1.2'!A452,'Hoa Don'!$A$1:$D$517,2,FALSE)</f>
        <v>45102</v>
      </c>
      <c r="D452" s="45">
        <v>732.6</v>
      </c>
      <c r="H452" s="47">
        <v>45216</v>
      </c>
      <c r="I452" s="50">
        <v>9279.6</v>
      </c>
    </row>
    <row r="453" spans="1:9" x14ac:dyDescent="0.3">
      <c r="A453" s="6" t="s">
        <v>519</v>
      </c>
      <c r="B453" s="6" t="s">
        <v>24</v>
      </c>
      <c r="C453" s="43">
        <f>VLOOKUP('1.2'!A453,'Hoa Don'!$A$1:$D$517,2,FALSE)</f>
        <v>45102</v>
      </c>
      <c r="D453" s="45">
        <v>2160</v>
      </c>
      <c r="H453" s="47">
        <v>45218</v>
      </c>
      <c r="I453" s="50">
        <v>2142</v>
      </c>
    </row>
    <row r="454" spans="1:9" x14ac:dyDescent="0.3">
      <c r="A454" s="6" t="s">
        <v>519</v>
      </c>
      <c r="B454" s="6" t="s">
        <v>51</v>
      </c>
      <c r="C454" s="43">
        <f>VLOOKUP('1.2'!A454,'Hoa Don'!$A$1:$D$517,2,FALSE)</f>
        <v>45102</v>
      </c>
      <c r="D454" s="45">
        <v>3515.4</v>
      </c>
      <c r="H454" s="47">
        <v>45220</v>
      </c>
      <c r="I454" s="50">
        <v>10725.75</v>
      </c>
    </row>
    <row r="455" spans="1:9" x14ac:dyDescent="0.3">
      <c r="A455" s="6" t="s">
        <v>520</v>
      </c>
      <c r="B455" s="6" t="s">
        <v>21</v>
      </c>
      <c r="C455" s="43">
        <f>VLOOKUP('1.2'!A455,'Hoa Don'!$A$1:$D$517,2,FALSE)</f>
        <v>45104</v>
      </c>
      <c r="D455" s="45">
        <v>1036.8</v>
      </c>
      <c r="H455" s="47">
        <v>45222</v>
      </c>
      <c r="I455" s="50">
        <v>6292</v>
      </c>
    </row>
    <row r="456" spans="1:9" x14ac:dyDescent="0.3">
      <c r="A456" s="6" t="s">
        <v>521</v>
      </c>
      <c r="B456" s="6" t="s">
        <v>4</v>
      </c>
      <c r="C456" s="43">
        <f>VLOOKUP('1.2'!A456,'Hoa Don'!$A$1:$D$517,2,FALSE)</f>
        <v>45106</v>
      </c>
      <c r="D456" s="45">
        <v>6593.4</v>
      </c>
      <c r="H456" s="47">
        <v>45224</v>
      </c>
      <c r="I456" s="50">
        <v>2356.1999999999998</v>
      </c>
    </row>
    <row r="457" spans="1:9" x14ac:dyDescent="0.3">
      <c r="A457" s="6" t="s">
        <v>522</v>
      </c>
      <c r="B457" s="6" t="s">
        <v>10</v>
      </c>
      <c r="C457" s="43">
        <f>VLOOKUP('1.2'!A457,'Hoa Don'!$A$1:$D$517,2,FALSE)</f>
        <v>45108</v>
      </c>
      <c r="D457" s="45">
        <v>7627.2</v>
      </c>
      <c r="H457" s="47">
        <v>45226</v>
      </c>
      <c r="I457" s="50">
        <v>6091.2</v>
      </c>
    </row>
    <row r="458" spans="1:9" x14ac:dyDescent="0.3">
      <c r="A458" s="6" t="s">
        <v>523</v>
      </c>
      <c r="B458" s="6" t="s">
        <v>5</v>
      </c>
      <c r="C458" s="43">
        <f>VLOOKUP('1.2'!A458,'Hoa Don'!$A$1:$D$517,2,FALSE)</f>
        <v>45110</v>
      </c>
      <c r="D458" s="45">
        <v>1403.6</v>
      </c>
      <c r="H458" s="47">
        <v>45228</v>
      </c>
      <c r="I458" s="50">
        <v>1728</v>
      </c>
    </row>
    <row r="459" spans="1:9" x14ac:dyDescent="0.3">
      <c r="A459" s="6" t="s">
        <v>524</v>
      </c>
      <c r="B459" s="6" t="s">
        <v>24</v>
      </c>
      <c r="C459" s="43">
        <f>VLOOKUP('1.2'!A459,'Hoa Don'!$A$1:$D$517,2,FALSE)</f>
        <v>45112</v>
      </c>
      <c r="D459" s="45">
        <v>4212</v>
      </c>
      <c r="H459" s="47">
        <v>45230</v>
      </c>
      <c r="I459" s="50">
        <v>2621.85</v>
      </c>
    </row>
    <row r="460" spans="1:9" x14ac:dyDescent="0.3">
      <c r="A460" s="6" t="s">
        <v>525</v>
      </c>
      <c r="B460" s="6" t="s">
        <v>4</v>
      </c>
      <c r="C460" s="43">
        <f>VLOOKUP('1.2'!A460,'Hoa Don'!$A$1:$D$517,2,FALSE)</f>
        <v>45114</v>
      </c>
      <c r="D460" s="45">
        <v>12454.2</v>
      </c>
      <c r="H460" s="47">
        <v>45231</v>
      </c>
      <c r="I460" s="50">
        <v>1190.8</v>
      </c>
    </row>
    <row r="461" spans="1:9" x14ac:dyDescent="0.3">
      <c r="A461" s="6" t="s">
        <v>526</v>
      </c>
      <c r="B461" s="6" t="s">
        <v>28</v>
      </c>
      <c r="C461" s="43">
        <f>VLOOKUP('1.2'!A461,'Hoa Don'!$A$1:$D$517,2,FALSE)</f>
        <v>45116</v>
      </c>
      <c r="D461" s="45">
        <v>2637.8</v>
      </c>
      <c r="H461" s="47">
        <v>45236</v>
      </c>
      <c r="I461" s="50">
        <v>428.4</v>
      </c>
    </row>
    <row r="462" spans="1:9" x14ac:dyDescent="0.3">
      <c r="A462" s="6" t="s">
        <v>527</v>
      </c>
      <c r="B462" s="6" t="s">
        <v>51</v>
      </c>
      <c r="C462" s="43">
        <f>VLOOKUP('1.2'!A462,'Hoa Don'!$A$1:$D$517,2,FALSE)</f>
        <v>45118</v>
      </c>
      <c r="D462" s="45">
        <v>4649.3999999999996</v>
      </c>
      <c r="H462" s="47">
        <v>45238</v>
      </c>
      <c r="I462" s="50">
        <v>7627.2</v>
      </c>
    </row>
    <row r="463" spans="1:9" x14ac:dyDescent="0.3">
      <c r="A463" s="6" t="s">
        <v>528</v>
      </c>
      <c r="B463" s="6" t="s">
        <v>4</v>
      </c>
      <c r="C463" s="43">
        <f>VLOOKUP('1.2'!A463,'Hoa Don'!$A$1:$D$517,2,FALSE)</f>
        <v>45120</v>
      </c>
      <c r="D463" s="45">
        <v>1953.6</v>
      </c>
      <c r="H463" s="47">
        <v>45240</v>
      </c>
      <c r="I463" s="50">
        <v>9387.36</v>
      </c>
    </row>
    <row r="464" spans="1:9" x14ac:dyDescent="0.3">
      <c r="A464" s="6" t="s">
        <v>529</v>
      </c>
      <c r="B464" s="6" t="s">
        <v>21</v>
      </c>
      <c r="C464" s="43">
        <f>VLOOKUP('1.2'!A464,'Hoa Don'!$A$1:$D$517,2,FALSE)</f>
        <v>45122</v>
      </c>
      <c r="D464" s="45">
        <v>518.4</v>
      </c>
      <c r="H464" s="47">
        <v>45242</v>
      </c>
      <c r="I464" s="50">
        <v>4579.2</v>
      </c>
    </row>
    <row r="465" spans="1:9" x14ac:dyDescent="0.3">
      <c r="A465" s="6" t="s">
        <v>530</v>
      </c>
      <c r="B465" s="6" t="s">
        <v>28</v>
      </c>
      <c r="C465" s="43">
        <f>VLOOKUP('1.2'!A465,'Hoa Don'!$A$1:$D$517,2,FALSE)</f>
        <v>45122</v>
      </c>
      <c r="D465" s="45">
        <v>10671.1</v>
      </c>
      <c r="H465" s="47">
        <v>45244</v>
      </c>
      <c r="I465" s="50">
        <v>4528.6499999999996</v>
      </c>
    </row>
    <row r="466" spans="1:9" x14ac:dyDescent="0.3">
      <c r="A466" s="6" t="s">
        <v>531</v>
      </c>
      <c r="B466" s="6" t="s">
        <v>10</v>
      </c>
      <c r="C466" s="43">
        <f>VLOOKUP('1.2'!A466,'Hoa Don'!$A$1:$D$517,2,FALSE)</f>
        <v>45126</v>
      </c>
      <c r="D466" s="45">
        <v>476.7</v>
      </c>
      <c r="H466" s="47">
        <v>45246</v>
      </c>
      <c r="I466" s="50">
        <v>976.8</v>
      </c>
    </row>
    <row r="467" spans="1:9" x14ac:dyDescent="0.3">
      <c r="A467" s="6" t="s">
        <v>532</v>
      </c>
      <c r="B467" s="6" t="s">
        <v>38</v>
      </c>
      <c r="C467" s="43">
        <f>VLOOKUP('1.2'!A467,'Hoa Don'!$A$1:$D$517,2,FALSE)</f>
        <v>45128</v>
      </c>
      <c r="D467" s="45">
        <v>6211.8</v>
      </c>
      <c r="H467" s="47">
        <v>45248</v>
      </c>
      <c r="I467" s="50">
        <v>1452</v>
      </c>
    </row>
    <row r="468" spans="1:9" x14ac:dyDescent="0.3">
      <c r="A468" s="6" t="s">
        <v>533</v>
      </c>
      <c r="B468" s="6" t="s">
        <v>5</v>
      </c>
      <c r="C468" s="43">
        <f>VLOOKUP('1.2'!A468,'Hoa Don'!$A$1:$D$517,2,FALSE)</f>
        <v>45130</v>
      </c>
      <c r="D468" s="45">
        <v>2233</v>
      </c>
      <c r="H468" s="47">
        <v>45250</v>
      </c>
      <c r="I468" s="50">
        <v>777.6</v>
      </c>
    </row>
    <row r="469" spans="1:9" x14ac:dyDescent="0.3">
      <c r="A469" s="6" t="s">
        <v>534</v>
      </c>
      <c r="B469" s="6" t="s">
        <v>26</v>
      </c>
      <c r="C469" s="43">
        <f>VLOOKUP('1.2'!A469,'Hoa Don'!$A$1:$D$517,2,FALSE)</f>
        <v>45132</v>
      </c>
      <c r="D469" s="45">
        <v>10074.24</v>
      </c>
      <c r="H469" s="47">
        <v>45252</v>
      </c>
      <c r="I469" s="50">
        <v>3678.4</v>
      </c>
    </row>
    <row r="470" spans="1:9" x14ac:dyDescent="0.3">
      <c r="A470" s="6" t="s">
        <v>535</v>
      </c>
      <c r="B470" s="6" t="s">
        <v>7</v>
      </c>
      <c r="C470" s="43">
        <f>VLOOKUP('1.2'!A470,'Hoa Don'!$A$1:$D$517,2,FALSE)</f>
        <v>45135</v>
      </c>
      <c r="D470" s="45">
        <v>7453.6</v>
      </c>
      <c r="H470" s="47">
        <v>45254</v>
      </c>
      <c r="I470" s="50">
        <v>1318.9</v>
      </c>
    </row>
    <row r="471" spans="1:9" x14ac:dyDescent="0.3">
      <c r="A471" s="6" t="s">
        <v>536</v>
      </c>
      <c r="B471" s="6" t="s">
        <v>28</v>
      </c>
      <c r="C471" s="43">
        <f>VLOOKUP('1.2'!A471,'Hoa Don'!$A$1:$D$517,2,FALSE)</f>
        <v>45135</v>
      </c>
      <c r="D471" s="45">
        <v>599.5</v>
      </c>
      <c r="H471" s="47">
        <v>45256</v>
      </c>
      <c r="I471" s="50">
        <v>6048</v>
      </c>
    </row>
    <row r="472" spans="1:9" x14ac:dyDescent="0.3">
      <c r="A472" s="6" t="s">
        <v>537</v>
      </c>
      <c r="B472" s="6" t="s">
        <v>4</v>
      </c>
      <c r="C472" s="43">
        <f>VLOOKUP('1.2'!A472,'Hoa Don'!$A$1:$D$517,2,FALSE)</f>
        <v>45138</v>
      </c>
      <c r="D472" s="45">
        <v>3174.6</v>
      </c>
      <c r="H472" s="47">
        <v>45258</v>
      </c>
      <c r="I472" s="50">
        <v>3663</v>
      </c>
    </row>
    <row r="473" spans="1:9" x14ac:dyDescent="0.3">
      <c r="A473" s="6" t="s">
        <v>538</v>
      </c>
      <c r="B473" s="6" t="s">
        <v>28</v>
      </c>
      <c r="C473" s="43">
        <f>VLOOKUP('1.2'!A473,'Hoa Don'!$A$1:$D$517,2,FALSE)</f>
        <v>45148</v>
      </c>
      <c r="D473" s="45">
        <v>479.6</v>
      </c>
      <c r="H473" s="47">
        <v>45260</v>
      </c>
      <c r="I473" s="50">
        <v>2494.8000000000002</v>
      </c>
    </row>
    <row r="474" spans="1:9" x14ac:dyDescent="0.3">
      <c r="A474" s="6" t="s">
        <v>539</v>
      </c>
      <c r="B474" s="6" t="s">
        <v>10</v>
      </c>
      <c r="C474" s="43">
        <f>VLOOKUP('1.2'!A474,'Hoa Don'!$A$1:$D$517,2,FALSE)</f>
        <v>45150</v>
      </c>
      <c r="D474" s="45">
        <v>10725.75</v>
      </c>
      <c r="H474" s="47">
        <v>45261</v>
      </c>
      <c r="I474" s="50">
        <v>10174.5</v>
      </c>
    </row>
    <row r="475" spans="1:9" x14ac:dyDescent="0.3">
      <c r="A475" s="6" t="s">
        <v>540</v>
      </c>
      <c r="B475" s="6" t="s">
        <v>38</v>
      </c>
      <c r="C475" s="43">
        <f>VLOOKUP('1.2'!A475,'Hoa Don'!$A$1:$D$517,2,FALSE)</f>
        <v>45151</v>
      </c>
      <c r="D475" s="45">
        <v>4284</v>
      </c>
      <c r="H475" s="47">
        <v>45263</v>
      </c>
      <c r="I475" s="50">
        <v>5783.4</v>
      </c>
    </row>
    <row r="476" spans="1:9" x14ac:dyDescent="0.3">
      <c r="A476" s="6" t="s">
        <v>541</v>
      </c>
      <c r="B476" s="6" t="s">
        <v>5</v>
      </c>
      <c r="C476" s="43">
        <f>VLOOKUP('1.2'!A476,'Hoa Don'!$A$1:$D$517,2,FALSE)</f>
        <v>45152</v>
      </c>
      <c r="D476" s="45">
        <v>2424.4</v>
      </c>
      <c r="H476" s="47">
        <v>45265</v>
      </c>
      <c r="I476" s="50">
        <v>8504</v>
      </c>
    </row>
    <row r="477" spans="1:9" x14ac:dyDescent="0.3">
      <c r="A477" s="6" t="s">
        <v>542</v>
      </c>
      <c r="B477" s="6" t="s">
        <v>26</v>
      </c>
      <c r="C477" s="43">
        <f>VLOOKUP('1.2'!A477,'Hoa Don'!$A$1:$D$517,2,FALSE)</f>
        <v>45153</v>
      </c>
      <c r="D477" s="45">
        <v>4579.2</v>
      </c>
      <c r="H477" s="47">
        <v>45271</v>
      </c>
      <c r="I477" s="50">
        <v>976.8</v>
      </c>
    </row>
    <row r="478" spans="1:9" x14ac:dyDescent="0.3">
      <c r="A478" s="6" t="s">
        <v>543</v>
      </c>
      <c r="B478" s="6" t="s">
        <v>7</v>
      </c>
      <c r="C478" s="43">
        <f>VLOOKUP('1.2'!A478,'Hoa Don'!$A$1:$D$517,2,FALSE)</f>
        <v>45154</v>
      </c>
      <c r="D478" s="45">
        <v>2323.1999999999998</v>
      </c>
      <c r="H478" s="47">
        <v>45273</v>
      </c>
      <c r="I478" s="50">
        <v>21733.8</v>
      </c>
    </row>
    <row r="479" spans="1:9" x14ac:dyDescent="0.3">
      <c r="A479" s="6" t="s">
        <v>544</v>
      </c>
      <c r="B479" s="6" t="s">
        <v>28</v>
      </c>
      <c r="C479" s="43">
        <f>VLOOKUP('1.2'!A479,'Hoa Don'!$A$1:$D$517,2,FALSE)</f>
        <v>45156</v>
      </c>
      <c r="D479" s="45">
        <v>1318.9</v>
      </c>
      <c r="H479" s="47">
        <v>45275</v>
      </c>
      <c r="I479" s="50">
        <v>226.8</v>
      </c>
    </row>
    <row r="480" spans="1:9" x14ac:dyDescent="0.3">
      <c r="A480" s="6" t="s">
        <v>545</v>
      </c>
      <c r="B480" s="6" t="s">
        <v>7</v>
      </c>
      <c r="C480" s="43">
        <f>VLOOKUP('1.2'!A480,'Hoa Don'!$A$1:$D$517,2,FALSE)</f>
        <v>45157</v>
      </c>
      <c r="D480" s="45">
        <v>2129.6</v>
      </c>
      <c r="H480" s="47">
        <v>45277</v>
      </c>
      <c r="I480" s="50">
        <v>13824.3</v>
      </c>
    </row>
    <row r="481" spans="1:9" x14ac:dyDescent="0.3">
      <c r="A481" s="6" t="s">
        <v>546</v>
      </c>
      <c r="B481" s="6" t="s">
        <v>51</v>
      </c>
      <c r="C481" s="43">
        <f>VLOOKUP('1.2'!A481,'Hoa Don'!$A$1:$D$517,2,FALSE)</f>
        <v>45158</v>
      </c>
      <c r="D481" s="45">
        <v>5783.4</v>
      </c>
      <c r="H481" s="47">
        <v>45279</v>
      </c>
      <c r="I481" s="50">
        <v>5355</v>
      </c>
    </row>
    <row r="482" spans="1:9" x14ac:dyDescent="0.3">
      <c r="A482" s="6" t="s">
        <v>547</v>
      </c>
      <c r="B482" s="6" t="s">
        <v>4</v>
      </c>
      <c r="C482" s="43">
        <f>VLOOKUP('1.2'!A482,'Hoa Don'!$A$1:$D$517,2,FALSE)</f>
        <v>45159</v>
      </c>
      <c r="D482" s="45">
        <v>12454.2</v>
      </c>
      <c r="H482" s="47">
        <v>45281</v>
      </c>
      <c r="I482" s="50">
        <v>4259.2</v>
      </c>
    </row>
    <row r="483" spans="1:9" x14ac:dyDescent="0.3">
      <c r="A483" s="6" t="s">
        <v>548</v>
      </c>
      <c r="B483" s="6" t="s">
        <v>21</v>
      </c>
      <c r="C483" s="43">
        <f>VLOOKUP('1.2'!A483,'Hoa Don'!$A$1:$D$517,2,FALSE)</f>
        <v>45161</v>
      </c>
      <c r="D483" s="45">
        <v>4017.6</v>
      </c>
      <c r="H483" s="47">
        <v>45283</v>
      </c>
      <c r="I483" s="50">
        <v>1403.6</v>
      </c>
    </row>
    <row r="484" spans="1:9" x14ac:dyDescent="0.3">
      <c r="A484" s="6" t="s">
        <v>549</v>
      </c>
      <c r="B484" s="6" t="s">
        <v>28</v>
      </c>
      <c r="C484" s="43">
        <f>VLOOKUP('1.2'!A484,'Hoa Don'!$A$1:$D$517,2,FALSE)</f>
        <v>45162</v>
      </c>
      <c r="D484" s="45">
        <v>7433.8</v>
      </c>
      <c r="H484" s="47">
        <v>45285</v>
      </c>
      <c r="I484" s="50">
        <v>14301</v>
      </c>
    </row>
    <row r="485" spans="1:9" x14ac:dyDescent="0.3">
      <c r="A485" s="6" t="s">
        <v>550</v>
      </c>
      <c r="B485" s="6" t="s">
        <v>10</v>
      </c>
      <c r="C485" s="43">
        <f>VLOOKUP('1.2'!A485,'Hoa Don'!$A$1:$D$517,2,FALSE)</f>
        <v>45163</v>
      </c>
      <c r="D485" s="45">
        <v>953.4</v>
      </c>
      <c r="H485" s="47">
        <v>45287</v>
      </c>
      <c r="I485" s="50">
        <v>2323.1999999999998</v>
      </c>
    </row>
    <row r="486" spans="1:9" x14ac:dyDescent="0.3">
      <c r="A486" s="6" t="s">
        <v>551</v>
      </c>
      <c r="B486" s="6" t="s">
        <v>5</v>
      </c>
      <c r="C486" s="43">
        <f>VLOOKUP('1.2'!A486,'Hoa Don'!$A$1:$D$517,2,FALSE)</f>
        <v>45164</v>
      </c>
      <c r="D486" s="45">
        <v>3891.8</v>
      </c>
      <c r="H486" s="47">
        <v>45288</v>
      </c>
      <c r="I486" s="50">
        <v>17434.150000000001</v>
      </c>
    </row>
    <row r="487" spans="1:9" x14ac:dyDescent="0.3">
      <c r="A487" s="6" t="s">
        <v>552</v>
      </c>
      <c r="B487" s="6" t="s">
        <v>26</v>
      </c>
      <c r="C487" s="43">
        <f>VLOOKUP('1.2'!A487,'Hoa Don'!$A$1:$D$517,2,FALSE)</f>
        <v>45166</v>
      </c>
      <c r="D487" s="45">
        <v>5724</v>
      </c>
      <c r="H487" s="47" t="s">
        <v>662</v>
      </c>
      <c r="I487" s="50">
        <v>2523589.6700000004</v>
      </c>
    </row>
    <row r="488" spans="1:9" x14ac:dyDescent="0.3">
      <c r="A488" s="6" t="s">
        <v>553</v>
      </c>
      <c r="B488" s="6" t="s">
        <v>7</v>
      </c>
      <c r="C488" s="43">
        <f>VLOOKUP('1.2'!A488,'Hoa Don'!$A$1:$D$517,2,FALSE)</f>
        <v>45168</v>
      </c>
      <c r="D488" s="45">
        <v>2710.4</v>
      </c>
    </row>
    <row r="489" spans="1:9" x14ac:dyDescent="0.3">
      <c r="A489" s="6" t="s">
        <v>554</v>
      </c>
      <c r="B489" s="6" t="s">
        <v>28</v>
      </c>
      <c r="C489" s="43">
        <f>VLOOKUP('1.2'!A489,'Hoa Don'!$A$1:$D$517,2,FALSE)</f>
        <v>45170</v>
      </c>
      <c r="D489" s="45">
        <v>1438.8</v>
      </c>
    </row>
    <row r="490" spans="1:9" x14ac:dyDescent="0.3">
      <c r="A490" s="6" t="s">
        <v>554</v>
      </c>
      <c r="B490" s="6" t="s">
        <v>4</v>
      </c>
      <c r="C490" s="43">
        <f>VLOOKUP('1.2'!A490,'Hoa Don'!$A$1:$D$517,2,FALSE)</f>
        <v>45170</v>
      </c>
      <c r="D490" s="45">
        <v>2197.8000000000002</v>
      </c>
    </row>
    <row r="491" spans="1:9" x14ac:dyDescent="0.3">
      <c r="A491" s="6" t="s">
        <v>554</v>
      </c>
      <c r="B491" s="6" t="s">
        <v>38</v>
      </c>
      <c r="C491" s="43">
        <f>VLOOKUP('1.2'!A491,'Hoa Don'!$A$1:$D$517,2,FALSE)</f>
        <v>45170</v>
      </c>
      <c r="D491" s="45">
        <v>2142</v>
      </c>
    </row>
    <row r="492" spans="1:9" x14ac:dyDescent="0.3">
      <c r="A492" s="6" t="s">
        <v>555</v>
      </c>
      <c r="B492" s="6" t="s">
        <v>7</v>
      </c>
      <c r="C492" s="43">
        <f>VLOOKUP('1.2'!A492,'Hoa Don'!$A$1:$D$517,2,FALSE)</f>
        <v>45170</v>
      </c>
      <c r="D492" s="45">
        <v>677.6</v>
      </c>
    </row>
    <row r="493" spans="1:9" x14ac:dyDescent="0.3">
      <c r="A493" s="6" t="s">
        <v>556</v>
      </c>
      <c r="B493" s="6" t="s">
        <v>51</v>
      </c>
      <c r="C493" s="43">
        <f>VLOOKUP('1.2'!A493,'Hoa Don'!$A$1:$D$517,2,FALSE)</f>
        <v>45174</v>
      </c>
      <c r="D493" s="45">
        <v>3061.8</v>
      </c>
    </row>
    <row r="494" spans="1:9" x14ac:dyDescent="0.3">
      <c r="A494" s="6" t="s">
        <v>557</v>
      </c>
      <c r="B494" s="6" t="s">
        <v>4</v>
      </c>
      <c r="C494" s="43">
        <f>VLOOKUP('1.2'!A494,'Hoa Don'!$A$1:$D$517,2,FALSE)</f>
        <v>45176</v>
      </c>
      <c r="D494" s="45">
        <v>4395.6000000000004</v>
      </c>
    </row>
    <row r="495" spans="1:9" x14ac:dyDescent="0.3">
      <c r="A495" s="6" t="s">
        <v>558</v>
      </c>
      <c r="B495" s="6" t="s">
        <v>21</v>
      </c>
      <c r="C495" s="43">
        <f>VLOOKUP('1.2'!A495,'Hoa Don'!$A$1:$D$517,2,FALSE)</f>
        <v>45178</v>
      </c>
      <c r="D495" s="45">
        <v>2851.2</v>
      </c>
    </row>
    <row r="496" spans="1:9" x14ac:dyDescent="0.3">
      <c r="A496" s="6" t="s">
        <v>559</v>
      </c>
      <c r="B496" s="6" t="s">
        <v>21</v>
      </c>
      <c r="C496" s="43">
        <f>VLOOKUP('1.2'!A496,'Hoa Don'!$A$1:$D$517,2,FALSE)</f>
        <v>45180</v>
      </c>
      <c r="D496" s="45">
        <v>1166.4000000000001</v>
      </c>
    </row>
    <row r="497" spans="1:4" x14ac:dyDescent="0.3">
      <c r="A497" s="6" t="s">
        <v>560</v>
      </c>
      <c r="B497" s="6" t="s">
        <v>7</v>
      </c>
      <c r="C497" s="43">
        <f>VLOOKUP('1.2'!A497,'Hoa Don'!$A$1:$D$517,2,FALSE)</f>
        <v>45182</v>
      </c>
      <c r="D497" s="45">
        <v>4936.8</v>
      </c>
    </row>
    <row r="498" spans="1:4" x14ac:dyDescent="0.3">
      <c r="A498" s="6" t="s">
        <v>561</v>
      </c>
      <c r="B498" s="6" t="s">
        <v>38</v>
      </c>
      <c r="C498" s="43">
        <f>VLOOKUP('1.2'!A498,'Hoa Don'!$A$1:$D$517,2,FALSE)</f>
        <v>45184</v>
      </c>
      <c r="D498" s="45">
        <v>2356.1999999999998</v>
      </c>
    </row>
    <row r="499" spans="1:4" x14ac:dyDescent="0.3">
      <c r="A499" s="6" t="s">
        <v>562</v>
      </c>
      <c r="B499" s="6" t="s">
        <v>26</v>
      </c>
      <c r="C499" s="43">
        <f>VLOOKUP('1.2'!A499,'Hoa Don'!$A$1:$D$517,2,FALSE)</f>
        <v>45186</v>
      </c>
      <c r="D499" s="45">
        <v>9387.36</v>
      </c>
    </row>
    <row r="500" spans="1:4" x14ac:dyDescent="0.3">
      <c r="A500" s="6" t="s">
        <v>563</v>
      </c>
      <c r="B500" s="6" t="s">
        <v>21</v>
      </c>
      <c r="C500" s="43">
        <f>VLOOKUP('1.2'!A500,'Hoa Don'!$A$1:$D$517,2,FALSE)</f>
        <v>45188</v>
      </c>
      <c r="D500" s="45">
        <v>1036.8</v>
      </c>
    </row>
    <row r="501" spans="1:4" x14ac:dyDescent="0.3">
      <c r="A501" s="6" t="s">
        <v>564</v>
      </c>
      <c r="B501" s="6" t="s">
        <v>24</v>
      </c>
      <c r="C501" s="43">
        <f>VLOOKUP('1.2'!A501,'Hoa Don'!$A$1:$D$517,2,FALSE)</f>
        <v>45190</v>
      </c>
      <c r="D501" s="45">
        <v>432</v>
      </c>
    </row>
    <row r="502" spans="1:4" x14ac:dyDescent="0.3">
      <c r="A502" s="6" t="s">
        <v>565</v>
      </c>
      <c r="B502" s="6" t="s">
        <v>10</v>
      </c>
      <c r="C502" s="43">
        <f>VLOOKUP('1.2'!A502,'Hoa Don'!$A$1:$D$517,2,FALSE)</f>
        <v>45192</v>
      </c>
      <c r="D502" s="45">
        <v>21213.15</v>
      </c>
    </row>
    <row r="503" spans="1:4" x14ac:dyDescent="0.3">
      <c r="A503" s="6" t="s">
        <v>566</v>
      </c>
      <c r="B503" s="6" t="s">
        <v>26</v>
      </c>
      <c r="C503" s="43">
        <f>VLOOKUP('1.2'!A503,'Hoa Don'!$A$1:$D$517,2,FALSE)</f>
        <v>45194</v>
      </c>
      <c r="D503" s="45">
        <v>457.92</v>
      </c>
    </row>
    <row r="504" spans="1:4" x14ac:dyDescent="0.3">
      <c r="A504" s="6" t="s">
        <v>567</v>
      </c>
      <c r="B504" s="6" t="s">
        <v>38</v>
      </c>
      <c r="C504" s="43">
        <f>VLOOKUP('1.2'!A504,'Hoa Don'!$A$1:$D$517,2,FALSE)</f>
        <v>45196</v>
      </c>
      <c r="D504" s="45">
        <v>6211.8</v>
      </c>
    </row>
    <row r="505" spans="1:4" x14ac:dyDescent="0.3">
      <c r="A505" s="6" t="s">
        <v>568</v>
      </c>
      <c r="B505" s="6" t="s">
        <v>26</v>
      </c>
      <c r="C505" s="43">
        <f>VLOOKUP('1.2'!A505,'Hoa Don'!$A$1:$D$517,2,FALSE)</f>
        <v>45200</v>
      </c>
      <c r="D505" s="45">
        <v>8013.6</v>
      </c>
    </row>
    <row r="506" spans="1:4" x14ac:dyDescent="0.3">
      <c r="A506" s="6" t="s">
        <v>569</v>
      </c>
      <c r="B506" s="6" t="s">
        <v>51</v>
      </c>
      <c r="C506" s="43">
        <f>VLOOKUP('1.2'!A506,'Hoa Don'!$A$1:$D$517,2,FALSE)</f>
        <v>45201</v>
      </c>
      <c r="D506" s="45">
        <v>4989.6000000000004</v>
      </c>
    </row>
    <row r="507" spans="1:4" x14ac:dyDescent="0.3">
      <c r="A507" s="6" t="s">
        <v>570</v>
      </c>
      <c r="B507" s="6" t="s">
        <v>24</v>
      </c>
      <c r="C507" s="43">
        <f>VLOOKUP('1.2'!A507,'Hoa Don'!$A$1:$D$517,2,FALSE)</f>
        <v>45201</v>
      </c>
      <c r="D507" s="45">
        <v>8316</v>
      </c>
    </row>
    <row r="508" spans="1:4" x14ac:dyDescent="0.3">
      <c r="A508" s="6" t="s">
        <v>571</v>
      </c>
      <c r="B508" s="6" t="s">
        <v>51</v>
      </c>
      <c r="C508" s="43">
        <f>VLOOKUP('1.2'!A508,'Hoa Don'!$A$1:$D$517,2,FALSE)</f>
        <v>45206</v>
      </c>
      <c r="D508" s="45">
        <v>567</v>
      </c>
    </row>
    <row r="509" spans="1:4" x14ac:dyDescent="0.3">
      <c r="A509" s="6" t="s">
        <v>572</v>
      </c>
      <c r="B509" s="6" t="s">
        <v>26</v>
      </c>
      <c r="C509" s="43">
        <f>VLOOKUP('1.2'!A509,'Hoa Don'!$A$1:$D$517,2,FALSE)</f>
        <v>45208</v>
      </c>
      <c r="D509" s="45">
        <v>2976.48</v>
      </c>
    </row>
    <row r="510" spans="1:4" x14ac:dyDescent="0.3">
      <c r="A510" s="6" t="s">
        <v>573</v>
      </c>
      <c r="B510" s="6" t="s">
        <v>28</v>
      </c>
      <c r="C510" s="43">
        <f>VLOOKUP('1.2'!A510,'Hoa Don'!$A$1:$D$517,2,FALSE)</f>
        <v>45210</v>
      </c>
      <c r="D510" s="45">
        <v>479.6</v>
      </c>
    </row>
    <row r="511" spans="1:4" x14ac:dyDescent="0.3">
      <c r="A511" s="6" t="s">
        <v>574</v>
      </c>
      <c r="B511" s="6" t="s">
        <v>4</v>
      </c>
      <c r="C511" s="43">
        <f>VLOOKUP('1.2'!A511,'Hoa Don'!$A$1:$D$517,2,FALSE)</f>
        <v>45212</v>
      </c>
      <c r="D511" s="45">
        <v>1221</v>
      </c>
    </row>
    <row r="512" spans="1:4" x14ac:dyDescent="0.3">
      <c r="A512" s="6" t="s">
        <v>575</v>
      </c>
      <c r="B512" s="6" t="s">
        <v>21</v>
      </c>
      <c r="C512" s="43">
        <f>VLOOKUP('1.2'!A512,'Hoa Don'!$A$1:$D$517,2,FALSE)</f>
        <v>45214</v>
      </c>
      <c r="D512" s="45">
        <v>1296</v>
      </c>
    </row>
    <row r="513" spans="1:4" x14ac:dyDescent="0.3">
      <c r="A513" s="6" t="s">
        <v>576</v>
      </c>
      <c r="B513" s="6" t="s">
        <v>4</v>
      </c>
      <c r="C513" s="43">
        <f>VLOOKUP('1.2'!A513,'Hoa Don'!$A$1:$D$517,2,FALSE)</f>
        <v>45216</v>
      </c>
      <c r="D513" s="45">
        <v>9279.6</v>
      </c>
    </row>
    <row r="514" spans="1:4" x14ac:dyDescent="0.3">
      <c r="A514" s="6" t="s">
        <v>577</v>
      </c>
      <c r="B514" s="6" t="s">
        <v>38</v>
      </c>
      <c r="C514" s="43">
        <f>VLOOKUP('1.2'!A514,'Hoa Don'!$A$1:$D$517,2,FALSE)</f>
        <v>45218</v>
      </c>
      <c r="D514" s="45">
        <v>2142</v>
      </c>
    </row>
    <row r="515" spans="1:4" x14ac:dyDescent="0.3">
      <c r="A515" s="6" t="s">
        <v>578</v>
      </c>
      <c r="B515" s="6" t="s">
        <v>10</v>
      </c>
      <c r="C515" s="43">
        <f>VLOOKUP('1.2'!A515,'Hoa Don'!$A$1:$D$517,2,FALSE)</f>
        <v>45220</v>
      </c>
      <c r="D515" s="45">
        <v>10725.75</v>
      </c>
    </row>
    <row r="516" spans="1:4" x14ac:dyDescent="0.3">
      <c r="A516" s="6" t="s">
        <v>579</v>
      </c>
      <c r="B516" s="6" t="s">
        <v>7</v>
      </c>
      <c r="C516" s="43">
        <f>VLOOKUP('1.2'!A516,'Hoa Don'!$A$1:$D$517,2,FALSE)</f>
        <v>45222</v>
      </c>
      <c r="D516" s="45">
        <v>6292</v>
      </c>
    </row>
    <row r="517" spans="1:4" x14ac:dyDescent="0.3">
      <c r="A517" s="6" t="s">
        <v>580</v>
      </c>
      <c r="B517" s="6" t="s">
        <v>38</v>
      </c>
      <c r="C517" s="43">
        <f>VLOOKUP('1.2'!A517,'Hoa Don'!$A$1:$D$517,2,FALSE)</f>
        <v>45224</v>
      </c>
      <c r="D517" s="45">
        <v>2356.1999999999998</v>
      </c>
    </row>
    <row r="518" spans="1:4" x14ac:dyDescent="0.3">
      <c r="A518" s="6" t="s">
        <v>581</v>
      </c>
      <c r="B518" s="6" t="s">
        <v>21</v>
      </c>
      <c r="C518" s="43">
        <f>VLOOKUP('1.2'!A518,'Hoa Don'!$A$1:$D$517,2,FALSE)</f>
        <v>45226</v>
      </c>
      <c r="D518" s="45">
        <v>6091.2</v>
      </c>
    </row>
    <row r="519" spans="1:4" x14ac:dyDescent="0.3">
      <c r="A519" s="6" t="s">
        <v>582</v>
      </c>
      <c r="B519" s="6" t="s">
        <v>24</v>
      </c>
      <c r="C519" s="43">
        <f>VLOOKUP('1.2'!A519,'Hoa Don'!$A$1:$D$517,2,FALSE)</f>
        <v>45228</v>
      </c>
      <c r="D519" s="45">
        <v>1728</v>
      </c>
    </row>
    <row r="520" spans="1:4" x14ac:dyDescent="0.3">
      <c r="A520" s="6" t="s">
        <v>583</v>
      </c>
      <c r="B520" s="6" t="s">
        <v>10</v>
      </c>
      <c r="C520" s="43">
        <f>VLOOKUP('1.2'!A520,'Hoa Don'!$A$1:$D$517,2,FALSE)</f>
        <v>45230</v>
      </c>
      <c r="D520" s="45">
        <v>2621.85</v>
      </c>
    </row>
    <row r="521" spans="1:4" x14ac:dyDescent="0.3">
      <c r="A521" s="6" t="s">
        <v>584</v>
      </c>
      <c r="B521" s="6" t="s">
        <v>5</v>
      </c>
      <c r="C521" s="43">
        <f>VLOOKUP('1.2'!A521,'Hoa Don'!$A$1:$D$517,2,FALSE)</f>
        <v>45231</v>
      </c>
      <c r="D521" s="45">
        <v>510.4</v>
      </c>
    </row>
    <row r="522" spans="1:4" x14ac:dyDescent="0.3">
      <c r="A522" s="6" t="s">
        <v>585</v>
      </c>
      <c r="B522" s="6" t="s">
        <v>51</v>
      </c>
      <c r="C522" s="43">
        <f>VLOOKUP('1.2'!A522,'Hoa Don'!$A$1:$D$517,2,FALSE)</f>
        <v>45231</v>
      </c>
      <c r="D522" s="45">
        <v>680.4</v>
      </c>
    </row>
    <row r="523" spans="1:4" x14ac:dyDescent="0.3">
      <c r="A523" s="6" t="s">
        <v>586</v>
      </c>
      <c r="B523" s="6" t="s">
        <v>38</v>
      </c>
      <c r="C523" s="43">
        <f>VLOOKUP('1.2'!A523,'Hoa Don'!$A$1:$D$517,2,FALSE)</f>
        <v>45236</v>
      </c>
      <c r="D523" s="45">
        <v>428.4</v>
      </c>
    </row>
    <row r="524" spans="1:4" x14ac:dyDescent="0.3">
      <c r="A524" s="6" t="s">
        <v>587</v>
      </c>
      <c r="B524" s="6" t="s">
        <v>10</v>
      </c>
      <c r="C524" s="43">
        <f>VLOOKUP('1.2'!A524,'Hoa Don'!$A$1:$D$517,2,FALSE)</f>
        <v>45238</v>
      </c>
      <c r="D524" s="45">
        <v>7627.2</v>
      </c>
    </row>
    <row r="525" spans="1:4" x14ac:dyDescent="0.3">
      <c r="A525" s="6" t="s">
        <v>588</v>
      </c>
      <c r="B525" s="6" t="s">
        <v>26</v>
      </c>
      <c r="C525" s="43">
        <f>VLOOKUP('1.2'!A525,'Hoa Don'!$A$1:$D$517,2,FALSE)</f>
        <v>45240</v>
      </c>
      <c r="D525" s="45">
        <v>9387.36</v>
      </c>
    </row>
    <row r="526" spans="1:4" x14ac:dyDescent="0.3">
      <c r="A526" s="6" t="s">
        <v>589</v>
      </c>
      <c r="B526" s="6" t="s">
        <v>26</v>
      </c>
      <c r="C526" s="43">
        <f>VLOOKUP('1.2'!A526,'Hoa Don'!$A$1:$D$517,2,FALSE)</f>
        <v>45242</v>
      </c>
      <c r="D526" s="45">
        <v>4579.2</v>
      </c>
    </row>
    <row r="527" spans="1:4" x14ac:dyDescent="0.3">
      <c r="A527" s="6" t="s">
        <v>590</v>
      </c>
      <c r="B527" s="6" t="s">
        <v>10</v>
      </c>
      <c r="C527" s="43">
        <f>VLOOKUP('1.2'!A527,'Hoa Don'!$A$1:$D$517,2,FALSE)</f>
        <v>45244</v>
      </c>
      <c r="D527" s="45">
        <v>4528.6499999999996</v>
      </c>
    </row>
    <row r="528" spans="1:4" x14ac:dyDescent="0.3">
      <c r="A528" s="6" t="s">
        <v>591</v>
      </c>
      <c r="B528" s="6" t="s">
        <v>4</v>
      </c>
      <c r="C528" s="43">
        <f>VLOOKUP('1.2'!A528,'Hoa Don'!$A$1:$D$517,2,FALSE)</f>
        <v>45246</v>
      </c>
      <c r="D528" s="45">
        <v>976.8</v>
      </c>
    </row>
    <row r="529" spans="1:4" x14ac:dyDescent="0.3">
      <c r="A529" s="6" t="s">
        <v>592</v>
      </c>
      <c r="B529" s="6" t="s">
        <v>7</v>
      </c>
      <c r="C529" s="43">
        <f>VLOOKUP('1.2'!A529,'Hoa Don'!$A$1:$D$517,2,FALSE)</f>
        <v>45248</v>
      </c>
      <c r="D529" s="45">
        <v>1452</v>
      </c>
    </row>
    <row r="530" spans="1:4" x14ac:dyDescent="0.3">
      <c r="A530" s="6" t="s">
        <v>593</v>
      </c>
      <c r="B530" s="6" t="s">
        <v>21</v>
      </c>
      <c r="C530" s="43">
        <f>VLOOKUP('1.2'!A530,'Hoa Don'!$A$1:$D$517,2,FALSE)</f>
        <v>45250</v>
      </c>
      <c r="D530" s="45">
        <v>777.6</v>
      </c>
    </row>
    <row r="531" spans="1:4" x14ac:dyDescent="0.3">
      <c r="A531" s="6" t="s">
        <v>594</v>
      </c>
      <c r="B531" s="6" t="s">
        <v>7</v>
      </c>
      <c r="C531" s="43">
        <f>VLOOKUP('1.2'!A531,'Hoa Don'!$A$1:$D$517,2,FALSE)</f>
        <v>45252</v>
      </c>
      <c r="D531" s="45">
        <v>3678.4</v>
      </c>
    </row>
    <row r="532" spans="1:4" x14ac:dyDescent="0.3">
      <c r="A532" s="6" t="s">
        <v>595</v>
      </c>
      <c r="B532" s="6" t="s">
        <v>28</v>
      </c>
      <c r="C532" s="43">
        <f>VLOOKUP('1.2'!A532,'Hoa Don'!$A$1:$D$517,2,FALSE)</f>
        <v>45254</v>
      </c>
      <c r="D532" s="45">
        <v>1318.9</v>
      </c>
    </row>
    <row r="533" spans="1:4" x14ac:dyDescent="0.3">
      <c r="A533" s="6" t="s">
        <v>596</v>
      </c>
      <c r="B533" s="6" t="s">
        <v>24</v>
      </c>
      <c r="C533" s="43">
        <f>VLOOKUP('1.2'!A533,'Hoa Don'!$A$1:$D$517,2,FALSE)</f>
        <v>45256</v>
      </c>
      <c r="D533" s="45">
        <v>6048</v>
      </c>
    </row>
    <row r="534" spans="1:4" x14ac:dyDescent="0.3">
      <c r="A534" s="6" t="s">
        <v>597</v>
      </c>
      <c r="B534" s="6" t="s">
        <v>4</v>
      </c>
      <c r="C534" s="43">
        <f>VLOOKUP('1.2'!A534,'Hoa Don'!$A$1:$D$517,2,FALSE)</f>
        <v>45258</v>
      </c>
      <c r="D534" s="45">
        <v>3663</v>
      </c>
    </row>
    <row r="535" spans="1:4" x14ac:dyDescent="0.3">
      <c r="A535" s="6" t="s">
        <v>598</v>
      </c>
      <c r="B535" s="6" t="s">
        <v>51</v>
      </c>
      <c r="C535" s="43">
        <f>VLOOKUP('1.2'!A535,'Hoa Don'!$A$1:$D$517,2,FALSE)</f>
        <v>45260</v>
      </c>
      <c r="D535" s="45">
        <v>2494.8000000000002</v>
      </c>
    </row>
    <row r="536" spans="1:4" x14ac:dyDescent="0.3">
      <c r="A536" s="6" t="s">
        <v>599</v>
      </c>
      <c r="B536" s="6" t="s">
        <v>38</v>
      </c>
      <c r="C536" s="43">
        <f>VLOOKUP('1.2'!A536,'Hoa Don'!$A$1:$D$517,2,FALSE)</f>
        <v>45261</v>
      </c>
      <c r="D536" s="45">
        <v>10174.5</v>
      </c>
    </row>
    <row r="537" spans="1:4" x14ac:dyDescent="0.3">
      <c r="A537" s="6" t="s">
        <v>600</v>
      </c>
      <c r="B537" s="6" t="s">
        <v>51</v>
      </c>
      <c r="C537" s="43">
        <f>VLOOKUP('1.2'!A537,'Hoa Don'!$A$1:$D$517,2,FALSE)</f>
        <v>45263</v>
      </c>
      <c r="D537" s="45">
        <v>5783.4</v>
      </c>
    </row>
    <row r="538" spans="1:4" x14ac:dyDescent="0.3">
      <c r="A538" s="6" t="s">
        <v>601</v>
      </c>
      <c r="B538" s="6" t="s">
        <v>21</v>
      </c>
      <c r="C538" s="43">
        <f>VLOOKUP('1.2'!A538,'Hoa Don'!$A$1:$D$517,2,FALSE)</f>
        <v>45265</v>
      </c>
      <c r="D538" s="45">
        <v>2851.2</v>
      </c>
    </row>
    <row r="539" spans="1:4" x14ac:dyDescent="0.3">
      <c r="A539" s="6" t="s">
        <v>602</v>
      </c>
      <c r="B539" s="6" t="s">
        <v>28</v>
      </c>
      <c r="C539" s="43">
        <f>VLOOKUP('1.2'!A539,'Hoa Don'!$A$1:$D$517,2,FALSE)</f>
        <v>45265</v>
      </c>
      <c r="D539" s="45">
        <v>4796</v>
      </c>
    </row>
    <row r="540" spans="1:4" x14ac:dyDescent="0.3">
      <c r="A540" s="6" t="s">
        <v>603</v>
      </c>
      <c r="B540" s="6" t="s">
        <v>38</v>
      </c>
      <c r="C540" s="43">
        <f>VLOOKUP('1.2'!A540,'Hoa Don'!$A$1:$D$517,2,FALSE)</f>
        <v>45265</v>
      </c>
      <c r="D540" s="45">
        <v>856.8</v>
      </c>
    </row>
    <row r="541" spans="1:4" x14ac:dyDescent="0.3">
      <c r="A541" s="6" t="s">
        <v>604</v>
      </c>
      <c r="B541" s="6" t="s">
        <v>4</v>
      </c>
      <c r="C541" s="43">
        <f>VLOOKUP('1.2'!A541,'Hoa Don'!$A$1:$D$517,2,FALSE)</f>
        <v>45271</v>
      </c>
      <c r="D541" s="45">
        <v>976.8</v>
      </c>
    </row>
    <row r="542" spans="1:4" x14ac:dyDescent="0.3">
      <c r="A542" s="6" t="s">
        <v>605</v>
      </c>
      <c r="B542" s="6" t="s">
        <v>4</v>
      </c>
      <c r="C542" s="43">
        <f>VLOOKUP('1.2'!A542,'Hoa Don'!$A$1:$D$517,2,FALSE)</f>
        <v>45273</v>
      </c>
      <c r="D542" s="45">
        <v>21733.8</v>
      </c>
    </row>
    <row r="543" spans="1:4" x14ac:dyDescent="0.3">
      <c r="A543" s="6" t="s">
        <v>606</v>
      </c>
      <c r="B543" s="6" t="s">
        <v>51</v>
      </c>
      <c r="C543" s="43">
        <f>VLOOKUP('1.2'!A543,'Hoa Don'!$A$1:$D$517,2,FALSE)</f>
        <v>45275</v>
      </c>
      <c r="D543" s="45">
        <v>226.8</v>
      </c>
    </row>
    <row r="544" spans="1:4" x14ac:dyDescent="0.3">
      <c r="A544" s="6" t="s">
        <v>607</v>
      </c>
      <c r="B544" s="6" t="s">
        <v>10</v>
      </c>
      <c r="C544" s="43">
        <f>VLOOKUP('1.2'!A544,'Hoa Don'!$A$1:$D$517,2,FALSE)</f>
        <v>45277</v>
      </c>
      <c r="D544" s="45">
        <v>13824.3</v>
      </c>
    </row>
    <row r="545" spans="1:4" x14ac:dyDescent="0.3">
      <c r="A545" s="6" t="s">
        <v>608</v>
      </c>
      <c r="B545" s="6" t="s">
        <v>38</v>
      </c>
      <c r="C545" s="43">
        <f>VLOOKUP('1.2'!A545,'Hoa Don'!$A$1:$D$517,2,FALSE)</f>
        <v>45279</v>
      </c>
      <c r="D545" s="45">
        <v>5355</v>
      </c>
    </row>
    <row r="546" spans="1:4" x14ac:dyDescent="0.3">
      <c r="A546" s="6" t="s">
        <v>609</v>
      </c>
      <c r="B546" s="6" t="s">
        <v>7</v>
      </c>
      <c r="C546" s="43">
        <f>VLOOKUP('1.2'!A546,'Hoa Don'!$A$1:$D$517,2,FALSE)</f>
        <v>45281</v>
      </c>
      <c r="D546" s="45">
        <v>4259.2</v>
      </c>
    </row>
    <row r="547" spans="1:4" x14ac:dyDescent="0.3">
      <c r="A547" s="6" t="s">
        <v>610</v>
      </c>
      <c r="B547" s="6" t="s">
        <v>5</v>
      </c>
      <c r="C547" s="43">
        <f>VLOOKUP('1.2'!A547,'Hoa Don'!$A$1:$D$517,2,FALSE)</f>
        <v>45283</v>
      </c>
      <c r="D547" s="45">
        <v>1403.6</v>
      </c>
    </row>
    <row r="548" spans="1:4" x14ac:dyDescent="0.3">
      <c r="A548" s="6" t="s">
        <v>611</v>
      </c>
      <c r="B548" s="6" t="s">
        <v>10</v>
      </c>
      <c r="C548" s="43">
        <f>VLOOKUP('1.2'!A548,'Hoa Don'!$A$1:$D$517,2,FALSE)</f>
        <v>45285</v>
      </c>
      <c r="D548" s="45">
        <v>14301</v>
      </c>
    </row>
    <row r="549" spans="1:4" x14ac:dyDescent="0.3">
      <c r="A549" s="6" t="s">
        <v>612</v>
      </c>
      <c r="B549" s="6" t="s">
        <v>7</v>
      </c>
      <c r="C549" s="43">
        <f>VLOOKUP('1.2'!A549,'Hoa Don'!$A$1:$D$517,2,FALSE)</f>
        <v>45287</v>
      </c>
      <c r="D549" s="45">
        <v>2323.1999999999998</v>
      </c>
    </row>
    <row r="550" spans="1:4" x14ac:dyDescent="0.3">
      <c r="A550" s="6" t="s">
        <v>613</v>
      </c>
      <c r="B550" s="6" t="s">
        <v>7</v>
      </c>
      <c r="C550" s="43">
        <f>VLOOKUP('1.2'!A550,'Hoa Don'!$A$1:$D$517,2,FALSE)</f>
        <v>45288</v>
      </c>
      <c r="D550" s="45">
        <v>8615.2000000000007</v>
      </c>
    </row>
    <row r="551" spans="1:4" x14ac:dyDescent="0.3">
      <c r="A551" s="6" t="s">
        <v>614</v>
      </c>
      <c r="B551" s="6" t="s">
        <v>10</v>
      </c>
      <c r="C551" s="43">
        <f>VLOOKUP('1.2'!A551,'Hoa Don'!$A$1:$D$517,2,FALSE)</f>
        <v>45288</v>
      </c>
      <c r="D551" s="45">
        <v>8818.9500000000007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F7C3DBCA7904C9F6131B2D0AB32BA" ma:contentTypeVersion="4" ma:contentTypeDescription="Create a new document." ma:contentTypeScope="" ma:versionID="eb9144e624adb74566a7a578e2a44f84">
  <xsd:schema xmlns:xsd="http://www.w3.org/2001/XMLSchema" xmlns:xs="http://www.w3.org/2001/XMLSchema" xmlns:p="http://schemas.microsoft.com/office/2006/metadata/properties" xmlns:ns2="9dd42a97-5974-4de2-8e31-1c066e4e2d77" xmlns:ns3="33eff2a5-8bcd-48de-af71-3c7918ea6b14" targetNamespace="http://schemas.microsoft.com/office/2006/metadata/properties" ma:root="true" ma:fieldsID="3f98c54786147c809df910aca7a63ec5" ns2:_="" ns3:_="">
    <xsd:import namespace="9dd42a97-5974-4de2-8e31-1c066e4e2d77"/>
    <xsd:import namespace="33eff2a5-8bcd-48de-af71-3c7918ea6b1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42a97-5974-4de2-8e31-1c066e4e2d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ff2a5-8bcd-48de-af71-3c7918ea6b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CAECFD-9D6B-4F15-8C69-589F92A168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d42a97-5974-4de2-8e31-1c066e4e2d77"/>
    <ds:schemaRef ds:uri="33eff2a5-8bcd-48de-af71-3c7918ea6b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81BADC-2D18-416A-AD18-603A9A880217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33eff2a5-8bcd-48de-af71-3c7918ea6b14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9dd42a97-5974-4de2-8e31-1c066e4e2d77"/>
  </ds:schemaRefs>
</ds:datastoreItem>
</file>

<file path=customXml/itemProps3.xml><?xml version="1.0" encoding="utf-8"?>
<ds:datastoreItem xmlns:ds="http://schemas.openxmlformats.org/officeDocument/2006/customXml" ds:itemID="{6888AD6E-D452-408A-8EB0-8804CAD6BD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DL Sinh viên</vt:lpstr>
      <vt:lpstr>Hoa Don</vt:lpstr>
      <vt:lpstr>ChiTiet Hoa Don</vt:lpstr>
      <vt:lpstr>Khach_Hang</vt:lpstr>
      <vt:lpstr>Khu vuc</vt:lpstr>
      <vt:lpstr>NV_BHang</vt:lpstr>
      <vt:lpstr>Mat_Hang</vt:lpstr>
      <vt:lpstr>CP TiepThi</vt:lpstr>
      <vt:lpstr>1.2</vt:lpstr>
      <vt:lpstr>1.3</vt:lpstr>
      <vt:lpstr>1.4</vt:lpstr>
      <vt:lpstr>DCG_NS</vt:lpstr>
      <vt:lpstr>DCG_TS</vt:lpstr>
      <vt:lpstr>NS</vt:lpstr>
      <vt:lpstr>PhanTram_DCG</vt:lpstr>
      <vt:lpstr>STT</vt:lpstr>
      <vt:lpstr>TS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Huỳnh Hồng Hiếu K12.11-48K18.2</cp:lastModifiedBy>
  <cp:revision/>
  <dcterms:created xsi:type="dcterms:W3CDTF">2019-04-13T01:27:59Z</dcterms:created>
  <dcterms:modified xsi:type="dcterms:W3CDTF">2023-09-23T11:48:40Z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0x010100AD7F7C3DBCA7904C9F6131B2D0AB32BA</vt:lpwstr>
  </property>
</Properties>
</file>