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Load Testing\FinalTest\Documents\"/>
    </mc:Choice>
  </mc:AlternateContent>
  <bookViews>
    <workbookView xWindow="0" yWindow="495" windowWidth="28800" windowHeight="17505"/>
  </bookViews>
  <sheets>
    <sheet name="Автоматизированный расчет" sheetId="3" r:id="rId1"/>
    <sheet name="Соответствие" sheetId="4" r:id="rId2"/>
    <sheet name="SummaryReport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28" i="3"/>
  <c r="I196" i="3" l="1"/>
  <c r="H81" i="3"/>
  <c r="H196" i="3"/>
  <c r="H19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55" i="3"/>
  <c r="B80" i="3"/>
  <c r="B81" i="3"/>
  <c r="B82" i="3"/>
  <c r="B83" i="3"/>
  <c r="B84" i="3"/>
  <c r="B85" i="3"/>
  <c r="B86" i="3"/>
  <c r="B87" i="3"/>
  <c r="B88" i="3"/>
  <c r="B89" i="3"/>
  <c r="B90" i="3"/>
  <c r="B91" i="3"/>
  <c r="B79" i="3"/>
  <c r="B130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17" i="3"/>
  <c r="B193" i="3"/>
  <c r="B205" i="3"/>
  <c r="B195" i="3"/>
  <c r="B196" i="3"/>
  <c r="B197" i="3"/>
  <c r="B198" i="3"/>
  <c r="B199" i="3"/>
  <c r="B200" i="3"/>
  <c r="B201" i="3"/>
  <c r="B202" i="3"/>
  <c r="B203" i="3"/>
  <c r="B204" i="3"/>
  <c r="B194" i="3"/>
  <c r="E197" i="3"/>
  <c r="E196" i="3"/>
  <c r="E195" i="3"/>
  <c r="E194" i="3"/>
  <c r="E193" i="3"/>
  <c r="E155" i="3"/>
  <c r="E159" i="3"/>
  <c r="E158" i="3"/>
  <c r="E157" i="3"/>
  <c r="E156" i="3"/>
  <c r="H194" i="3"/>
  <c r="B206" i="3"/>
  <c r="E191" i="3"/>
  <c r="C191" i="3"/>
  <c r="E198" i="3" l="1"/>
  <c r="B92" i="3"/>
  <c r="B168" i="3"/>
  <c r="H158" i="3"/>
  <c r="I158" i="3" s="1"/>
  <c r="H157" i="3"/>
  <c r="H156" i="3"/>
  <c r="E153" i="3"/>
  <c r="C153" i="3"/>
  <c r="H119" i="3"/>
  <c r="E121" i="3"/>
  <c r="E120" i="3"/>
  <c r="E119" i="3"/>
  <c r="E118" i="3"/>
  <c r="E117" i="3"/>
  <c r="H120" i="3"/>
  <c r="I120" i="3" s="1"/>
  <c r="H118" i="3"/>
  <c r="E115" i="3"/>
  <c r="C115" i="3"/>
  <c r="H82" i="3"/>
  <c r="I82" i="3" s="1"/>
  <c r="H80" i="3"/>
  <c r="E83" i="3"/>
  <c r="E81" i="3"/>
  <c r="E82" i="3"/>
  <c r="E80" i="3"/>
  <c r="E79" i="3"/>
  <c r="E160" i="3" l="1"/>
  <c r="E122" i="3"/>
  <c r="E84" i="3"/>
  <c r="H29" i="3"/>
  <c r="H30" i="3"/>
  <c r="H31" i="3"/>
  <c r="H32" i="3"/>
  <c r="H33" i="3"/>
  <c r="H34" i="3"/>
  <c r="H35" i="3"/>
  <c r="H37" i="3"/>
  <c r="H38" i="3"/>
  <c r="H39" i="3"/>
  <c r="H40" i="3"/>
  <c r="C38" i="3"/>
  <c r="C29" i="3"/>
  <c r="C32" i="3"/>
  <c r="C40" i="3"/>
  <c r="C36" i="3"/>
  <c r="C33" i="3"/>
  <c r="C39" i="3"/>
  <c r="C34" i="3"/>
  <c r="C28" i="3"/>
  <c r="C30" i="3"/>
  <c r="C35" i="3"/>
  <c r="C37" i="3"/>
  <c r="C31" i="3"/>
  <c r="I35" i="3" l="1"/>
  <c r="I30" i="3"/>
  <c r="I34" i="3"/>
  <c r="I39" i="3"/>
  <c r="I33" i="3"/>
  <c r="I40" i="3"/>
  <c r="I32" i="3"/>
  <c r="I29" i="3"/>
  <c r="I38" i="3"/>
  <c r="I37" i="3"/>
  <c r="I31" i="3"/>
  <c r="D40" i="3"/>
  <c r="D39" i="3"/>
  <c r="D38" i="3"/>
  <c r="D35" i="3"/>
  <c r="D34" i="3"/>
  <c r="D37" i="3"/>
  <c r="D33" i="3"/>
  <c r="D36" i="3"/>
  <c r="D32" i="3"/>
  <c r="D29" i="3"/>
  <c r="D31" i="3"/>
  <c r="D30" i="3"/>
  <c r="E9" i="3" l="1"/>
  <c r="F9" i="3" s="1"/>
  <c r="D9" i="3"/>
  <c r="E8" i="3"/>
  <c r="F8" i="3" s="1"/>
  <c r="D8" i="3"/>
  <c r="H8" i="3" l="1"/>
  <c r="H9" i="3"/>
  <c r="E77" i="3"/>
  <c r="C77" i="3"/>
  <c r="B41" i="3" l="1"/>
  <c r="E4" i="3" l="1"/>
  <c r="F4" i="3" s="1"/>
  <c r="E5" i="3"/>
  <c r="F5" i="3" s="1"/>
  <c r="E6" i="3"/>
  <c r="D4" i="3"/>
  <c r="D5" i="3"/>
  <c r="D6" i="3"/>
  <c r="D7" i="3"/>
  <c r="D10" i="3"/>
  <c r="E24" i="3"/>
  <c r="F24" i="3" s="1"/>
  <c r="D24" i="3"/>
  <c r="D3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O4" i="3"/>
  <c r="O5" i="3"/>
  <c r="O6" i="3"/>
  <c r="O3" i="3"/>
  <c r="H5" i="3" l="1"/>
  <c r="H4" i="3"/>
  <c r="H24" i="3"/>
  <c r="H28" i="3" l="1"/>
  <c r="F36" i="3"/>
  <c r="H36" i="3" s="1"/>
  <c r="I36" i="3" s="1"/>
  <c r="E2" i="3"/>
  <c r="F2" i="3" s="1"/>
  <c r="D2" i="3"/>
  <c r="R6" i="3"/>
  <c r="H2" i="3" l="1"/>
  <c r="E20" i="3"/>
  <c r="F20" i="3" s="1"/>
  <c r="H20" i="3" s="1"/>
  <c r="E22" i="3"/>
  <c r="F22" i="3" s="1"/>
  <c r="H22" i="3" s="1"/>
  <c r="E21" i="3"/>
  <c r="F21" i="3" s="1"/>
  <c r="H21" i="3" s="1"/>
  <c r="D28" i="3" l="1"/>
  <c r="E3" i="3"/>
  <c r="F3" i="3" s="1"/>
  <c r="S2" i="3" l="1"/>
  <c r="S6" i="3" l="1"/>
  <c r="S4" i="3"/>
  <c r="S3" i="3"/>
  <c r="S5" i="3"/>
  <c r="E13" i="3"/>
  <c r="E11" i="3"/>
  <c r="F11" i="3" s="1"/>
  <c r="H11" i="3" s="1"/>
  <c r="O2" i="3"/>
  <c r="E23" i="3"/>
  <c r="F23" i="3" s="1"/>
  <c r="H23" i="3" s="1"/>
  <c r="R2" i="3"/>
  <c r="R5" i="3"/>
  <c r="R3" i="3"/>
  <c r="S9" i="3" l="1"/>
  <c r="E15" i="3"/>
  <c r="F15" i="3" s="1"/>
  <c r="H15" i="3" s="1"/>
  <c r="R4" i="3"/>
  <c r="I28" i="3"/>
  <c r="E19" i="3"/>
  <c r="F19" i="3" s="1"/>
  <c r="E10" i="3"/>
  <c r="F10" i="3" s="1"/>
  <c r="E18" i="3"/>
  <c r="F18" i="3" s="1"/>
  <c r="E14" i="3"/>
  <c r="F14" i="3" s="1"/>
  <c r="E7" i="3"/>
  <c r="F7" i="3" s="1"/>
  <c r="E17" i="3"/>
  <c r="F6" i="3"/>
  <c r="H6" i="3" s="1"/>
  <c r="H3" i="3"/>
  <c r="E16" i="3"/>
  <c r="F16" i="3" s="1"/>
  <c r="E12" i="3"/>
  <c r="F12" i="3" s="1"/>
  <c r="F13" i="3" l="1"/>
  <c r="H13" i="3" s="1"/>
  <c r="F17" i="3"/>
  <c r="H17" i="3" s="1"/>
  <c r="C41" i="3"/>
  <c r="D41" i="3" s="1"/>
  <c r="H19" i="3"/>
  <c r="H10" i="3"/>
  <c r="H18" i="3"/>
  <c r="H14" i="3"/>
  <c r="H12" i="3"/>
  <c r="H7" i="3"/>
  <c r="H16" i="3"/>
</calcChain>
</file>

<file path=xl/comments1.xml><?xml version="1.0" encoding="utf-8"?>
<comments xmlns="http://schemas.openxmlformats.org/spreadsheetml/2006/main">
  <authors>
    <author>Microsoft Office User</author>
  </authors>
  <commentList>
    <comment ref="M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<sst xmlns="http://schemas.openxmlformats.org/spreadsheetml/2006/main" count="502" uniqueCount="90">
  <si>
    <t>Вход в систему</t>
  </si>
  <si>
    <t>Выход из системы</t>
  </si>
  <si>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</si>
  <si>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</si>
  <si>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</si>
  <si>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</si>
  <si>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</si>
  <si>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</si>
  <si>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</si>
  <si>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</si>
  <si>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</si>
  <si>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</si>
  <si>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</si>
  <si>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</si>
  <si>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</si>
  <si>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</si>
  <si>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</si>
  <si>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</si>
  <si>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</si>
  <si>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</si>
  <si>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</si>
  <si>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</si>
  <si>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</si>
  <si>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</si>
  <si>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</si>
  <si>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</si>
  <si>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</si>
  <si>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</si>
  <si>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</si>
  <si>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</si>
  <si>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</si>
  <si>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</si>
  <si>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</si>
  <si>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Логин</t>
  </si>
  <si>
    <t>Название запроса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</si>
  <si>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</si>
  <si>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</si>
  <si>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</si>
  <si>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</si>
  <si>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</si>
  <si>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</si>
  <si>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</si>
  <si>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</si>
  <si>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</si>
  <si>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</si>
  <si>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Заполнение полей регистрации</t>
  </si>
  <si>
    <t>logIn</t>
  </si>
  <si>
    <t>logOut</t>
  </si>
  <si>
    <t>4 ступень</t>
  </si>
  <si>
    <t>90Perc  времен отклика по транзакциям(Не главным)</t>
  </si>
  <si>
    <t>90Perc  времен отклика по транзакциям(Главным)</t>
  </si>
  <si>
    <t>Подходит ли данная ступень?</t>
  </si>
  <si>
    <t>3 ступень</t>
  </si>
  <si>
    <t>Сумма транзакций</t>
  </si>
  <si>
    <t>Сумма операций в час</t>
  </si>
  <si>
    <t xml:space="preserve">Запросов в час </t>
  </si>
  <si>
    <t>&gt;Pacing?</t>
  </si>
  <si>
    <t>Покупка продукта</t>
  </si>
  <si>
    <t>Проверка корзины</t>
  </si>
  <si>
    <t>Выбор категории</t>
  </si>
  <si>
    <t>Выбор продукта из найденных</t>
  </si>
  <si>
    <t xml:space="preserve">Добавление в корзину </t>
  </si>
  <si>
    <t>Переход на страницу оплаты</t>
  </si>
  <si>
    <t>Просмотр корзины</t>
  </si>
  <si>
    <t>Оплата продукта</t>
  </si>
  <si>
    <t>Переход на страницу регистрации</t>
  </si>
  <si>
    <t>Просмотр профиля</t>
  </si>
  <si>
    <t>Просмотр специального предложения</t>
  </si>
  <si>
    <t>Переход на страницу предложения</t>
  </si>
  <si>
    <t>Придуманная статистика с ПРОДа</t>
  </si>
  <si>
    <t>OpenWebPage</t>
  </si>
  <si>
    <t>addToCart</t>
  </si>
  <si>
    <t>checkCart</t>
  </si>
  <si>
    <t>checkProfile</t>
  </si>
  <si>
    <t>checkSpecialOffer</t>
  </si>
  <si>
    <t>chooseProduct</t>
  </si>
  <si>
    <t>clickCategory</t>
  </si>
  <si>
    <t>clickReg</t>
  </si>
  <si>
    <t>goToCheckout</t>
  </si>
  <si>
    <t>payWithSafePay</t>
  </si>
  <si>
    <t>registration</t>
  </si>
  <si>
    <t>UC1_BuyProduct</t>
  </si>
  <si>
    <t>UC2_CheckCart</t>
  </si>
  <si>
    <t>UC3_CheckSpecialOffer</t>
  </si>
  <si>
    <t>UC4_LoginLogout</t>
  </si>
  <si>
    <t>UC5_Registration</t>
  </si>
  <si>
    <t>Расчетная интенсивность запросов / 1.5 часа</t>
  </si>
  <si>
    <t>2 ступень</t>
  </si>
  <si>
    <t>&gt;25?</t>
  </si>
  <si>
    <t>Проверка надежности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</si>
</sst>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8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5" applyNumberFormat="0" applyAlignment="0" applyProtection="0"/>
    <xf numFmtId="0" fontId="19" fillId="7" borderId="6" applyNumberFormat="0" applyAlignment="0" applyProtection="0"/>
    <xf numFmtId="0" fontId="20" fillId="7" borderId="5" applyNumberFormat="0" applyAlignment="0" applyProtection="0"/>
    <xf numFmtId="0" fontId="21" fillId="0" borderId="7" applyNumberFormat="0" applyFill="0" applyAlignment="0" applyProtection="0"/>
    <xf numFmtId="0" fontId="22" fillId="8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9" applyNumberFormat="0" applyFont="0" applyAlignment="0" applyProtection="0"/>
    <xf numFmtId="9" fontId="26" fillId="0" borderId="0" applyFont="0" applyFill="0" applyBorder="0" applyAlignment="0" applyProtection="0"/>
    <xf numFmtId="0" fontId="4" fillId="0" borderId="0"/>
    <xf numFmtId="0" fontId="30" fillId="4" borderId="0" applyNumberFormat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  <xf numFmtId="0" fontId="3" fillId="0" borderId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6" borderId="1" xfId="0" applyFill="1" applyBorder="1"/>
    <xf numFmtId="9" fontId="0" fillId="0" borderId="1" xfId="44" applyFont="1" applyBorder="1"/>
    <xf numFmtId="9" fontId="0" fillId="37" borderId="1" xfId="44" applyFont="1" applyFill="1" applyBorder="1"/>
    <xf numFmtId="0" fontId="9" fillId="0" borderId="1" xfId="0" applyFont="1" applyBorder="1" applyAlignment="1">
      <alignment vertical="center" wrapText="1"/>
    </xf>
    <xf numFmtId="0" fontId="0" fillId="39" borderId="1" xfId="0" applyFill="1" applyBorder="1"/>
    <xf numFmtId="0" fontId="0" fillId="0" borderId="0" xfId="0" applyAlignment="1">
      <alignment horizontal="center"/>
    </xf>
    <xf numFmtId="9" fontId="0" fillId="0" borderId="0" xfId="0" applyNumberFormat="1" applyFont="1"/>
    <xf numFmtId="1" fontId="0" fillId="34" borderId="1" xfId="0" applyNumberFormat="1" applyFill="1" applyBorder="1"/>
    <xf numFmtId="1" fontId="0" fillId="35" borderId="1" xfId="0" applyNumberFormat="1" applyFill="1" applyBorder="1"/>
    <xf numFmtId="1" fontId="0" fillId="36" borderId="1" xfId="0" applyNumberFormat="1" applyFill="1" applyBorder="1"/>
    <xf numFmtId="1" fontId="0" fillId="0" borderId="1" xfId="0" applyNumberFormat="1" applyFill="1" applyBorder="1"/>
    <xf numFmtId="9" fontId="0" fillId="0" borderId="0" xfId="0" applyNumberFormat="1"/>
    <xf numFmtId="0" fontId="32" fillId="34" borderId="0" xfId="0" applyFont="1" applyFill="1"/>
    <xf numFmtId="0" fontId="0" fillId="34" borderId="0" xfId="0" applyFill="1"/>
    <xf numFmtId="0" fontId="0" fillId="5" borderId="0" xfId="0" applyFill="1"/>
    <xf numFmtId="0" fontId="33" fillId="0" borderId="0" xfId="0" applyFont="1"/>
    <xf numFmtId="0" fontId="0" fillId="0" borderId="0" xfId="0" applyAlignment="1">
      <alignment horizontal="right"/>
    </xf>
    <xf numFmtId="0" fontId="0" fillId="5" borderId="0" xfId="0" applyFill="1" applyBorder="1"/>
    <xf numFmtId="1" fontId="0" fillId="5" borderId="0" xfId="0" applyNumberFormat="1" applyFill="1" applyBorder="1"/>
    <xf numFmtId="0" fontId="0" fillId="5" borderId="1" xfId="0" applyFill="1" applyBorder="1"/>
    <xf numFmtId="0" fontId="0" fillId="0" borderId="1" xfId="0" applyBorder="1"/>
    <xf numFmtId="0" fontId="0" fillId="0" borderId="1" xfId="0" applyFont="1" applyBorder="1"/>
    <xf numFmtId="164" fontId="0" fillId="0" borderId="1" xfId="0" applyNumberFormat="1" applyBorder="1"/>
    <xf numFmtId="9" fontId="0" fillId="0" borderId="1" xfId="0" applyNumberFormat="1" applyFont="1" applyBorder="1"/>
    <xf numFmtId="0" fontId="31" fillId="41" borderId="0" xfId="0" applyFont="1" applyFill="1" applyAlignment="1">
      <alignment horizontal="left"/>
    </xf>
    <xf numFmtId="0" fontId="8" fillId="38" borderId="15" xfId="0" applyFont="1" applyFill="1" applyBorder="1" applyAlignment="1">
      <alignment horizontal="left" vertical="center" wrapText="1"/>
    </xf>
    <xf numFmtId="0" fontId="7" fillId="38" borderId="16" xfId="0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9" fontId="0" fillId="0" borderId="17" xfId="44" applyFont="1" applyBorder="1"/>
    <xf numFmtId="0" fontId="9" fillId="3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4" fillId="0" borderId="1" xfId="45" applyBorder="1"/>
    <xf numFmtId="0" fontId="31" fillId="41" borderId="1" xfId="0" applyFont="1" applyFill="1" applyBorder="1" applyAlignment="1">
      <alignment horizontal="left"/>
    </xf>
    <xf numFmtId="0" fontId="7" fillId="41" borderId="1" xfId="0" applyFont="1" applyFill="1" applyBorder="1" applyAlignment="1">
      <alignment horizontal="left" vertical="center" wrapText="1"/>
    </xf>
    <xf numFmtId="0" fontId="31" fillId="41" borderId="1" xfId="0" applyFont="1" applyFill="1" applyBorder="1" applyAlignment="1">
      <alignment vertical="center" wrapText="1"/>
    </xf>
    <xf numFmtId="0" fontId="2" fillId="0" borderId="1" xfId="45" applyFont="1" applyBorder="1"/>
    <xf numFmtId="0" fontId="0" fillId="39" borderId="12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3" fillId="5" borderId="0" xfId="0" applyFont="1" applyFill="1"/>
    <xf numFmtId="0" fontId="0" fillId="40" borderId="13" xfId="0" applyFill="1" applyBorder="1" applyAlignment="1">
      <alignment horizontal="center"/>
    </xf>
    <xf numFmtId="0" fontId="0" fillId="40" borderId="14" xfId="0" applyFill="1" applyBorder="1" applyAlignment="1">
      <alignment horizontal="center"/>
    </xf>
  </cellXfs>
  <cellStyles count="108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u" refreshedDate="44873.977025115739" createdVersion="6" refreshedVersion="6" minRefreshableVersion="3" recordCount="23">
  <cacheSource type="worksheet">
    <worksheetSource ref="A1:H24" sheet="Автоматизированный расчет"/>
  </cacheSource>
  <cacheFields count="8">
    <cacheField name="Script name" numFmtId="0">
      <sharedItems/>
    </cacheField>
    <cacheField name="transaction rq" numFmtId="0">
      <sharedItems count="21">
        <s v="Главная Welcome страница"/>
        <s v="Вход в систему"/>
        <s v="Выбор категории"/>
        <s v="Выбор продукта из найденных"/>
        <s v="Добавление в корзину "/>
        <s v="Проверка корзины"/>
        <s v="Переход на страницу оплаты"/>
        <s v="Оплата продукта"/>
        <s v="Выход из системы"/>
        <s v="Переход на страницу регистрации"/>
        <s v="Заполнение полей регистарции"/>
        <s v="Просмотр профиля"/>
        <s v="Переход на страницу предложения"/>
        <s v="Оплата билета" u="1"/>
        <s v="Переход на следуюущий эран после регистарции" u="1"/>
        <s v="Выбор рейса из найденных " u="1"/>
        <s v="Просмотр квитанций" u="1"/>
        <s v="Отмена бронирования " u="1"/>
        <s v="Переход на страницу поиска билетов" u="1"/>
        <s v="Заполнение полей для поиска билета 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0" maxValue="130"/>
    </cacheField>
    <cacheField name="одним пользователем в минуту" numFmtId="2">
      <sharedItems containsSemiMixedTypes="0" containsString="0" containsNumber="1" minValue="0.46153846153846156" maxValue="1.5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51.428571428571423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Покупка продукта"/>
    <x v="0"/>
    <n v="1"/>
    <n v="3"/>
    <n v="130"/>
    <n v="0.46153846153846156"/>
    <n v="60"/>
    <n v="83.07692307692308"/>
  </r>
  <r>
    <s v="Покупка продукта"/>
    <x v="1"/>
    <n v="1"/>
    <n v="3"/>
    <n v="130"/>
    <n v="0.46153846153846156"/>
    <n v="60"/>
    <n v="83.07692307692308"/>
  </r>
  <r>
    <s v="Покупка продукта"/>
    <x v="2"/>
    <n v="1"/>
    <n v="3"/>
    <n v="130"/>
    <n v="0.46153846153846156"/>
    <n v="60"/>
    <n v="83.07692307692308"/>
  </r>
  <r>
    <s v="Покупка продукта"/>
    <x v="3"/>
    <n v="1"/>
    <n v="3"/>
    <n v="130"/>
    <n v="0.46153846153846156"/>
    <n v="60"/>
    <n v="83.07692307692308"/>
  </r>
  <r>
    <s v="Покупка продукта"/>
    <x v="4"/>
    <n v="1"/>
    <n v="3"/>
    <n v="130"/>
    <n v="0.46153846153846156"/>
    <n v="60"/>
    <n v="83.07692307692308"/>
  </r>
  <r>
    <s v="Покупка продукта"/>
    <x v="5"/>
    <n v="1"/>
    <n v="3"/>
    <n v="130"/>
    <n v="0.46153846153846156"/>
    <n v="60"/>
    <n v="83.07692307692308"/>
  </r>
  <r>
    <s v="Покупка продукта"/>
    <x v="6"/>
    <n v="1"/>
    <n v="3"/>
    <n v="130"/>
    <n v="0.46153846153846156"/>
    <n v="60"/>
    <n v="83.07692307692308"/>
  </r>
  <r>
    <s v="Покупка продукта"/>
    <x v="7"/>
    <n v="1"/>
    <n v="3"/>
    <n v="130"/>
    <n v="0.46153846153846156"/>
    <n v="60"/>
    <n v="83.07692307692308"/>
  </r>
  <r>
    <s v="Покупка продукта"/>
    <x v="8"/>
    <n v="1"/>
    <n v="3"/>
    <n v="130"/>
    <n v="0.46153846153846156"/>
    <n v="60"/>
    <n v="83.07692307692308"/>
  </r>
  <r>
    <s v="Просмотр корзины"/>
    <x v="0"/>
    <n v="1"/>
    <n v="2"/>
    <n v="56"/>
    <n v="1.0714285714285714"/>
    <n v="60"/>
    <n v="128.57142857142856"/>
  </r>
  <r>
    <s v="Просмотр корзины"/>
    <x v="1"/>
    <n v="1"/>
    <n v="2"/>
    <n v="56"/>
    <n v="1.0714285714285714"/>
    <n v="60"/>
    <n v="128.57142857142856"/>
  </r>
  <r>
    <s v="Просмотр корзины"/>
    <x v="5"/>
    <n v="1"/>
    <n v="2"/>
    <n v="56"/>
    <n v="1.0714285714285714"/>
    <n v="60"/>
    <n v="128.57142857142856"/>
  </r>
  <r>
    <s v="Просмотр корзины"/>
    <x v="8"/>
    <n v="1"/>
    <n v="2"/>
    <n v="56"/>
    <n v="1.0714285714285714"/>
    <n v="60"/>
    <n v="128.57142857142856"/>
  </r>
  <r>
    <s v="Регистрация новых пользователей"/>
    <x v="0"/>
    <n v="1"/>
    <n v="2"/>
    <n v="72"/>
    <n v="0.83333333333333337"/>
    <n v="60"/>
    <n v="100"/>
  </r>
  <r>
    <s v="Регистрация новых пользователей"/>
    <x v="9"/>
    <n v="1"/>
    <n v="2"/>
    <n v="72"/>
    <n v="0.83333333333333337"/>
    <n v="60"/>
    <n v="100"/>
  </r>
  <r>
    <s v="Регистрация новых пользователей"/>
    <x v="10"/>
    <n v="1"/>
    <n v="2"/>
    <n v="72"/>
    <n v="0.83333333333333337"/>
    <n v="60"/>
    <n v="100"/>
  </r>
  <r>
    <s v="Регистрация новых пользователей"/>
    <x v="11"/>
    <n v="1"/>
    <n v="2"/>
    <n v="72"/>
    <n v="0.83333333333333337"/>
    <n v="60"/>
    <n v="100"/>
  </r>
  <r>
    <s v="Регистрация новых пользователей"/>
    <x v="8"/>
    <n v="1"/>
    <n v="2"/>
    <n v="72"/>
    <n v="0.83333333333333337"/>
    <n v="60"/>
    <n v="100"/>
  </r>
  <r>
    <s v="Логин"/>
    <x v="0"/>
    <n v="1"/>
    <n v="1"/>
    <n v="70"/>
    <n v="0.8571428571428571"/>
    <n v="60"/>
    <n v="51.428571428571423"/>
  </r>
  <r>
    <s v="Логин"/>
    <x v="1"/>
    <n v="1"/>
    <n v="1"/>
    <n v="70"/>
    <n v="0.8571428571428571"/>
    <n v="60"/>
    <n v="51.428571428571423"/>
  </r>
  <r>
    <s v="Логин"/>
    <x v="8"/>
    <n v="1"/>
    <n v="1"/>
    <n v="70"/>
    <n v="0.8571428571428571"/>
    <n v="60"/>
    <n v="51.428571428571423"/>
  </r>
  <r>
    <s v="Просмотр специального предложения"/>
    <x v="0"/>
    <n v="1"/>
    <n v="2"/>
    <n v="40"/>
    <n v="1.5"/>
    <n v="60"/>
    <n v="180"/>
  </r>
  <r>
    <s v="Просмотр специального предложения"/>
    <x v="12"/>
    <n v="1"/>
    <n v="2"/>
    <n v="40"/>
    <n v="1.5"/>
    <n v="60"/>
    <n v="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22">
        <item x="1"/>
        <item m="1" x="15"/>
        <item x="8"/>
        <item m="1" x="19"/>
        <item m="1" x="13"/>
        <item m="1" x="17"/>
        <item m="1" x="16"/>
        <item x="0"/>
        <item m="1" x="20"/>
        <item n="Заполнение полей регистрации" x="10"/>
        <item n="Переход на следуюущий эран после регистрации" m="1" x="14"/>
        <item m="1" x="18"/>
        <item x="2"/>
        <item x="3"/>
        <item x="4"/>
        <item x="5"/>
        <item x="6"/>
        <item x="7"/>
        <item x="9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2"/>
    </i>
    <i>
      <x v="7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6"/>
  <sheetViews>
    <sheetView tabSelected="1" zoomScale="80" zoomScaleNormal="80" workbookViewId="0">
      <selection activeCell="G27" sqref="G27"/>
    </sheetView>
  </sheetViews>
  <sheetFormatPr defaultColWidth="11.42578125" defaultRowHeight="15" x14ac:dyDescent="0.25"/>
  <cols>
    <col min="1" max="1" width="31.7109375" customWidth="1"/>
    <col min="2" max="2" width="41.42578125" customWidth="1"/>
    <col min="3" max="3" width="18.140625" customWidth="1"/>
    <col min="4" max="4" width="17.85546875" customWidth="1"/>
    <col min="5" max="5" width="19.140625" bestFit="1" customWidth="1"/>
    <col min="6" max="6" width="20.7109375" customWidth="1"/>
    <col min="7" max="7" width="18.7109375" bestFit="1" customWidth="1"/>
    <col min="8" max="8" width="17" customWidth="1"/>
    <col min="9" max="9" width="36" customWidth="1"/>
    <col min="10" max="10" width="21.7109375" customWidth="1"/>
    <col min="11" max="11" width="18.140625" customWidth="1"/>
    <col min="12" max="12" width="26.7109375" customWidth="1"/>
    <col min="13" max="13" width="35.140625" bestFit="1" customWidth="1"/>
    <col min="14" max="14" width="9.85546875" bestFit="1" customWidth="1"/>
    <col min="15" max="15" width="23.85546875" customWidth="1"/>
    <col min="16" max="16" width="25.7109375" customWidth="1"/>
    <col min="17" max="17" width="26" customWidth="1"/>
    <col min="18" max="18" width="10.5703125" customWidth="1"/>
    <col min="19" max="19" width="12.28515625" customWidth="1"/>
    <col min="22" max="22" width="14.42578125" customWidth="1"/>
    <col min="23" max="23" width="20.42578125" customWidth="1"/>
  </cols>
  <sheetData>
    <row r="1" spans="1:21" ht="15.75" thickBot="1" x14ac:dyDescent="0.3">
      <c r="A1" t="s">
        <v>7</v>
      </c>
      <c r="B1" t="s">
        <v>8</v>
      </c>
      <c r="C1" t="s">
        <v>9</v>
      </c>
      <c r="D1" t="s">
        <v>13</v>
      </c>
      <c r="E1" t="s">
        <v>21</v>
      </c>
      <c r="F1" t="s">
        <v>22</v>
      </c>
      <c r="G1" t="s">
        <v>23</v>
      </c>
      <c r="H1" t="s">
        <v>2</v>
      </c>
      <c r="I1" s="2" t="s">
        <v>10</v>
      </c>
      <c r="J1" t="s">
        <v>20</v>
      </c>
      <c r="L1" s="30" t="s">
        <v>12</v>
      </c>
      <c r="M1" s="30" t="s">
        <v>14</v>
      </c>
      <c r="N1" s="30" t="s">
        <v>15</v>
      </c>
      <c r="O1" s="30" t="s">
        <v>24</v>
      </c>
      <c r="P1" s="30" t="s">
        <v>16</v>
      </c>
      <c r="Q1" s="30" t="s">
        <v>13</v>
      </c>
      <c r="R1" s="30" t="s">
        <v>17</v>
      </c>
      <c r="S1" s="31" t="s">
        <v>18</v>
      </c>
      <c r="U1" t="s">
        <v>19</v>
      </c>
    </row>
    <row r="2" spans="1:21" x14ac:dyDescent="0.25">
      <c r="A2" s="14" t="s">
        <v>57</v>
      </c>
      <c r="B2" s="14" t="s">
        <v>31</v>
      </c>
      <c r="C2" s="48">
        <v>1</v>
      </c>
      <c r="D2" s="52">
        <f t="shared" ref="D2:D24" si="0">VLOOKUP(A2,$L$1:$V$9,6,FALSE)</f>
        <v>3</v>
      </c>
      <c r="E2">
        <f t="shared" ref="E2:E24" si="1">VLOOKUP(A2,$L$1:$V$9,5,FALSE)</f>
        <v>130</v>
      </c>
      <c r="F2" s="7">
        <f>60/E2*C2</f>
        <v>0.46153846153846156</v>
      </c>
      <c r="G2">
        <v>60</v>
      </c>
      <c r="H2" s="6">
        <f>D2*F2*G2</f>
        <v>83.07692307692308</v>
      </c>
      <c r="I2" s="3" t="s">
        <v>0</v>
      </c>
      <c r="J2" s="6">
        <v>263.07692307692309</v>
      </c>
      <c r="K2" s="1"/>
      <c r="L2" s="30" t="s">
        <v>57</v>
      </c>
      <c r="M2" s="10">
        <v>27</v>
      </c>
      <c r="N2" s="19">
        <v>40</v>
      </c>
      <c r="O2" s="20">
        <f>M2+N2</f>
        <v>67</v>
      </c>
      <c r="P2" s="17">
        <v>130</v>
      </c>
      <c r="Q2" s="4">
        <v>3</v>
      </c>
      <c r="R2" s="32">
        <f>60/(P2)</f>
        <v>0.46153846153846156</v>
      </c>
      <c r="S2" s="33">
        <f>Q2/T$2</f>
        <v>0.3</v>
      </c>
      <c r="T2">
        <v>10</v>
      </c>
    </row>
    <row r="3" spans="1:21" x14ac:dyDescent="0.25">
      <c r="A3" s="14" t="s">
        <v>57</v>
      </c>
      <c r="B3" s="14" t="s">
        <v>0</v>
      </c>
      <c r="C3" s="48">
        <v>1</v>
      </c>
      <c r="D3" s="50">
        <f t="shared" si="0"/>
        <v>3</v>
      </c>
      <c r="E3">
        <f t="shared" si="1"/>
        <v>130</v>
      </c>
      <c r="F3" s="7">
        <f>60/E3*C3</f>
        <v>0.46153846153846156</v>
      </c>
      <c r="G3">
        <v>60</v>
      </c>
      <c r="H3" s="6">
        <f>D3*F3*G3</f>
        <v>83.07692307692308</v>
      </c>
      <c r="I3" s="3" t="s">
        <v>1</v>
      </c>
      <c r="J3" s="6">
        <v>363.07692307692309</v>
      </c>
      <c r="K3" s="1"/>
      <c r="L3" s="30" t="s">
        <v>63</v>
      </c>
      <c r="M3" s="10">
        <v>13</v>
      </c>
      <c r="N3" s="19">
        <v>15</v>
      </c>
      <c r="O3" s="20">
        <f>M3+N3</f>
        <v>28</v>
      </c>
      <c r="P3" s="17">
        <v>56</v>
      </c>
      <c r="Q3" s="4">
        <v>2</v>
      </c>
      <c r="R3" s="32">
        <f>60/(P3)</f>
        <v>1.0714285714285714</v>
      </c>
      <c r="S3" s="33">
        <f>Q3/T$2</f>
        <v>0.2</v>
      </c>
    </row>
    <row r="4" spans="1:21" x14ac:dyDescent="0.25">
      <c r="A4" s="14" t="s">
        <v>57</v>
      </c>
      <c r="B4" s="14" t="s">
        <v>59</v>
      </c>
      <c r="C4" s="48">
        <v>1</v>
      </c>
      <c r="D4" s="50">
        <f t="shared" si="0"/>
        <v>3</v>
      </c>
      <c r="E4">
        <f t="shared" si="1"/>
        <v>130</v>
      </c>
      <c r="F4" s="7">
        <f t="shared" ref="F4:F5" si="2">60/E4*C4</f>
        <v>0.46153846153846156</v>
      </c>
      <c r="G4">
        <v>60</v>
      </c>
      <c r="H4" s="6">
        <f t="shared" ref="H4:H6" si="3">D4*F4*G4</f>
        <v>83.07692307692308</v>
      </c>
      <c r="I4" s="3" t="s">
        <v>31</v>
      </c>
      <c r="J4" s="6">
        <v>543.07692307692309</v>
      </c>
      <c r="K4" s="1"/>
      <c r="L4" s="30" t="s">
        <v>30</v>
      </c>
      <c r="M4" s="10">
        <v>16</v>
      </c>
      <c r="N4" s="19">
        <v>20</v>
      </c>
      <c r="O4" s="20">
        <f>M4+N4</f>
        <v>36</v>
      </c>
      <c r="P4" s="17">
        <v>72</v>
      </c>
      <c r="Q4" s="4">
        <v>2</v>
      </c>
      <c r="R4" s="32">
        <f>60/(P4)</f>
        <v>0.83333333333333337</v>
      </c>
      <c r="S4" s="33">
        <f>Q4/T$2</f>
        <v>0.2</v>
      </c>
    </row>
    <row r="5" spans="1:21" x14ac:dyDescent="0.25">
      <c r="A5" s="14" t="s">
        <v>57</v>
      </c>
      <c r="B5" s="14" t="s">
        <v>60</v>
      </c>
      <c r="C5" s="48">
        <v>1</v>
      </c>
      <c r="D5" s="50">
        <f t="shared" si="0"/>
        <v>3</v>
      </c>
      <c r="E5">
        <f t="shared" si="1"/>
        <v>130</v>
      </c>
      <c r="F5" s="7">
        <f t="shared" si="2"/>
        <v>0.46153846153846156</v>
      </c>
      <c r="G5">
        <v>60</v>
      </c>
      <c r="H5" s="6">
        <f t="shared" si="3"/>
        <v>83.07692307692308</v>
      </c>
      <c r="I5" s="3" t="s">
        <v>45</v>
      </c>
      <c r="J5" s="6">
        <v>100</v>
      </c>
      <c r="K5" s="1"/>
      <c r="L5" s="29" t="s">
        <v>67</v>
      </c>
      <c r="M5" s="10">
        <v>15</v>
      </c>
      <c r="N5" s="19">
        <v>5</v>
      </c>
      <c r="O5" s="20">
        <f>M5+N5</f>
        <v>20</v>
      </c>
      <c r="P5" s="17">
        <v>40</v>
      </c>
      <c r="Q5" s="4">
        <v>2</v>
      </c>
      <c r="R5" s="32">
        <f>60/(P5)</f>
        <v>1.5</v>
      </c>
      <c r="S5" s="33">
        <f>Q5/T$2</f>
        <v>0.2</v>
      </c>
    </row>
    <row r="6" spans="1:21" x14ac:dyDescent="0.25">
      <c r="A6" s="14" t="s">
        <v>57</v>
      </c>
      <c r="B6" s="14" t="s">
        <v>61</v>
      </c>
      <c r="C6" s="48">
        <v>1</v>
      </c>
      <c r="D6" s="50">
        <f t="shared" si="0"/>
        <v>3</v>
      </c>
      <c r="E6">
        <f t="shared" si="1"/>
        <v>130</v>
      </c>
      <c r="F6" s="7">
        <f t="shared" ref="F6:F24" si="4">60/E6*C6</f>
        <v>0.46153846153846156</v>
      </c>
      <c r="G6">
        <v>60</v>
      </c>
      <c r="H6" s="6">
        <f t="shared" si="3"/>
        <v>83.07692307692308</v>
      </c>
      <c r="I6" s="3" t="s">
        <v>59</v>
      </c>
      <c r="J6" s="6">
        <v>83.07692307692308</v>
      </c>
      <c r="K6" s="1"/>
      <c r="L6" s="30" t="s">
        <v>33</v>
      </c>
      <c r="M6" s="10">
        <v>13</v>
      </c>
      <c r="N6" s="19">
        <v>10</v>
      </c>
      <c r="O6" s="20">
        <f>M6+N6</f>
        <v>23</v>
      </c>
      <c r="P6" s="17">
        <v>70</v>
      </c>
      <c r="Q6" s="4">
        <v>1</v>
      </c>
      <c r="R6" s="32">
        <f>60/(P6)</f>
        <v>0.8571428571428571</v>
      </c>
      <c r="S6" s="33">
        <f>Q6/T$2</f>
        <v>0.1</v>
      </c>
    </row>
    <row r="7" spans="1:21" x14ac:dyDescent="0.25">
      <c r="A7" s="14" t="s">
        <v>57</v>
      </c>
      <c r="B7" s="14" t="s">
        <v>58</v>
      </c>
      <c r="C7" s="48">
        <v>1</v>
      </c>
      <c r="D7" s="50">
        <f t="shared" si="0"/>
        <v>3</v>
      </c>
      <c r="E7">
        <f t="shared" si="1"/>
        <v>130</v>
      </c>
      <c r="F7" s="7">
        <f t="shared" si="4"/>
        <v>0.46153846153846156</v>
      </c>
      <c r="G7">
        <v>60</v>
      </c>
      <c r="H7" s="6">
        <f t="shared" ref="H7:H18" si="5">D7*F7*G7</f>
        <v>83.07692307692308</v>
      </c>
      <c r="I7" s="3" t="s">
        <v>60</v>
      </c>
      <c r="J7" s="6">
        <v>83.07692307692308</v>
      </c>
      <c r="K7" s="1"/>
      <c r="M7" s="27"/>
      <c r="N7" s="28"/>
      <c r="O7" s="28"/>
      <c r="P7" s="28"/>
      <c r="Q7" s="27"/>
      <c r="R7" s="5"/>
      <c r="S7" s="8"/>
      <c r="T7" s="9"/>
      <c r="U7" s="16"/>
    </row>
    <row r="8" spans="1:21" x14ac:dyDescent="0.25">
      <c r="A8" s="14" t="s">
        <v>57</v>
      </c>
      <c r="B8" s="14" t="s">
        <v>62</v>
      </c>
      <c r="C8" s="48">
        <v>1</v>
      </c>
      <c r="D8" s="50">
        <f t="shared" si="0"/>
        <v>3</v>
      </c>
      <c r="E8">
        <f t="shared" si="1"/>
        <v>130</v>
      </c>
      <c r="F8" s="7">
        <f t="shared" ref="F8" si="6">60/E8*C8</f>
        <v>0.46153846153846156</v>
      </c>
      <c r="G8">
        <v>60</v>
      </c>
      <c r="H8" s="6">
        <f t="shared" ref="H8" si="7">D8*F8*G8</f>
        <v>83.07692307692308</v>
      </c>
      <c r="I8" s="3" t="s">
        <v>61</v>
      </c>
      <c r="J8" s="6">
        <v>83.07692307692308</v>
      </c>
      <c r="K8" s="1"/>
      <c r="M8" s="27"/>
      <c r="N8" s="28"/>
      <c r="O8" s="28"/>
      <c r="P8" s="28"/>
      <c r="Q8" s="27"/>
      <c r="R8" s="5"/>
      <c r="S8" s="8"/>
      <c r="T8" s="9"/>
      <c r="U8" s="16"/>
    </row>
    <row r="9" spans="1:21" x14ac:dyDescent="0.25">
      <c r="A9" s="14" t="s">
        <v>57</v>
      </c>
      <c r="B9" s="14" t="s">
        <v>64</v>
      </c>
      <c r="C9" s="48">
        <v>1</v>
      </c>
      <c r="D9" s="50">
        <f t="shared" si="0"/>
        <v>3</v>
      </c>
      <c r="E9">
        <f t="shared" si="1"/>
        <v>130</v>
      </c>
      <c r="F9" s="7">
        <f t="shared" ref="F9" si="8">60/E9*C9</f>
        <v>0.46153846153846156</v>
      </c>
      <c r="G9">
        <v>60</v>
      </c>
      <c r="H9" s="6">
        <f t="shared" ref="H9" si="9">D9*F9*G9</f>
        <v>83.07692307692308</v>
      </c>
      <c r="I9" s="3" t="s">
        <v>58</v>
      </c>
      <c r="J9" s="6">
        <v>211.64835164835165</v>
      </c>
      <c r="K9" s="1"/>
      <c r="S9" s="21">
        <f>SUM(S2:S6)</f>
        <v>0.99999999999999989</v>
      </c>
    </row>
    <row r="10" spans="1:21" ht="15.75" thickBot="1" x14ac:dyDescent="0.3">
      <c r="A10" s="14" t="s">
        <v>57</v>
      </c>
      <c r="B10" s="14" t="s">
        <v>1</v>
      </c>
      <c r="C10" s="48">
        <v>1</v>
      </c>
      <c r="D10" s="50">
        <f t="shared" si="0"/>
        <v>3</v>
      </c>
      <c r="E10">
        <f t="shared" si="1"/>
        <v>130</v>
      </c>
      <c r="F10" s="7">
        <f t="shared" si="4"/>
        <v>0.46153846153846156</v>
      </c>
      <c r="G10">
        <v>60</v>
      </c>
      <c r="H10" s="6">
        <f t="shared" si="5"/>
        <v>83.07692307692308</v>
      </c>
      <c r="I10" s="3" t="s">
        <v>62</v>
      </c>
      <c r="J10" s="6">
        <v>83.07692307692308</v>
      </c>
      <c r="K10" s="1"/>
    </row>
    <row r="11" spans="1:21" x14ac:dyDescent="0.25">
      <c r="A11" s="14" t="s">
        <v>63</v>
      </c>
      <c r="B11" s="14" t="s">
        <v>31</v>
      </c>
      <c r="C11" s="48">
        <v>1</v>
      </c>
      <c r="D11" s="52">
        <f t="shared" si="0"/>
        <v>2</v>
      </c>
      <c r="E11" s="6">
        <f t="shared" si="1"/>
        <v>56</v>
      </c>
      <c r="F11" s="7">
        <f t="shared" si="4"/>
        <v>1.0714285714285714</v>
      </c>
      <c r="G11">
        <v>60</v>
      </c>
      <c r="H11" s="6">
        <f t="shared" ref="H11" si="10">D11*F11*G11</f>
        <v>128.57142857142856</v>
      </c>
      <c r="I11" s="3" t="s">
        <v>64</v>
      </c>
      <c r="J11" s="6">
        <v>83.07692307692308</v>
      </c>
      <c r="K11" s="1"/>
    </row>
    <row r="12" spans="1:21" x14ac:dyDescent="0.25">
      <c r="A12" s="14" t="s">
        <v>63</v>
      </c>
      <c r="B12" s="14" t="s">
        <v>0</v>
      </c>
      <c r="C12" s="48">
        <v>1</v>
      </c>
      <c r="D12" s="50">
        <f t="shared" si="0"/>
        <v>2</v>
      </c>
      <c r="E12" s="6">
        <f t="shared" si="1"/>
        <v>56</v>
      </c>
      <c r="F12" s="7">
        <f t="shared" si="4"/>
        <v>1.0714285714285714</v>
      </c>
      <c r="G12">
        <v>60</v>
      </c>
      <c r="H12" s="6">
        <f t="shared" si="5"/>
        <v>128.57142857142856</v>
      </c>
      <c r="I12" s="3" t="s">
        <v>65</v>
      </c>
      <c r="J12" s="6">
        <v>100</v>
      </c>
      <c r="K12" s="1"/>
    </row>
    <row r="13" spans="1:21" x14ac:dyDescent="0.25">
      <c r="A13" s="14" t="s">
        <v>63</v>
      </c>
      <c r="B13" s="14" t="s">
        <v>58</v>
      </c>
      <c r="C13" s="48">
        <v>1</v>
      </c>
      <c r="D13" s="50">
        <f t="shared" si="0"/>
        <v>2</v>
      </c>
      <c r="E13" s="6">
        <f t="shared" si="1"/>
        <v>56</v>
      </c>
      <c r="F13" s="7">
        <f t="shared" si="4"/>
        <v>1.0714285714285714</v>
      </c>
      <c r="G13">
        <v>60</v>
      </c>
      <c r="H13" s="6">
        <f t="shared" si="5"/>
        <v>128.57142857142856</v>
      </c>
      <c r="I13" s="3" t="s">
        <v>66</v>
      </c>
      <c r="J13" s="6">
        <v>100</v>
      </c>
    </row>
    <row r="14" spans="1:21" ht="15.75" thickBot="1" x14ac:dyDescent="0.3">
      <c r="A14" s="14" t="s">
        <v>63</v>
      </c>
      <c r="B14" s="14" t="s">
        <v>1</v>
      </c>
      <c r="C14" s="48">
        <v>1</v>
      </c>
      <c r="D14" s="50">
        <f t="shared" si="0"/>
        <v>2</v>
      </c>
      <c r="E14" s="6">
        <f t="shared" si="1"/>
        <v>56</v>
      </c>
      <c r="F14" s="7">
        <f t="shared" si="4"/>
        <v>1.0714285714285714</v>
      </c>
      <c r="G14">
        <v>60</v>
      </c>
      <c r="H14" s="6">
        <f t="shared" si="5"/>
        <v>128.57142857142856</v>
      </c>
      <c r="I14" s="3" t="s">
        <v>68</v>
      </c>
      <c r="J14" s="6">
        <v>180</v>
      </c>
    </row>
    <row r="15" spans="1:21" x14ac:dyDescent="0.25">
      <c r="A15" s="14" t="s">
        <v>30</v>
      </c>
      <c r="B15" s="14" t="s">
        <v>31</v>
      </c>
      <c r="C15" s="48">
        <v>1</v>
      </c>
      <c r="D15" s="52">
        <f t="shared" si="0"/>
        <v>2</v>
      </c>
      <c r="E15" s="6">
        <f t="shared" si="1"/>
        <v>72</v>
      </c>
      <c r="F15" s="7">
        <f t="shared" si="4"/>
        <v>0.83333333333333337</v>
      </c>
      <c r="G15">
        <v>60</v>
      </c>
      <c r="H15" s="6">
        <f t="shared" ref="H15" si="11">D15*F15*G15</f>
        <v>100</v>
      </c>
      <c r="I15" s="3" t="s">
        <v>11</v>
      </c>
      <c r="J15" s="6">
        <v>2276.2637362637365</v>
      </c>
    </row>
    <row r="16" spans="1:21" x14ac:dyDescent="0.25">
      <c r="A16" s="14" t="s">
        <v>30</v>
      </c>
      <c r="B16" s="14" t="s">
        <v>65</v>
      </c>
      <c r="C16" s="48">
        <v>1</v>
      </c>
      <c r="D16" s="50">
        <f t="shared" si="0"/>
        <v>2</v>
      </c>
      <c r="E16" s="6">
        <f t="shared" si="1"/>
        <v>72</v>
      </c>
      <c r="F16" s="7">
        <f t="shared" si="4"/>
        <v>0.83333333333333337</v>
      </c>
      <c r="G16">
        <v>60</v>
      </c>
      <c r="H16" s="6">
        <f t="shared" si="5"/>
        <v>100</v>
      </c>
    </row>
    <row r="17" spans="1:9" x14ac:dyDescent="0.25">
      <c r="A17" s="14" t="s">
        <v>30</v>
      </c>
      <c r="B17" s="14" t="s">
        <v>32</v>
      </c>
      <c r="C17" s="48">
        <v>1</v>
      </c>
      <c r="D17" s="50">
        <f t="shared" si="0"/>
        <v>2</v>
      </c>
      <c r="E17" s="6">
        <f t="shared" si="1"/>
        <v>72</v>
      </c>
      <c r="F17" s="7">
        <f t="shared" si="4"/>
        <v>0.83333333333333337</v>
      </c>
      <c r="G17">
        <v>60</v>
      </c>
      <c r="H17" s="6">
        <f t="shared" si="5"/>
        <v>100</v>
      </c>
    </row>
    <row r="18" spans="1:9" x14ac:dyDescent="0.25">
      <c r="A18" s="14" t="s">
        <v>30</v>
      </c>
      <c r="B18" s="14" t="s">
        <v>66</v>
      </c>
      <c r="C18" s="48">
        <v>1</v>
      </c>
      <c r="D18" s="50">
        <f t="shared" si="0"/>
        <v>2</v>
      </c>
      <c r="E18" s="6">
        <f t="shared" si="1"/>
        <v>72</v>
      </c>
      <c r="F18" s="7">
        <f t="shared" si="4"/>
        <v>0.83333333333333337</v>
      </c>
      <c r="G18">
        <v>60</v>
      </c>
      <c r="H18" s="6">
        <f t="shared" si="5"/>
        <v>100</v>
      </c>
    </row>
    <row r="19" spans="1:9" ht="15.75" thickBot="1" x14ac:dyDescent="0.3">
      <c r="A19" s="14" t="s">
        <v>30</v>
      </c>
      <c r="B19" s="14" t="s">
        <v>1</v>
      </c>
      <c r="C19" s="48">
        <v>1</v>
      </c>
      <c r="D19" s="51">
        <f t="shared" si="0"/>
        <v>2</v>
      </c>
      <c r="E19" s="6">
        <f t="shared" si="1"/>
        <v>72</v>
      </c>
      <c r="F19" s="7">
        <f t="shared" si="4"/>
        <v>0.83333333333333337</v>
      </c>
      <c r="G19">
        <v>60</v>
      </c>
      <c r="H19" s="6">
        <f>D19*F19*G19</f>
        <v>100</v>
      </c>
    </row>
    <row r="20" spans="1:9" x14ac:dyDescent="0.25">
      <c r="A20" s="14" t="s">
        <v>33</v>
      </c>
      <c r="B20" s="14" t="s">
        <v>31</v>
      </c>
      <c r="C20" s="48">
        <v>1</v>
      </c>
      <c r="D20" s="49">
        <f t="shared" si="0"/>
        <v>1</v>
      </c>
      <c r="E20">
        <f t="shared" si="1"/>
        <v>70</v>
      </c>
      <c r="F20" s="7">
        <f t="shared" ref="F20:F22" si="12">60/E20*C20</f>
        <v>0.8571428571428571</v>
      </c>
      <c r="G20">
        <v>60</v>
      </c>
      <c r="H20" s="6">
        <f t="shared" ref="H20:H22" si="13">D20*F20*G20</f>
        <v>51.428571428571423</v>
      </c>
    </row>
    <row r="21" spans="1:9" x14ac:dyDescent="0.25">
      <c r="A21" s="14" t="s">
        <v>33</v>
      </c>
      <c r="B21" s="14" t="s">
        <v>0</v>
      </c>
      <c r="C21" s="48">
        <v>1</v>
      </c>
      <c r="D21" s="50">
        <f t="shared" si="0"/>
        <v>1</v>
      </c>
      <c r="E21">
        <f t="shared" si="1"/>
        <v>70</v>
      </c>
      <c r="F21" s="7">
        <f t="shared" si="12"/>
        <v>0.8571428571428571</v>
      </c>
      <c r="G21">
        <v>60</v>
      </c>
      <c r="H21" s="6">
        <f t="shared" si="13"/>
        <v>51.428571428571423</v>
      </c>
    </row>
    <row r="22" spans="1:9" ht="15.75" thickBot="1" x14ac:dyDescent="0.3">
      <c r="A22" s="14" t="s">
        <v>33</v>
      </c>
      <c r="B22" s="14" t="s">
        <v>1</v>
      </c>
      <c r="C22" s="48">
        <v>1</v>
      </c>
      <c r="D22" s="51">
        <f t="shared" si="0"/>
        <v>1</v>
      </c>
      <c r="E22">
        <f t="shared" si="1"/>
        <v>70</v>
      </c>
      <c r="F22" s="7">
        <f t="shared" si="12"/>
        <v>0.8571428571428571</v>
      </c>
      <c r="G22">
        <v>60</v>
      </c>
      <c r="H22" s="6">
        <f t="shared" si="13"/>
        <v>51.428571428571423</v>
      </c>
    </row>
    <row r="23" spans="1:9" x14ac:dyDescent="0.25">
      <c r="A23" s="14" t="s">
        <v>67</v>
      </c>
      <c r="B23" s="14" t="s">
        <v>31</v>
      </c>
      <c r="C23" s="48">
        <v>1</v>
      </c>
      <c r="D23" s="50">
        <f t="shared" si="0"/>
        <v>2</v>
      </c>
      <c r="E23">
        <f t="shared" si="1"/>
        <v>40</v>
      </c>
      <c r="F23" s="7">
        <f t="shared" si="4"/>
        <v>1.5</v>
      </c>
      <c r="G23">
        <v>60</v>
      </c>
      <c r="H23" s="6">
        <f>D23*F23*G23</f>
        <v>180</v>
      </c>
    </row>
    <row r="24" spans="1:9" ht="15.75" thickBot="1" x14ac:dyDescent="0.3">
      <c r="A24" s="14" t="s">
        <v>67</v>
      </c>
      <c r="B24" s="14" t="s">
        <v>68</v>
      </c>
      <c r="C24" s="48">
        <v>1</v>
      </c>
      <c r="D24" s="51">
        <f t="shared" si="0"/>
        <v>2</v>
      </c>
      <c r="E24">
        <f t="shared" si="1"/>
        <v>40</v>
      </c>
      <c r="F24" s="7">
        <f t="shared" si="4"/>
        <v>1.5</v>
      </c>
      <c r="G24">
        <v>60</v>
      </c>
      <c r="H24" s="6">
        <f t="shared" ref="H24" si="14">D24*F24*G24</f>
        <v>180</v>
      </c>
    </row>
    <row r="25" spans="1:9" ht="15.75" thickBot="1" x14ac:dyDescent="0.3"/>
    <row r="26" spans="1:9" x14ac:dyDescent="0.25">
      <c r="A26" s="54" t="s">
        <v>69</v>
      </c>
      <c r="B26" s="55"/>
    </row>
    <row r="27" spans="1:9" ht="93.75" x14ac:dyDescent="0.3">
      <c r="A27" s="39" t="s">
        <v>34</v>
      </c>
      <c r="B27" s="39" t="s">
        <v>27</v>
      </c>
      <c r="C27" s="13" t="s">
        <v>25</v>
      </c>
      <c r="D27" s="13" t="s">
        <v>26</v>
      </c>
      <c r="E27" s="13"/>
      <c r="F27" s="40" t="s">
        <v>44</v>
      </c>
      <c r="G27" s="13" t="s">
        <v>86</v>
      </c>
      <c r="H27" s="13" t="s">
        <v>28</v>
      </c>
      <c r="I27" s="13" t="s">
        <v>29</v>
      </c>
    </row>
    <row r="28" spans="1:9" ht="37.5" x14ac:dyDescent="0.25">
      <c r="A28" s="46" t="s">
        <v>31</v>
      </c>
      <c r="B28" s="41">
        <v>545</v>
      </c>
      <c r="C28" s="42">
        <f>GETPIVOTDATA("Итого",$I$1,"transaction rq",A28)</f>
        <v>543.07692307692309</v>
      </c>
      <c r="D28" s="11">
        <f t="shared" ref="D28:D40" si="15">1-B28/C28</f>
        <v>-3.5410764872521039E-3</v>
      </c>
      <c r="E28" s="47" t="s">
        <v>70</v>
      </c>
      <c r="F28" s="47" t="s">
        <v>70</v>
      </c>
      <c r="G28" s="18">
        <f>C28*2/3</f>
        <v>362.05128205128204</v>
      </c>
      <c r="H28" s="14">
        <f>VLOOKUP(F28,SummaryReport!A:J,8,FALSE)</f>
        <v>361</v>
      </c>
      <c r="I28" s="12">
        <f t="shared" ref="I28:I40" si="16">1-G28/H28</f>
        <v>-2.9121386462105381E-3</v>
      </c>
    </row>
    <row r="29" spans="1:9" ht="18.75" x14ac:dyDescent="0.25">
      <c r="A29" s="45" t="s">
        <v>0</v>
      </c>
      <c r="B29" s="41">
        <v>263</v>
      </c>
      <c r="C29" s="42">
        <f t="shared" ref="C29:C40" si="17">GETPIVOTDATA("Итого",$I$1,"transaction rq",A29)</f>
        <v>263.07692307692309</v>
      </c>
      <c r="D29" s="11">
        <f t="shared" si="15"/>
        <v>2.9239766081878837E-4</v>
      </c>
      <c r="E29" s="47" t="s">
        <v>46</v>
      </c>
      <c r="F29" s="47" t="s">
        <v>46</v>
      </c>
      <c r="G29" s="18">
        <f t="shared" ref="G29:G40" si="18">C29*2/3</f>
        <v>175.38461538461539</v>
      </c>
      <c r="H29" s="14">
        <f>VLOOKUP(F29,SummaryReport!A:J,8,FALSE)</f>
        <v>177</v>
      </c>
      <c r="I29" s="12">
        <f t="shared" si="16"/>
        <v>9.126466753585416E-3</v>
      </c>
    </row>
    <row r="30" spans="1:9" ht="18.75" x14ac:dyDescent="0.3">
      <c r="A30" s="44" t="s">
        <v>59</v>
      </c>
      <c r="B30" s="41">
        <v>81</v>
      </c>
      <c r="C30" s="42">
        <f t="shared" si="17"/>
        <v>83.07692307692308</v>
      </c>
      <c r="D30" s="11">
        <f t="shared" si="15"/>
        <v>2.5000000000000022E-2</v>
      </c>
      <c r="E30" s="43" t="s">
        <v>76</v>
      </c>
      <c r="F30" s="43" t="s">
        <v>76</v>
      </c>
      <c r="G30" s="18">
        <f t="shared" si="18"/>
        <v>55.384615384615387</v>
      </c>
      <c r="H30" s="14">
        <f>VLOOKUP(F30,SummaryReport!A:J,8,FALSE)</f>
        <v>55</v>
      </c>
      <c r="I30" s="12">
        <f t="shared" si="16"/>
        <v>-6.9930069930070893E-3</v>
      </c>
    </row>
    <row r="31" spans="1:9" ht="18.75" x14ac:dyDescent="0.3">
      <c r="A31" s="44" t="s">
        <v>60</v>
      </c>
      <c r="B31" s="41">
        <v>83</v>
      </c>
      <c r="C31" s="42">
        <f t="shared" si="17"/>
        <v>83.07692307692308</v>
      </c>
      <c r="D31" s="11">
        <f t="shared" si="15"/>
        <v>9.2592592592599665E-4</v>
      </c>
      <c r="E31" s="43" t="s">
        <v>75</v>
      </c>
      <c r="F31" s="43" t="s">
        <v>75</v>
      </c>
      <c r="G31" s="18">
        <f t="shared" si="18"/>
        <v>55.384615384615387</v>
      </c>
      <c r="H31" s="14">
        <f>VLOOKUP(F31,SummaryReport!A:J,8,FALSE)</f>
        <v>55</v>
      </c>
      <c r="I31" s="12">
        <f t="shared" si="16"/>
        <v>-6.9930069930070893E-3</v>
      </c>
    </row>
    <row r="32" spans="1:9" ht="18.75" x14ac:dyDescent="0.3">
      <c r="A32" s="44" t="s">
        <v>61</v>
      </c>
      <c r="B32" s="41">
        <v>81</v>
      </c>
      <c r="C32" s="42">
        <f t="shared" si="17"/>
        <v>83.07692307692308</v>
      </c>
      <c r="D32" s="11">
        <f t="shared" si="15"/>
        <v>2.5000000000000022E-2</v>
      </c>
      <c r="E32" s="43" t="s">
        <v>71</v>
      </c>
      <c r="F32" s="43" t="s">
        <v>71</v>
      </c>
      <c r="G32" s="18">
        <f t="shared" si="18"/>
        <v>55.384615384615387</v>
      </c>
      <c r="H32" s="14">
        <f>VLOOKUP(F32,SummaryReport!A:J,8,FALSE)</f>
        <v>55</v>
      </c>
      <c r="I32" s="12">
        <f t="shared" si="16"/>
        <v>-6.9930069930070893E-3</v>
      </c>
    </row>
    <row r="33" spans="1:9" ht="18.75" x14ac:dyDescent="0.3">
      <c r="A33" s="44" t="s">
        <v>58</v>
      </c>
      <c r="B33" s="41">
        <v>211</v>
      </c>
      <c r="C33" s="42">
        <f t="shared" si="17"/>
        <v>211.64835164835165</v>
      </c>
      <c r="D33" s="11">
        <f t="shared" si="15"/>
        <v>3.0633437175493494E-3</v>
      </c>
      <c r="E33" s="43" t="s">
        <v>72</v>
      </c>
      <c r="F33" s="43" t="s">
        <v>72</v>
      </c>
      <c r="G33" s="18">
        <f t="shared" si="18"/>
        <v>141.09890109890111</v>
      </c>
      <c r="H33" s="14">
        <f>VLOOKUP(F33,SummaryReport!A:J,8,FALSE)</f>
        <v>143</v>
      </c>
      <c r="I33" s="12">
        <f t="shared" si="16"/>
        <v>1.3294397909782485E-2</v>
      </c>
    </row>
    <row r="34" spans="1:9" ht="18.75" x14ac:dyDescent="0.3">
      <c r="A34" s="44" t="s">
        <v>62</v>
      </c>
      <c r="B34" s="41">
        <v>82</v>
      </c>
      <c r="C34" s="42">
        <f t="shared" si="17"/>
        <v>83.07692307692308</v>
      </c>
      <c r="D34" s="11">
        <f t="shared" si="15"/>
        <v>1.2962962962962954E-2</v>
      </c>
      <c r="E34" s="43" t="s">
        <v>78</v>
      </c>
      <c r="F34" s="43" t="s">
        <v>78</v>
      </c>
      <c r="G34" s="18">
        <f t="shared" si="18"/>
        <v>55.384615384615387</v>
      </c>
      <c r="H34" s="14">
        <f>VLOOKUP(F34,SummaryReport!A:J,8,FALSE)</f>
        <v>55</v>
      </c>
      <c r="I34" s="12">
        <f t="shared" si="16"/>
        <v>-6.9930069930070893E-3</v>
      </c>
    </row>
    <row r="35" spans="1:9" ht="18.75" x14ac:dyDescent="0.3">
      <c r="A35" s="44" t="s">
        <v>64</v>
      </c>
      <c r="B35" s="41">
        <v>80</v>
      </c>
      <c r="C35" s="42">
        <f t="shared" si="17"/>
        <v>83.07692307692308</v>
      </c>
      <c r="D35" s="11">
        <f t="shared" si="15"/>
        <v>3.703703703703709E-2</v>
      </c>
      <c r="E35" s="43" t="s">
        <v>79</v>
      </c>
      <c r="F35" s="43" t="s">
        <v>79</v>
      </c>
      <c r="G35" s="18">
        <f t="shared" si="18"/>
        <v>55.384615384615387</v>
      </c>
      <c r="H35" s="14">
        <f>VLOOKUP(F35,SummaryReport!A:J,8,FALSE)</f>
        <v>55</v>
      </c>
      <c r="I35" s="12">
        <f t="shared" si="16"/>
        <v>-6.9930069930070893E-3</v>
      </c>
    </row>
    <row r="36" spans="1:9" ht="18.75" x14ac:dyDescent="0.25">
      <c r="A36" s="45" t="s">
        <v>1</v>
      </c>
      <c r="B36" s="41">
        <v>358</v>
      </c>
      <c r="C36" s="42">
        <f t="shared" si="17"/>
        <v>363.07692307692309</v>
      </c>
      <c r="D36" s="11">
        <f t="shared" si="15"/>
        <v>1.3983050847457656E-2</v>
      </c>
      <c r="E36" s="43" t="s">
        <v>47</v>
      </c>
      <c r="F36" s="30" t="str">
        <f>VLOOKUP(A36,Соответствие!A:B,2,FALSE)</f>
        <v>logOut</v>
      </c>
      <c r="G36" s="18">
        <f t="shared" si="18"/>
        <v>242.05128205128207</v>
      </c>
      <c r="H36" s="14">
        <f>VLOOKUP(F36,SummaryReport!A:J,8,FALSE)</f>
        <v>241</v>
      </c>
      <c r="I36" s="12">
        <f t="shared" si="16"/>
        <v>-4.3621661878923135E-3</v>
      </c>
    </row>
    <row r="37" spans="1:9" ht="18.75" x14ac:dyDescent="0.3">
      <c r="A37" s="34" t="s">
        <v>65</v>
      </c>
      <c r="B37" s="41">
        <v>97</v>
      </c>
      <c r="C37" s="42">
        <f t="shared" si="17"/>
        <v>100</v>
      </c>
      <c r="D37" s="11">
        <f t="shared" si="15"/>
        <v>3.0000000000000027E-2</v>
      </c>
      <c r="E37" s="43" t="s">
        <v>77</v>
      </c>
      <c r="F37" s="43" t="s">
        <v>77</v>
      </c>
      <c r="G37" s="18">
        <f t="shared" si="18"/>
        <v>66.666666666666671</v>
      </c>
      <c r="H37" s="14">
        <f>VLOOKUP(F37,SummaryReport!A:J,8,FALSE)</f>
        <v>66</v>
      </c>
      <c r="I37" s="12">
        <f t="shared" si="16"/>
        <v>-1.0101010101010166E-2</v>
      </c>
    </row>
    <row r="38" spans="1:9" ht="37.5" x14ac:dyDescent="0.25">
      <c r="A38" s="45" t="s">
        <v>32</v>
      </c>
      <c r="B38" s="41">
        <v>99</v>
      </c>
      <c r="C38" s="42">
        <f t="shared" si="17"/>
        <v>100</v>
      </c>
      <c r="D38" s="11">
        <f t="shared" si="15"/>
        <v>1.0000000000000009E-2</v>
      </c>
      <c r="E38" s="43" t="s">
        <v>80</v>
      </c>
      <c r="F38" s="43" t="s">
        <v>80</v>
      </c>
      <c r="G38" s="18">
        <f t="shared" si="18"/>
        <v>66.666666666666671</v>
      </c>
      <c r="H38" s="14">
        <f>VLOOKUP(F38,SummaryReport!A:J,8,FALSE)</f>
        <v>68</v>
      </c>
      <c r="I38" s="12">
        <f t="shared" si="16"/>
        <v>1.9607843137254832E-2</v>
      </c>
    </row>
    <row r="39" spans="1:9" ht="18.75" x14ac:dyDescent="0.3">
      <c r="A39" s="44" t="s">
        <v>68</v>
      </c>
      <c r="B39" s="41">
        <v>176</v>
      </c>
      <c r="C39" s="42">
        <f t="shared" si="17"/>
        <v>180</v>
      </c>
      <c r="D39" s="11">
        <f t="shared" si="15"/>
        <v>2.2222222222222254E-2</v>
      </c>
      <c r="E39" s="43" t="s">
        <v>74</v>
      </c>
      <c r="F39" s="43" t="s">
        <v>74</v>
      </c>
      <c r="G39" s="18">
        <f t="shared" si="18"/>
        <v>120</v>
      </c>
      <c r="H39" s="14">
        <f>VLOOKUP(F39,SummaryReport!A:J,8,FALSE)</f>
        <v>120</v>
      </c>
      <c r="I39" s="12">
        <f t="shared" si="16"/>
        <v>0</v>
      </c>
    </row>
    <row r="40" spans="1:9" ht="18.75" x14ac:dyDescent="0.3">
      <c r="A40" s="44" t="s">
        <v>66</v>
      </c>
      <c r="B40" s="41">
        <v>97</v>
      </c>
      <c r="C40" s="42">
        <f t="shared" si="17"/>
        <v>100</v>
      </c>
      <c r="D40" s="11">
        <f t="shared" si="15"/>
        <v>3.0000000000000027E-2</v>
      </c>
      <c r="E40" s="43" t="s">
        <v>73</v>
      </c>
      <c r="F40" s="43" t="s">
        <v>73</v>
      </c>
      <c r="G40" s="18">
        <f t="shared" si="18"/>
        <v>66.666666666666671</v>
      </c>
      <c r="H40" s="14">
        <f>VLOOKUP(F40,SummaryReport!A:J,8,FALSE)</f>
        <v>68</v>
      </c>
      <c r="I40" s="12">
        <f t="shared" si="16"/>
        <v>1.9607843137254832E-2</v>
      </c>
    </row>
    <row r="41" spans="1:9" ht="19.5" thickBot="1" x14ac:dyDescent="0.3">
      <c r="A41" s="35" t="s">
        <v>2</v>
      </c>
      <c r="B41" s="36">
        <f>SUM(B28:B40)</f>
        <v>2253</v>
      </c>
      <c r="C41" s="37">
        <f>SUM(C28:C40)</f>
        <v>2276.2637362637361</v>
      </c>
      <c r="D41" s="38">
        <f t="shared" ref="D41" si="19">1-B41/C41</f>
        <v>1.0220140967461488E-2</v>
      </c>
    </row>
    <row r="42" spans="1:9" x14ac:dyDescent="0.25">
      <c r="I42" s="15"/>
    </row>
    <row r="57" spans="1:10" x14ac:dyDescent="0.25">
      <c r="A57" s="22" t="s">
        <v>87</v>
      </c>
    </row>
    <row r="58" spans="1:10" x14ac:dyDescent="0.25">
      <c r="A58" t="s">
        <v>3</v>
      </c>
      <c r="B58" t="s">
        <v>37</v>
      </c>
      <c r="C58" t="s">
        <v>38</v>
      </c>
      <c r="D58" t="s">
        <v>39</v>
      </c>
      <c r="E58" t="s">
        <v>40</v>
      </c>
      <c r="F58" t="s">
        <v>41</v>
      </c>
      <c r="G58" t="s">
        <v>42</v>
      </c>
      <c r="H58" t="s">
        <v>4</v>
      </c>
      <c r="I58" t="s">
        <v>5</v>
      </c>
      <c r="J58" t="s">
        <v>6</v>
      </c>
    </row>
    <row r="59" spans="1:10" x14ac:dyDescent="0.25">
      <c r="A59" t="s">
        <v>71</v>
      </c>
      <c r="B59" t="s">
        <v>43</v>
      </c>
      <c r="C59">
        <v>0.56399999999999995</v>
      </c>
      <c r="D59">
        <v>1.4379999999999999</v>
      </c>
      <c r="E59">
        <v>3.762</v>
      </c>
      <c r="F59">
        <v>0.58799999999999997</v>
      </c>
      <c r="G59">
        <v>2.1619999999999999</v>
      </c>
      <c r="H59">
        <v>55</v>
      </c>
      <c r="I59">
        <v>0</v>
      </c>
      <c r="J59">
        <v>0</v>
      </c>
    </row>
    <row r="60" spans="1:10" x14ac:dyDescent="0.25">
      <c r="A60" t="s">
        <v>72</v>
      </c>
      <c r="B60" t="s">
        <v>43</v>
      </c>
      <c r="C60">
        <v>0.61699999999999999</v>
      </c>
      <c r="D60">
        <v>1.5609999999999999</v>
      </c>
      <c r="E60">
        <v>4.5339999999999998</v>
      </c>
      <c r="F60">
        <v>0.52400000000000002</v>
      </c>
      <c r="G60">
        <v>2.0609999999999999</v>
      </c>
      <c r="H60">
        <v>143</v>
      </c>
      <c r="I60">
        <v>0</v>
      </c>
      <c r="J60">
        <v>0</v>
      </c>
    </row>
    <row r="61" spans="1:10" x14ac:dyDescent="0.25">
      <c r="A61" t="s">
        <v>73</v>
      </c>
      <c r="B61" t="s">
        <v>43</v>
      </c>
      <c r="C61">
        <v>2.2730000000000001</v>
      </c>
      <c r="D61">
        <v>2.569</v>
      </c>
      <c r="E61">
        <v>3.87</v>
      </c>
      <c r="F61">
        <v>0.35</v>
      </c>
      <c r="G61">
        <v>2.968</v>
      </c>
      <c r="H61">
        <v>68</v>
      </c>
      <c r="I61">
        <v>0</v>
      </c>
      <c r="J61">
        <v>0</v>
      </c>
    </row>
    <row r="62" spans="1:10" x14ac:dyDescent="0.25">
      <c r="A62" t="s">
        <v>74</v>
      </c>
      <c r="B62" t="s">
        <v>43</v>
      </c>
      <c r="C62">
        <v>3.1230000000000002</v>
      </c>
      <c r="D62">
        <v>3.6789999999999998</v>
      </c>
      <c r="E62">
        <v>10.444000000000001</v>
      </c>
      <c r="F62">
        <v>0.68500000000000005</v>
      </c>
      <c r="G62">
        <v>4.1219999999999999</v>
      </c>
      <c r="H62">
        <v>120</v>
      </c>
      <c r="I62">
        <v>0</v>
      </c>
      <c r="J62">
        <v>0</v>
      </c>
    </row>
    <row r="63" spans="1:10" x14ac:dyDescent="0.25">
      <c r="A63" t="s">
        <v>75</v>
      </c>
      <c r="B63" t="s">
        <v>43</v>
      </c>
      <c r="C63">
        <v>2.847</v>
      </c>
      <c r="D63">
        <v>4.2679999999999998</v>
      </c>
      <c r="E63">
        <v>7.968</v>
      </c>
      <c r="F63">
        <v>0.71599999999999997</v>
      </c>
      <c r="G63">
        <v>4.9089999999999998</v>
      </c>
      <c r="H63">
        <v>55</v>
      </c>
      <c r="I63">
        <v>0</v>
      </c>
      <c r="J63">
        <v>0</v>
      </c>
    </row>
    <row r="64" spans="1:10" x14ac:dyDescent="0.25">
      <c r="A64" t="s">
        <v>76</v>
      </c>
      <c r="B64" t="s">
        <v>43</v>
      </c>
      <c r="C64">
        <v>5.6470000000000002</v>
      </c>
      <c r="D64">
        <v>7.9770000000000003</v>
      </c>
      <c r="E64">
        <v>12.144</v>
      </c>
      <c r="F64">
        <v>1.742</v>
      </c>
      <c r="G64">
        <v>10.885999999999999</v>
      </c>
      <c r="H64">
        <v>55</v>
      </c>
      <c r="I64">
        <v>0</v>
      </c>
      <c r="J64">
        <v>0</v>
      </c>
    </row>
    <row r="65" spans="1:10" x14ac:dyDescent="0.25">
      <c r="A65" t="s">
        <v>77</v>
      </c>
      <c r="B65" t="s">
        <v>43</v>
      </c>
      <c r="C65">
        <v>0.70399999999999996</v>
      </c>
      <c r="D65">
        <v>0.75</v>
      </c>
      <c r="E65">
        <v>1.016</v>
      </c>
      <c r="F65">
        <v>4.2999999999999997E-2</v>
      </c>
      <c r="G65">
        <v>0.79100000000000004</v>
      </c>
      <c r="H65">
        <v>66</v>
      </c>
      <c r="I65">
        <v>0</v>
      </c>
      <c r="J65">
        <v>0</v>
      </c>
    </row>
    <row r="66" spans="1:10" x14ac:dyDescent="0.25">
      <c r="A66" t="s">
        <v>78</v>
      </c>
      <c r="B66" t="s">
        <v>43</v>
      </c>
      <c r="C66">
        <v>2.3079999999999998</v>
      </c>
      <c r="D66">
        <v>4.7640000000000002</v>
      </c>
      <c r="E66">
        <v>6.444</v>
      </c>
      <c r="F66">
        <v>0.83199999999999996</v>
      </c>
      <c r="G66">
        <v>5.806</v>
      </c>
      <c r="H66">
        <v>55</v>
      </c>
      <c r="I66">
        <v>0</v>
      </c>
      <c r="J66">
        <v>0</v>
      </c>
    </row>
    <row r="67" spans="1:10" x14ac:dyDescent="0.25">
      <c r="A67" t="s">
        <v>46</v>
      </c>
      <c r="B67" t="s">
        <v>43</v>
      </c>
      <c r="C67">
        <v>0.83599999999999997</v>
      </c>
      <c r="D67">
        <v>2.738</v>
      </c>
      <c r="E67">
        <v>5.0369999999999999</v>
      </c>
      <c r="F67">
        <v>0.74299999999999999</v>
      </c>
      <c r="G67">
        <v>3.7530000000000001</v>
      </c>
      <c r="H67">
        <v>177</v>
      </c>
      <c r="I67">
        <v>0</v>
      </c>
      <c r="J67">
        <v>0</v>
      </c>
    </row>
    <row r="68" spans="1:10" x14ac:dyDescent="0.25">
      <c r="A68" t="s">
        <v>47</v>
      </c>
      <c r="B68" t="s">
        <v>43</v>
      </c>
      <c r="C68">
        <v>0.32900000000000001</v>
      </c>
      <c r="D68">
        <v>1.3620000000000001</v>
      </c>
      <c r="E68">
        <v>2.7829999999999999</v>
      </c>
      <c r="F68">
        <v>0.36399999999999999</v>
      </c>
      <c r="G68">
        <v>1.8320000000000001</v>
      </c>
      <c r="H68">
        <v>241</v>
      </c>
      <c r="I68">
        <v>0</v>
      </c>
      <c r="J68">
        <v>0</v>
      </c>
    </row>
    <row r="69" spans="1:10" x14ac:dyDescent="0.25">
      <c r="A69" t="s">
        <v>70</v>
      </c>
      <c r="B69" t="s">
        <v>43</v>
      </c>
      <c r="C69">
        <v>9.9920000000000009</v>
      </c>
      <c r="D69">
        <v>12.103</v>
      </c>
      <c r="E69">
        <v>22.585999999999999</v>
      </c>
      <c r="F69">
        <v>2.8119999999999998</v>
      </c>
      <c r="G69">
        <v>16.835999999999999</v>
      </c>
      <c r="H69">
        <v>361</v>
      </c>
      <c r="I69">
        <v>0</v>
      </c>
      <c r="J69">
        <v>0</v>
      </c>
    </row>
    <row r="70" spans="1:10" x14ac:dyDescent="0.25">
      <c r="A70" t="s">
        <v>79</v>
      </c>
      <c r="B70" t="s">
        <v>43</v>
      </c>
      <c r="C70">
        <v>1.147</v>
      </c>
      <c r="D70">
        <v>2.9809999999999999</v>
      </c>
      <c r="E70">
        <v>6.3979999999999997</v>
      </c>
      <c r="F70">
        <v>0.85</v>
      </c>
      <c r="G70">
        <v>4.0209999999999999</v>
      </c>
      <c r="H70">
        <v>55</v>
      </c>
      <c r="I70">
        <v>0</v>
      </c>
      <c r="J70">
        <v>0</v>
      </c>
    </row>
    <row r="71" spans="1:10" x14ac:dyDescent="0.25">
      <c r="A71" t="s">
        <v>80</v>
      </c>
      <c r="B71" t="s">
        <v>43</v>
      </c>
      <c r="C71">
        <v>2.4119999999999999</v>
      </c>
      <c r="D71">
        <v>3.1230000000000002</v>
      </c>
      <c r="E71">
        <v>5.8079999999999998</v>
      </c>
      <c r="F71">
        <v>0.70099999999999996</v>
      </c>
      <c r="G71">
        <v>4.29</v>
      </c>
      <c r="H71">
        <v>68</v>
      </c>
      <c r="I71">
        <v>0</v>
      </c>
      <c r="J71">
        <v>0</v>
      </c>
    </row>
    <row r="72" spans="1:10" x14ac:dyDescent="0.25">
      <c r="A72" t="s">
        <v>81</v>
      </c>
      <c r="B72" t="s">
        <v>43</v>
      </c>
      <c r="C72">
        <v>26.111999999999998</v>
      </c>
      <c r="D72">
        <v>39.136000000000003</v>
      </c>
      <c r="E72">
        <v>52.244999999999997</v>
      </c>
      <c r="F72">
        <v>5.7270000000000003</v>
      </c>
      <c r="G72">
        <v>46.962000000000003</v>
      </c>
      <c r="H72">
        <v>55</v>
      </c>
      <c r="I72">
        <v>0</v>
      </c>
      <c r="J72">
        <v>0</v>
      </c>
    </row>
    <row r="73" spans="1:10" x14ac:dyDescent="0.25">
      <c r="A73" t="s">
        <v>82</v>
      </c>
      <c r="B73" t="s">
        <v>43</v>
      </c>
      <c r="C73">
        <v>12.260999999999999</v>
      </c>
      <c r="D73">
        <v>17.611000000000001</v>
      </c>
      <c r="E73">
        <v>28.443000000000001</v>
      </c>
      <c r="F73">
        <v>3.1309999999999998</v>
      </c>
      <c r="G73">
        <v>22.666</v>
      </c>
      <c r="H73">
        <v>86</v>
      </c>
      <c r="I73">
        <v>0</v>
      </c>
      <c r="J73">
        <v>0</v>
      </c>
    </row>
    <row r="74" spans="1:10" x14ac:dyDescent="0.25">
      <c r="A74" t="s">
        <v>83</v>
      </c>
      <c r="B74" t="s">
        <v>43</v>
      </c>
      <c r="C74">
        <v>13.409000000000001</v>
      </c>
      <c r="D74">
        <v>15.581</v>
      </c>
      <c r="E74">
        <v>24.99</v>
      </c>
      <c r="F74">
        <v>2.8490000000000002</v>
      </c>
      <c r="G74">
        <v>20.452000000000002</v>
      </c>
      <c r="H74">
        <v>120</v>
      </c>
      <c r="I74">
        <v>0</v>
      </c>
      <c r="J74">
        <v>0</v>
      </c>
    </row>
    <row r="75" spans="1:10" x14ac:dyDescent="0.25">
      <c r="A75" t="s">
        <v>84</v>
      </c>
      <c r="B75" t="s">
        <v>43</v>
      </c>
      <c r="C75">
        <v>11.88</v>
      </c>
      <c r="D75">
        <v>16.239000000000001</v>
      </c>
      <c r="E75">
        <v>26.367999999999999</v>
      </c>
      <c r="F75">
        <v>2.6589999999999998</v>
      </c>
      <c r="G75">
        <v>20</v>
      </c>
      <c r="H75">
        <v>34</v>
      </c>
      <c r="I75">
        <v>0</v>
      </c>
      <c r="J75">
        <v>0</v>
      </c>
    </row>
    <row r="76" spans="1:10" x14ac:dyDescent="0.25">
      <c r="A76" t="s">
        <v>85</v>
      </c>
      <c r="B76" t="s">
        <v>43</v>
      </c>
      <c r="C76">
        <v>17.251999999999999</v>
      </c>
      <c r="D76">
        <v>19.962</v>
      </c>
      <c r="E76">
        <v>30.206</v>
      </c>
      <c r="F76">
        <v>2.96</v>
      </c>
      <c r="G76">
        <v>25.018000000000001</v>
      </c>
      <c r="H76">
        <v>66</v>
      </c>
      <c r="I76">
        <v>0</v>
      </c>
      <c r="J76">
        <v>0</v>
      </c>
    </row>
    <row r="77" spans="1:10" x14ac:dyDescent="0.25">
      <c r="C77">
        <f>MIN(C59:C70)</f>
        <v>0.32900000000000001</v>
      </c>
      <c r="E77">
        <f>MAX(E60:E70)</f>
        <v>22.585999999999999</v>
      </c>
    </row>
    <row r="78" spans="1:10" x14ac:dyDescent="0.25">
      <c r="A78" t="s">
        <v>49</v>
      </c>
      <c r="B78" t="s">
        <v>88</v>
      </c>
      <c r="D78" t="s">
        <v>50</v>
      </c>
      <c r="E78" t="s">
        <v>56</v>
      </c>
      <c r="H78">
        <v>0</v>
      </c>
    </row>
    <row r="79" spans="1:10" x14ac:dyDescent="0.25">
      <c r="A79" t="s">
        <v>71</v>
      </c>
      <c r="B79">
        <f>IF(G59&gt;25,1,0)</f>
        <v>0</v>
      </c>
      <c r="D79" t="s">
        <v>81</v>
      </c>
      <c r="E79">
        <f>IF(G72&gt;P2,1,0)</f>
        <v>0</v>
      </c>
    </row>
    <row r="80" spans="1:10" x14ac:dyDescent="0.25">
      <c r="A80" t="s">
        <v>72</v>
      </c>
      <c r="B80">
        <f t="shared" ref="B80:B91" si="20">IF(G60&gt;25,1,0)</f>
        <v>0</v>
      </c>
      <c r="D80" t="s">
        <v>82</v>
      </c>
      <c r="E80">
        <f t="shared" ref="E80" si="21">IF(G73&gt;P3,1,0)</f>
        <v>0</v>
      </c>
      <c r="G80" s="23" t="s">
        <v>53</v>
      </c>
      <c r="H80" s="24">
        <f>SUM(H59:H76)</f>
        <v>1880</v>
      </c>
    </row>
    <row r="81" spans="1:10" x14ac:dyDescent="0.25">
      <c r="A81" t="s">
        <v>73</v>
      </c>
      <c r="B81">
        <f t="shared" si="20"/>
        <v>0</v>
      </c>
      <c r="D81" t="s">
        <v>83</v>
      </c>
      <c r="E81">
        <f>IF(G74&gt;P5,1,0)</f>
        <v>0</v>
      </c>
      <c r="G81" t="s">
        <v>54</v>
      </c>
      <c r="H81">
        <f>SUM(H72:H76)*3</f>
        <v>1083</v>
      </c>
    </row>
    <row r="82" spans="1:10" ht="15.75" x14ac:dyDescent="0.25">
      <c r="A82" t="s">
        <v>74</v>
      </c>
      <c r="B82">
        <f t="shared" si="20"/>
        <v>0</v>
      </c>
      <c r="D82" t="s">
        <v>84</v>
      </c>
      <c r="E82">
        <f>IF(G75&gt;P6,1,0)</f>
        <v>0</v>
      </c>
      <c r="G82" s="25" t="s">
        <v>55</v>
      </c>
      <c r="H82">
        <f>SUM(H59:H71)*3</f>
        <v>4557</v>
      </c>
      <c r="I82">
        <f>H82/2253*100</f>
        <v>202.26364846870837</v>
      </c>
    </row>
    <row r="83" spans="1:10" x14ac:dyDescent="0.25">
      <c r="A83" t="s">
        <v>75</v>
      </c>
      <c r="B83">
        <f t="shared" si="20"/>
        <v>0</v>
      </c>
      <c r="D83" t="s">
        <v>85</v>
      </c>
      <c r="E83">
        <f>IF(G76&gt;P4,1,0)</f>
        <v>0</v>
      </c>
    </row>
    <row r="84" spans="1:10" x14ac:dyDescent="0.25">
      <c r="A84" t="s">
        <v>76</v>
      </c>
      <c r="B84">
        <f t="shared" si="20"/>
        <v>0</v>
      </c>
      <c r="D84" t="s">
        <v>51</v>
      </c>
      <c r="E84" t="b">
        <f>K101=SUM(E79:E83)</f>
        <v>1</v>
      </c>
    </row>
    <row r="85" spans="1:10" x14ac:dyDescent="0.25">
      <c r="A85" t="s">
        <v>77</v>
      </c>
      <c r="B85">
        <f t="shared" si="20"/>
        <v>0</v>
      </c>
      <c r="G85" s="24"/>
    </row>
    <row r="86" spans="1:10" x14ac:dyDescent="0.25">
      <c r="A86" t="s">
        <v>78</v>
      </c>
      <c r="B86">
        <f t="shared" si="20"/>
        <v>0</v>
      </c>
    </row>
    <row r="87" spans="1:10" x14ac:dyDescent="0.25">
      <c r="A87" t="s">
        <v>46</v>
      </c>
      <c r="B87">
        <f t="shared" si="20"/>
        <v>0</v>
      </c>
    </row>
    <row r="88" spans="1:10" x14ac:dyDescent="0.25">
      <c r="A88" t="s">
        <v>47</v>
      </c>
      <c r="B88">
        <f t="shared" si="20"/>
        <v>0</v>
      </c>
    </row>
    <row r="89" spans="1:10" x14ac:dyDescent="0.25">
      <c r="A89" t="s">
        <v>70</v>
      </c>
      <c r="B89">
        <f t="shared" si="20"/>
        <v>0</v>
      </c>
    </row>
    <row r="90" spans="1:10" x14ac:dyDescent="0.25">
      <c r="A90" t="s">
        <v>79</v>
      </c>
      <c r="B90">
        <f t="shared" si="20"/>
        <v>0</v>
      </c>
    </row>
    <row r="91" spans="1:10" x14ac:dyDescent="0.25">
      <c r="A91" t="s">
        <v>80</v>
      </c>
      <c r="B91">
        <f t="shared" si="20"/>
        <v>0</v>
      </c>
    </row>
    <row r="92" spans="1:10" x14ac:dyDescent="0.25">
      <c r="A92" t="s">
        <v>51</v>
      </c>
      <c r="B92" t="b">
        <f>H79=SUM(B80,B91)</f>
        <v>1</v>
      </c>
    </row>
    <row r="95" spans="1:10" x14ac:dyDescent="0.25">
      <c r="A95" s="22" t="s">
        <v>52</v>
      </c>
    </row>
    <row r="96" spans="1:10" x14ac:dyDescent="0.25">
      <c r="A96" t="s">
        <v>3</v>
      </c>
      <c r="B96" t="s">
        <v>37</v>
      </c>
      <c r="C96" t="s">
        <v>38</v>
      </c>
      <c r="D96" t="s">
        <v>39</v>
      </c>
      <c r="E96" t="s">
        <v>40</v>
      </c>
      <c r="F96" t="s">
        <v>41</v>
      </c>
      <c r="G96" t="s">
        <v>42</v>
      </c>
      <c r="H96" t="s">
        <v>4</v>
      </c>
      <c r="I96" t="s">
        <v>5</v>
      </c>
      <c r="J96" t="s">
        <v>6</v>
      </c>
    </row>
    <row r="97" spans="1:10" x14ac:dyDescent="0.25">
      <c r="A97" t="s">
        <v>71</v>
      </c>
      <c r="B97" t="s">
        <v>43</v>
      </c>
      <c r="C97">
        <v>0.61799999999999999</v>
      </c>
      <c r="D97">
        <v>7.3929999999999998</v>
      </c>
      <c r="E97">
        <v>35.043999999999997</v>
      </c>
      <c r="F97">
        <v>6.7050000000000001</v>
      </c>
      <c r="G97">
        <v>17.599</v>
      </c>
      <c r="H97">
        <v>70</v>
      </c>
      <c r="I97">
        <v>0</v>
      </c>
      <c r="J97">
        <v>0</v>
      </c>
    </row>
    <row r="98" spans="1:10" x14ac:dyDescent="0.25">
      <c r="A98" t="s">
        <v>72</v>
      </c>
      <c r="B98" t="s">
        <v>43</v>
      </c>
      <c r="C98">
        <v>1.2210000000000001</v>
      </c>
      <c r="D98">
        <v>8.81</v>
      </c>
      <c r="E98">
        <v>28.616</v>
      </c>
      <c r="F98">
        <v>6.2880000000000003</v>
      </c>
      <c r="G98">
        <v>17.88</v>
      </c>
      <c r="H98">
        <v>191</v>
      </c>
      <c r="I98">
        <v>0</v>
      </c>
      <c r="J98">
        <v>0</v>
      </c>
    </row>
    <row r="99" spans="1:10" x14ac:dyDescent="0.25">
      <c r="A99" t="s">
        <v>73</v>
      </c>
      <c r="B99" t="s">
        <v>43</v>
      </c>
      <c r="C99">
        <v>2.3759999999999999</v>
      </c>
      <c r="D99">
        <v>5.7960000000000003</v>
      </c>
      <c r="E99">
        <v>12.696999999999999</v>
      </c>
      <c r="F99">
        <v>2.2290000000000001</v>
      </c>
      <c r="G99">
        <v>8.6869999999999994</v>
      </c>
      <c r="H99">
        <v>98</v>
      </c>
      <c r="I99">
        <v>0</v>
      </c>
      <c r="J99">
        <v>0</v>
      </c>
    </row>
    <row r="100" spans="1:10" x14ac:dyDescent="0.25">
      <c r="A100" t="s">
        <v>74</v>
      </c>
      <c r="B100" t="s">
        <v>43</v>
      </c>
      <c r="C100">
        <v>3.25</v>
      </c>
      <c r="D100">
        <v>3.722</v>
      </c>
      <c r="E100">
        <v>5.08</v>
      </c>
      <c r="F100">
        <v>0.314</v>
      </c>
      <c r="G100">
        <v>4.1109999999999998</v>
      </c>
      <c r="H100">
        <v>180</v>
      </c>
      <c r="I100">
        <v>0</v>
      </c>
      <c r="J100">
        <v>0</v>
      </c>
    </row>
    <row r="101" spans="1:10" x14ac:dyDescent="0.25">
      <c r="A101" t="s">
        <v>75</v>
      </c>
      <c r="B101" t="s">
        <v>43</v>
      </c>
      <c r="C101">
        <v>3.6760000000000002</v>
      </c>
      <c r="D101">
        <v>8.4329999999999998</v>
      </c>
      <c r="E101">
        <v>19.064</v>
      </c>
      <c r="F101">
        <v>3.8849999999999998</v>
      </c>
      <c r="G101">
        <v>14.768000000000001</v>
      </c>
      <c r="H101">
        <v>69</v>
      </c>
      <c r="I101">
        <v>0</v>
      </c>
      <c r="J101">
        <v>0</v>
      </c>
    </row>
    <row r="102" spans="1:10" x14ac:dyDescent="0.25">
      <c r="A102" t="s">
        <v>76</v>
      </c>
      <c r="B102" t="s">
        <v>43</v>
      </c>
      <c r="C102">
        <v>5.9240000000000004</v>
      </c>
      <c r="D102">
        <v>16.478999999999999</v>
      </c>
      <c r="E102">
        <v>35.345999999999997</v>
      </c>
      <c r="F102">
        <v>6.4029999999999996</v>
      </c>
      <c r="G102">
        <v>23.613</v>
      </c>
      <c r="H102">
        <v>69</v>
      </c>
      <c r="I102">
        <v>0</v>
      </c>
      <c r="J102">
        <v>0</v>
      </c>
    </row>
    <row r="103" spans="1:10" x14ac:dyDescent="0.25">
      <c r="A103" t="s">
        <v>77</v>
      </c>
      <c r="B103" t="s">
        <v>43</v>
      </c>
      <c r="C103">
        <v>0.69899999999999995</v>
      </c>
      <c r="D103">
        <v>0.77400000000000002</v>
      </c>
      <c r="E103">
        <v>1.3560000000000001</v>
      </c>
      <c r="F103">
        <v>8.5999999999999993E-2</v>
      </c>
      <c r="G103">
        <v>0.86299999999999999</v>
      </c>
      <c r="H103">
        <v>99</v>
      </c>
      <c r="I103">
        <v>0</v>
      </c>
      <c r="J103">
        <v>0</v>
      </c>
    </row>
    <row r="104" spans="1:10" x14ac:dyDescent="0.25">
      <c r="A104" t="s">
        <v>78</v>
      </c>
      <c r="B104" t="s">
        <v>43</v>
      </c>
      <c r="C104">
        <v>4.5309999999999997</v>
      </c>
      <c r="D104">
        <v>15.493</v>
      </c>
      <c r="E104">
        <v>38.902999999999999</v>
      </c>
      <c r="F104">
        <v>8.4849999999999994</v>
      </c>
      <c r="G104">
        <v>27.445</v>
      </c>
      <c r="H104">
        <v>63</v>
      </c>
      <c r="I104">
        <v>6</v>
      </c>
      <c r="J104">
        <v>0</v>
      </c>
    </row>
    <row r="105" spans="1:10" x14ac:dyDescent="0.25">
      <c r="A105" t="s">
        <v>46</v>
      </c>
      <c r="B105" t="s">
        <v>43</v>
      </c>
      <c r="C105">
        <v>1.01</v>
      </c>
      <c r="D105">
        <v>11.791</v>
      </c>
      <c r="E105">
        <v>31.050999999999998</v>
      </c>
      <c r="F105">
        <v>6.7409999999999997</v>
      </c>
      <c r="G105">
        <v>20.417999999999999</v>
      </c>
      <c r="H105">
        <v>241</v>
      </c>
      <c r="I105">
        <v>0</v>
      </c>
      <c r="J105">
        <v>0</v>
      </c>
    </row>
    <row r="106" spans="1:10" x14ac:dyDescent="0.25">
      <c r="A106" t="s">
        <v>47</v>
      </c>
      <c r="B106" t="s">
        <v>43</v>
      </c>
      <c r="C106">
        <v>0.33300000000000002</v>
      </c>
      <c r="D106">
        <v>4.2309999999999999</v>
      </c>
      <c r="E106">
        <v>13.722</v>
      </c>
      <c r="F106">
        <v>2.6709999999999998</v>
      </c>
      <c r="G106">
        <v>7.9939999999999998</v>
      </c>
      <c r="H106">
        <v>334</v>
      </c>
      <c r="I106">
        <v>0</v>
      </c>
      <c r="J106">
        <v>0</v>
      </c>
    </row>
    <row r="107" spans="1:10" x14ac:dyDescent="0.25">
      <c r="A107" t="s">
        <v>70</v>
      </c>
      <c r="B107" t="s">
        <v>43</v>
      </c>
      <c r="C107">
        <v>9.94</v>
      </c>
      <c r="D107">
        <v>12.15</v>
      </c>
      <c r="E107">
        <v>22.535</v>
      </c>
      <c r="F107">
        <v>2.6579999999999999</v>
      </c>
      <c r="G107">
        <v>16.741</v>
      </c>
      <c r="H107">
        <v>528</v>
      </c>
      <c r="I107">
        <v>0</v>
      </c>
      <c r="J107">
        <v>0</v>
      </c>
    </row>
    <row r="108" spans="1:10" x14ac:dyDescent="0.25">
      <c r="A108" t="s">
        <v>79</v>
      </c>
      <c r="B108" t="s">
        <v>43</v>
      </c>
      <c r="C108">
        <v>2.8359999999999999</v>
      </c>
      <c r="D108">
        <v>20.335000000000001</v>
      </c>
      <c r="E108">
        <v>54.738</v>
      </c>
      <c r="F108">
        <v>11.157</v>
      </c>
      <c r="G108">
        <v>34.630000000000003</v>
      </c>
      <c r="H108">
        <v>64</v>
      </c>
      <c r="I108">
        <v>0</v>
      </c>
      <c r="J108">
        <v>0</v>
      </c>
    </row>
    <row r="109" spans="1:10" x14ac:dyDescent="0.25">
      <c r="A109" t="s">
        <v>80</v>
      </c>
      <c r="B109" t="s">
        <v>43</v>
      </c>
      <c r="C109">
        <v>2.5939999999999999</v>
      </c>
      <c r="D109">
        <v>12.034000000000001</v>
      </c>
      <c r="E109">
        <v>27.66</v>
      </c>
      <c r="F109">
        <v>6.5990000000000002</v>
      </c>
      <c r="G109">
        <v>22.763000000000002</v>
      </c>
      <c r="H109">
        <v>99</v>
      </c>
      <c r="I109">
        <v>0</v>
      </c>
      <c r="J109">
        <v>0</v>
      </c>
    </row>
    <row r="110" spans="1:10" x14ac:dyDescent="0.25">
      <c r="A110" t="s">
        <v>81</v>
      </c>
      <c r="B110" t="s">
        <v>43</v>
      </c>
      <c r="C110">
        <v>39.47</v>
      </c>
      <c r="D110">
        <v>104.444</v>
      </c>
      <c r="E110">
        <v>160.75700000000001</v>
      </c>
      <c r="F110">
        <v>34.619999999999997</v>
      </c>
      <c r="G110">
        <v>144.33699999999999</v>
      </c>
      <c r="H110">
        <v>63</v>
      </c>
      <c r="I110">
        <v>6</v>
      </c>
      <c r="J110">
        <v>0</v>
      </c>
    </row>
    <row r="111" spans="1:10" x14ac:dyDescent="0.25">
      <c r="A111" t="s">
        <v>82</v>
      </c>
      <c r="B111" t="s">
        <v>43</v>
      </c>
      <c r="C111">
        <v>13.105</v>
      </c>
      <c r="D111">
        <v>36.700000000000003</v>
      </c>
      <c r="E111">
        <v>59.390999999999998</v>
      </c>
      <c r="F111">
        <v>10.808</v>
      </c>
      <c r="G111">
        <v>50.887</v>
      </c>
      <c r="H111">
        <v>120</v>
      </c>
      <c r="I111">
        <v>0</v>
      </c>
      <c r="J111">
        <v>0</v>
      </c>
    </row>
    <row r="112" spans="1:10" x14ac:dyDescent="0.25">
      <c r="A112" t="s">
        <v>83</v>
      </c>
      <c r="B112" t="s">
        <v>43</v>
      </c>
      <c r="C112">
        <v>13.429</v>
      </c>
      <c r="D112">
        <v>16.138999999999999</v>
      </c>
      <c r="E112">
        <v>26.207000000000001</v>
      </c>
      <c r="F112">
        <v>2.948</v>
      </c>
      <c r="G112">
        <v>21.091000000000001</v>
      </c>
      <c r="H112">
        <v>180</v>
      </c>
      <c r="I112">
        <v>0</v>
      </c>
      <c r="J112">
        <v>0</v>
      </c>
    </row>
    <row r="113" spans="1:10" x14ac:dyDescent="0.25">
      <c r="A113" t="s">
        <v>84</v>
      </c>
      <c r="B113" t="s">
        <v>43</v>
      </c>
      <c r="C113">
        <v>11.904999999999999</v>
      </c>
      <c r="D113">
        <v>27.838000000000001</v>
      </c>
      <c r="E113">
        <v>52.707999999999998</v>
      </c>
      <c r="F113">
        <v>9.1669999999999998</v>
      </c>
      <c r="G113">
        <v>38.375</v>
      </c>
      <c r="H113">
        <v>52</v>
      </c>
      <c r="I113">
        <v>0</v>
      </c>
      <c r="J113">
        <v>0</v>
      </c>
    </row>
    <row r="114" spans="1:10" x14ac:dyDescent="0.25">
      <c r="A114" t="s">
        <v>85</v>
      </c>
      <c r="B114" t="s">
        <v>43</v>
      </c>
      <c r="C114">
        <v>18.298999999999999</v>
      </c>
      <c r="D114">
        <v>34.438000000000002</v>
      </c>
      <c r="E114">
        <v>56.466000000000001</v>
      </c>
      <c r="F114">
        <v>9.3010000000000002</v>
      </c>
      <c r="G114">
        <v>49.311999999999998</v>
      </c>
      <c r="H114">
        <v>99</v>
      </c>
      <c r="I114">
        <v>0</v>
      </c>
      <c r="J114">
        <v>0</v>
      </c>
    </row>
    <row r="115" spans="1:10" x14ac:dyDescent="0.25">
      <c r="C115">
        <f>MIN(C97:C108)</f>
        <v>0.33300000000000002</v>
      </c>
      <c r="E115">
        <f>MAX(E98:E108)</f>
        <v>54.738</v>
      </c>
    </row>
    <row r="116" spans="1:10" x14ac:dyDescent="0.25">
      <c r="A116" t="s">
        <v>49</v>
      </c>
      <c r="B116" t="s">
        <v>88</v>
      </c>
      <c r="D116" t="s">
        <v>50</v>
      </c>
      <c r="E116" t="s">
        <v>56</v>
      </c>
      <c r="H116">
        <v>0</v>
      </c>
    </row>
    <row r="117" spans="1:10" x14ac:dyDescent="0.25">
      <c r="A117" t="s">
        <v>71</v>
      </c>
      <c r="B117">
        <f>IF(G97&gt;25,1,0)</f>
        <v>0</v>
      </c>
      <c r="D117" t="s">
        <v>81</v>
      </c>
      <c r="E117">
        <f>IF(G110&gt;P2,1,0)</f>
        <v>1</v>
      </c>
    </row>
    <row r="118" spans="1:10" x14ac:dyDescent="0.25">
      <c r="A118" t="s">
        <v>72</v>
      </c>
      <c r="B118">
        <f t="shared" ref="B118:B129" si="22">IF(G98&gt;25,1,0)</f>
        <v>0</v>
      </c>
      <c r="D118" t="s">
        <v>82</v>
      </c>
      <c r="E118">
        <f>IF(G111&gt;P3,1,0)</f>
        <v>0</v>
      </c>
      <c r="G118" s="23" t="s">
        <v>53</v>
      </c>
      <c r="H118" s="24">
        <f>SUM(H97:H114)</f>
        <v>2619</v>
      </c>
    </row>
    <row r="119" spans="1:10" x14ac:dyDescent="0.25">
      <c r="A119" t="s">
        <v>73</v>
      </c>
      <c r="B119">
        <f t="shared" si="22"/>
        <v>0</v>
      </c>
      <c r="D119" t="s">
        <v>83</v>
      </c>
      <c r="E119">
        <f>IF(G112&gt;P5,1,0)</f>
        <v>0</v>
      </c>
      <c r="G119" t="s">
        <v>54</v>
      </c>
      <c r="H119">
        <f>SUM(H110:H114)*3</f>
        <v>1542</v>
      </c>
    </row>
    <row r="120" spans="1:10" ht="15.75" x14ac:dyDescent="0.25">
      <c r="A120" t="s">
        <v>74</v>
      </c>
      <c r="B120">
        <f t="shared" si="22"/>
        <v>0</v>
      </c>
      <c r="D120" t="s">
        <v>84</v>
      </c>
      <c r="E120">
        <f>IF(G113&gt;P6,1,0)</f>
        <v>0</v>
      </c>
      <c r="G120" s="25" t="s">
        <v>55</v>
      </c>
      <c r="H120">
        <f>SUM(H97:H109)*3</f>
        <v>6315</v>
      </c>
      <c r="I120">
        <f>H120/2253*100</f>
        <v>280.29294274300935</v>
      </c>
    </row>
    <row r="121" spans="1:10" x14ac:dyDescent="0.25">
      <c r="A121" t="s">
        <v>75</v>
      </c>
      <c r="B121">
        <f t="shared" si="22"/>
        <v>0</v>
      </c>
      <c r="D121" t="s">
        <v>85</v>
      </c>
      <c r="E121">
        <f>IF(G114&gt;P4,1,0)</f>
        <v>0</v>
      </c>
    </row>
    <row r="122" spans="1:10" x14ac:dyDescent="0.25">
      <c r="A122" t="s">
        <v>76</v>
      </c>
      <c r="B122">
        <f t="shared" si="22"/>
        <v>0</v>
      </c>
      <c r="D122" t="s">
        <v>51</v>
      </c>
      <c r="E122" t="b">
        <f>K139=SUM(E117:E121)</f>
        <v>0</v>
      </c>
    </row>
    <row r="123" spans="1:10" x14ac:dyDescent="0.25">
      <c r="A123" t="s">
        <v>77</v>
      </c>
      <c r="B123">
        <f t="shared" si="22"/>
        <v>0</v>
      </c>
      <c r="G123" s="24"/>
    </row>
    <row r="124" spans="1:10" x14ac:dyDescent="0.25">
      <c r="A124" t="s">
        <v>78</v>
      </c>
      <c r="B124">
        <f t="shared" si="22"/>
        <v>1</v>
      </c>
    </row>
    <row r="125" spans="1:10" x14ac:dyDescent="0.25">
      <c r="A125" t="s">
        <v>46</v>
      </c>
      <c r="B125">
        <f t="shared" si="22"/>
        <v>0</v>
      </c>
    </row>
    <row r="126" spans="1:10" x14ac:dyDescent="0.25">
      <c r="A126" t="s">
        <v>47</v>
      </c>
      <c r="B126">
        <f t="shared" si="22"/>
        <v>0</v>
      </c>
    </row>
    <row r="127" spans="1:10" x14ac:dyDescent="0.25">
      <c r="A127" t="s">
        <v>70</v>
      </c>
      <c r="B127">
        <f t="shared" si="22"/>
        <v>0</v>
      </c>
    </row>
    <row r="128" spans="1:10" x14ac:dyDescent="0.25">
      <c r="A128" t="s">
        <v>79</v>
      </c>
      <c r="B128">
        <f t="shared" si="22"/>
        <v>1</v>
      </c>
    </row>
    <row r="129" spans="1:10" x14ac:dyDescent="0.25">
      <c r="A129" t="s">
        <v>80</v>
      </c>
      <c r="B129">
        <f t="shared" si="22"/>
        <v>0</v>
      </c>
    </row>
    <row r="130" spans="1:10" x14ac:dyDescent="0.25">
      <c r="A130" t="s">
        <v>51</v>
      </c>
      <c r="B130" t="b">
        <f>H116=SUM(B117:B129)</f>
        <v>0</v>
      </c>
    </row>
    <row r="133" spans="1:10" x14ac:dyDescent="0.25">
      <c r="A133" s="22" t="s">
        <v>48</v>
      </c>
    </row>
    <row r="134" spans="1:10" x14ac:dyDescent="0.25">
      <c r="A134" t="s">
        <v>3</v>
      </c>
      <c r="B134" t="s">
        <v>37</v>
      </c>
      <c r="C134" t="s">
        <v>38</v>
      </c>
      <c r="D134" t="s">
        <v>39</v>
      </c>
      <c r="E134" t="s">
        <v>40</v>
      </c>
      <c r="F134" t="s">
        <v>41</v>
      </c>
      <c r="G134" t="s">
        <v>42</v>
      </c>
      <c r="H134" t="s">
        <v>4</v>
      </c>
      <c r="I134" t="s">
        <v>5</v>
      </c>
      <c r="J134" t="s">
        <v>6</v>
      </c>
    </row>
    <row r="135" spans="1:10" x14ac:dyDescent="0.25">
      <c r="A135" t="s">
        <v>71</v>
      </c>
      <c r="B135" t="s">
        <v>43</v>
      </c>
      <c r="C135">
        <v>1.8879999999999999</v>
      </c>
      <c r="D135">
        <v>20.760999999999999</v>
      </c>
      <c r="E135">
        <v>54.472000000000001</v>
      </c>
      <c r="F135">
        <v>14.439</v>
      </c>
      <c r="G135">
        <v>37.844999999999999</v>
      </c>
      <c r="H135">
        <v>52</v>
      </c>
      <c r="I135">
        <v>3</v>
      </c>
      <c r="J135">
        <v>0</v>
      </c>
    </row>
    <row r="136" spans="1:10" x14ac:dyDescent="0.25">
      <c r="A136" t="s">
        <v>72</v>
      </c>
      <c r="B136" t="s">
        <v>43</v>
      </c>
      <c r="C136">
        <v>1.347</v>
      </c>
      <c r="D136">
        <v>25.038</v>
      </c>
      <c r="E136">
        <v>87.185000000000002</v>
      </c>
      <c r="F136">
        <v>16.794</v>
      </c>
      <c r="G136">
        <v>47.072000000000003</v>
      </c>
      <c r="H136">
        <v>157</v>
      </c>
      <c r="I136">
        <v>0</v>
      </c>
      <c r="J136">
        <v>0</v>
      </c>
    </row>
    <row r="137" spans="1:10" x14ac:dyDescent="0.25">
      <c r="A137" t="s">
        <v>73</v>
      </c>
      <c r="B137" t="s">
        <v>43</v>
      </c>
      <c r="C137">
        <v>3.0209999999999999</v>
      </c>
      <c r="D137">
        <v>8.6649999999999991</v>
      </c>
      <c r="E137">
        <v>25.544</v>
      </c>
      <c r="F137">
        <v>3.504</v>
      </c>
      <c r="G137">
        <v>13.297000000000001</v>
      </c>
      <c r="H137">
        <v>114</v>
      </c>
      <c r="I137">
        <v>0</v>
      </c>
      <c r="J137">
        <v>0</v>
      </c>
    </row>
    <row r="138" spans="1:10" x14ac:dyDescent="0.25">
      <c r="A138" t="s">
        <v>74</v>
      </c>
      <c r="B138" t="s">
        <v>43</v>
      </c>
      <c r="C138">
        <v>3.1520000000000001</v>
      </c>
      <c r="D138">
        <v>3.73</v>
      </c>
      <c r="E138">
        <v>4.6260000000000003</v>
      </c>
      <c r="F138">
        <v>0.30199999999999999</v>
      </c>
      <c r="G138">
        <v>4.1500000000000004</v>
      </c>
      <c r="H138">
        <v>240</v>
      </c>
      <c r="I138">
        <v>0</v>
      </c>
      <c r="J138">
        <v>0</v>
      </c>
    </row>
    <row r="139" spans="1:10" x14ac:dyDescent="0.25">
      <c r="A139" t="s">
        <v>75</v>
      </c>
      <c r="B139" t="s">
        <v>43</v>
      </c>
      <c r="C139">
        <v>2.9860000000000002</v>
      </c>
      <c r="D139">
        <v>17.591000000000001</v>
      </c>
      <c r="E139">
        <v>61.384999999999998</v>
      </c>
      <c r="F139">
        <v>12.154999999999999</v>
      </c>
      <c r="G139">
        <v>32.338000000000001</v>
      </c>
      <c r="H139">
        <v>55</v>
      </c>
      <c r="I139">
        <v>0</v>
      </c>
      <c r="J139">
        <v>0</v>
      </c>
    </row>
    <row r="140" spans="1:10" x14ac:dyDescent="0.25">
      <c r="A140" t="s">
        <v>76</v>
      </c>
      <c r="B140" t="s">
        <v>43</v>
      </c>
      <c r="C140">
        <v>7.258</v>
      </c>
      <c r="D140">
        <v>30.117999999999999</v>
      </c>
      <c r="E140">
        <v>78.317999999999998</v>
      </c>
      <c r="F140">
        <v>15.282</v>
      </c>
      <c r="G140">
        <v>51.953000000000003</v>
      </c>
      <c r="H140">
        <v>54</v>
      </c>
      <c r="I140">
        <v>0</v>
      </c>
      <c r="J140">
        <v>0</v>
      </c>
    </row>
    <row r="141" spans="1:10" x14ac:dyDescent="0.25">
      <c r="A141" t="s">
        <v>77</v>
      </c>
      <c r="B141" t="s">
        <v>43</v>
      </c>
      <c r="C141">
        <v>0.7</v>
      </c>
      <c r="D141">
        <v>0.78</v>
      </c>
      <c r="E141">
        <v>1.5129999999999999</v>
      </c>
      <c r="F141">
        <v>0.105</v>
      </c>
      <c r="G141">
        <v>0.90800000000000003</v>
      </c>
      <c r="H141">
        <v>113</v>
      </c>
      <c r="I141">
        <v>0</v>
      </c>
      <c r="J141">
        <v>0</v>
      </c>
    </row>
    <row r="142" spans="1:10" x14ac:dyDescent="0.25">
      <c r="A142" t="s">
        <v>78</v>
      </c>
      <c r="B142" t="s">
        <v>43</v>
      </c>
      <c r="C142">
        <v>11.223000000000001</v>
      </c>
      <c r="D142">
        <v>39.027999999999999</v>
      </c>
      <c r="E142">
        <v>86.682000000000002</v>
      </c>
      <c r="F142">
        <v>18.081</v>
      </c>
      <c r="G142">
        <v>66.765000000000001</v>
      </c>
      <c r="H142">
        <v>47</v>
      </c>
      <c r="I142">
        <v>6</v>
      </c>
      <c r="J142">
        <v>0</v>
      </c>
    </row>
    <row r="143" spans="1:10" x14ac:dyDescent="0.25">
      <c r="A143" t="s">
        <v>46</v>
      </c>
      <c r="B143" t="s">
        <v>43</v>
      </c>
      <c r="C143">
        <v>1.5740000000000001</v>
      </c>
      <c r="D143">
        <v>33.951000000000001</v>
      </c>
      <c r="E143">
        <v>96.754000000000005</v>
      </c>
      <c r="F143">
        <v>18.952000000000002</v>
      </c>
      <c r="G143">
        <v>59.316000000000003</v>
      </c>
      <c r="H143">
        <v>227</v>
      </c>
      <c r="I143">
        <v>0</v>
      </c>
      <c r="J143">
        <v>0</v>
      </c>
    </row>
    <row r="144" spans="1:10" x14ac:dyDescent="0.25">
      <c r="A144" t="s">
        <v>47</v>
      </c>
      <c r="B144" t="s">
        <v>43</v>
      </c>
      <c r="C144">
        <v>0.34</v>
      </c>
      <c r="D144">
        <v>6.1550000000000002</v>
      </c>
      <c r="E144">
        <v>21.957000000000001</v>
      </c>
      <c r="F144">
        <v>3.7530000000000001</v>
      </c>
      <c r="G144">
        <v>11.012</v>
      </c>
      <c r="H144">
        <v>325</v>
      </c>
      <c r="I144">
        <v>0</v>
      </c>
      <c r="J144">
        <v>0</v>
      </c>
    </row>
    <row r="145" spans="1:10" x14ac:dyDescent="0.25">
      <c r="A145" t="s">
        <v>70</v>
      </c>
      <c r="B145" t="s">
        <v>43</v>
      </c>
      <c r="C145">
        <v>9.9600000000000009</v>
      </c>
      <c r="D145">
        <v>11.879</v>
      </c>
      <c r="E145">
        <v>26.946000000000002</v>
      </c>
      <c r="F145">
        <v>2.5950000000000002</v>
      </c>
      <c r="G145">
        <v>15.987</v>
      </c>
      <c r="H145">
        <v>577</v>
      </c>
      <c r="I145">
        <v>0</v>
      </c>
      <c r="J145">
        <v>0</v>
      </c>
    </row>
    <row r="146" spans="1:10" x14ac:dyDescent="0.25">
      <c r="A146" t="s">
        <v>79</v>
      </c>
      <c r="B146" t="s">
        <v>43</v>
      </c>
      <c r="C146">
        <v>2.74</v>
      </c>
      <c r="D146">
        <v>56.905000000000001</v>
      </c>
      <c r="E146">
        <v>119.584</v>
      </c>
      <c r="F146">
        <v>29.786999999999999</v>
      </c>
      <c r="G146">
        <v>93.751999999999995</v>
      </c>
      <c r="H146">
        <v>44</v>
      </c>
      <c r="I146">
        <v>0</v>
      </c>
      <c r="J146">
        <v>0</v>
      </c>
    </row>
    <row r="147" spans="1:10" x14ac:dyDescent="0.25">
      <c r="A147" t="s">
        <v>80</v>
      </c>
      <c r="B147" t="s">
        <v>43</v>
      </c>
      <c r="C147">
        <v>4.12</v>
      </c>
      <c r="D147">
        <v>32.835999999999999</v>
      </c>
      <c r="E147">
        <v>101.69499999999999</v>
      </c>
      <c r="F147">
        <v>17.385999999999999</v>
      </c>
      <c r="G147">
        <v>54.631999999999998</v>
      </c>
      <c r="H147">
        <v>119</v>
      </c>
      <c r="I147">
        <v>0</v>
      </c>
      <c r="J147">
        <v>0</v>
      </c>
    </row>
    <row r="148" spans="1:10" x14ac:dyDescent="0.25">
      <c r="A148" t="s">
        <v>81</v>
      </c>
      <c r="B148" t="s">
        <v>43</v>
      </c>
      <c r="C148">
        <v>114.18300000000001</v>
      </c>
      <c r="D148">
        <v>242.69200000000001</v>
      </c>
      <c r="E148">
        <v>353.43700000000001</v>
      </c>
      <c r="F148">
        <v>53.204000000000001</v>
      </c>
      <c r="G148">
        <v>314.05200000000002</v>
      </c>
      <c r="H148">
        <v>44</v>
      </c>
      <c r="I148">
        <v>9</v>
      </c>
      <c r="J148">
        <v>0</v>
      </c>
    </row>
    <row r="149" spans="1:10" x14ac:dyDescent="0.25">
      <c r="A149" t="s">
        <v>82</v>
      </c>
      <c r="B149" t="s">
        <v>43</v>
      </c>
      <c r="C149">
        <v>20.477</v>
      </c>
      <c r="D149">
        <v>76.95</v>
      </c>
      <c r="E149">
        <v>140.10300000000001</v>
      </c>
      <c r="F149">
        <v>23.821000000000002</v>
      </c>
      <c r="G149">
        <v>103.35899999999999</v>
      </c>
      <c r="H149">
        <v>101</v>
      </c>
      <c r="I149">
        <v>0</v>
      </c>
      <c r="J149">
        <v>0</v>
      </c>
    </row>
    <row r="150" spans="1:10" x14ac:dyDescent="0.25">
      <c r="A150" t="s">
        <v>83</v>
      </c>
      <c r="B150" t="s">
        <v>43</v>
      </c>
      <c r="C150">
        <v>13.385</v>
      </c>
      <c r="D150">
        <v>15.404</v>
      </c>
      <c r="E150">
        <v>26.841999999999999</v>
      </c>
      <c r="F150">
        <v>2.2799999999999998</v>
      </c>
      <c r="G150">
        <v>18.672999999999998</v>
      </c>
      <c r="H150">
        <v>240</v>
      </c>
      <c r="I150">
        <v>0</v>
      </c>
      <c r="J150">
        <v>0</v>
      </c>
    </row>
    <row r="151" spans="1:10" x14ac:dyDescent="0.25">
      <c r="A151" t="s">
        <v>84</v>
      </c>
      <c r="B151" t="s">
        <v>43</v>
      </c>
      <c r="C151">
        <v>17.824999999999999</v>
      </c>
      <c r="D151">
        <v>49.411000000000001</v>
      </c>
      <c r="E151">
        <v>92.763000000000005</v>
      </c>
      <c r="F151">
        <v>17.765999999999998</v>
      </c>
      <c r="G151">
        <v>74.649000000000001</v>
      </c>
      <c r="H151">
        <v>67</v>
      </c>
      <c r="I151">
        <v>0</v>
      </c>
      <c r="J151">
        <v>0</v>
      </c>
    </row>
    <row r="152" spans="1:10" x14ac:dyDescent="0.25">
      <c r="A152" t="s">
        <v>85</v>
      </c>
      <c r="B152" t="s">
        <v>43</v>
      </c>
      <c r="C152">
        <v>25.21</v>
      </c>
      <c r="D152">
        <v>59.499000000000002</v>
      </c>
      <c r="E152">
        <v>127.379</v>
      </c>
      <c r="F152">
        <v>17.940999999999999</v>
      </c>
      <c r="G152">
        <v>81.108000000000004</v>
      </c>
      <c r="H152">
        <v>113</v>
      </c>
      <c r="I152">
        <v>0</v>
      </c>
      <c r="J152">
        <v>0</v>
      </c>
    </row>
    <row r="153" spans="1:10" x14ac:dyDescent="0.25">
      <c r="C153">
        <f>MIN(C135:C146)</f>
        <v>0.34</v>
      </c>
      <c r="E153">
        <f>MAX(E136:E146)</f>
        <v>119.584</v>
      </c>
    </row>
    <row r="154" spans="1:10" x14ac:dyDescent="0.25">
      <c r="A154" t="s">
        <v>49</v>
      </c>
      <c r="B154" t="s">
        <v>88</v>
      </c>
      <c r="D154" t="s">
        <v>50</v>
      </c>
      <c r="E154" t="s">
        <v>56</v>
      </c>
      <c r="H154">
        <v>0</v>
      </c>
    </row>
    <row r="155" spans="1:10" x14ac:dyDescent="0.25">
      <c r="A155" t="s">
        <v>71</v>
      </c>
      <c r="B155">
        <f>IF(G135&gt;25,1,0)</f>
        <v>1</v>
      </c>
      <c r="D155" t="s">
        <v>81</v>
      </c>
      <c r="E155">
        <f>IF(G148&gt;P2,1,0)</f>
        <v>1</v>
      </c>
    </row>
    <row r="156" spans="1:10" x14ac:dyDescent="0.25">
      <c r="A156" t="s">
        <v>72</v>
      </c>
      <c r="B156">
        <f t="shared" ref="B156:B167" si="23">IF(G136&gt;25,1,0)</f>
        <v>1</v>
      </c>
      <c r="D156" t="s">
        <v>82</v>
      </c>
      <c r="E156">
        <f>IF(G149&gt;P3,1,0)</f>
        <v>1</v>
      </c>
      <c r="G156" s="23" t="s">
        <v>53</v>
      </c>
      <c r="H156" s="24">
        <f>SUM(H135:H152)</f>
        <v>2689</v>
      </c>
    </row>
    <row r="157" spans="1:10" x14ac:dyDescent="0.25">
      <c r="A157" t="s">
        <v>73</v>
      </c>
      <c r="B157">
        <f t="shared" si="23"/>
        <v>0</v>
      </c>
      <c r="D157" t="s">
        <v>83</v>
      </c>
      <c r="E157">
        <f>IF(G150&gt;P5,1,0)</f>
        <v>0</v>
      </c>
      <c r="G157" t="s">
        <v>54</v>
      </c>
      <c r="H157">
        <f>SUM(H148:H152)*3</f>
        <v>1695</v>
      </c>
    </row>
    <row r="158" spans="1:10" ht="15.75" x14ac:dyDescent="0.25">
      <c r="A158" t="s">
        <v>74</v>
      </c>
      <c r="B158">
        <f t="shared" si="23"/>
        <v>0</v>
      </c>
      <c r="D158" t="s">
        <v>84</v>
      </c>
      <c r="E158">
        <f>IF(G151&gt;P6,1,0)</f>
        <v>1</v>
      </c>
      <c r="G158" s="25" t="s">
        <v>55</v>
      </c>
      <c r="H158">
        <f>SUM(H135:H147)*3</f>
        <v>6372</v>
      </c>
      <c r="I158">
        <f>H158/2253*100</f>
        <v>282.82290279627165</v>
      </c>
    </row>
    <row r="159" spans="1:10" x14ac:dyDescent="0.25">
      <c r="A159" t="s">
        <v>75</v>
      </c>
      <c r="B159">
        <f t="shared" si="23"/>
        <v>1</v>
      </c>
      <c r="D159" t="s">
        <v>85</v>
      </c>
      <c r="E159">
        <f>IF(G152&gt;P4,1,0)</f>
        <v>1</v>
      </c>
    </row>
    <row r="160" spans="1:10" x14ac:dyDescent="0.25">
      <c r="A160" t="s">
        <v>76</v>
      </c>
      <c r="B160">
        <f t="shared" si="23"/>
        <v>1</v>
      </c>
      <c r="D160" t="s">
        <v>51</v>
      </c>
      <c r="E160" t="b">
        <f>K177=SUM(E155:E159)</f>
        <v>0</v>
      </c>
    </row>
    <row r="161" spans="1:19" x14ac:dyDescent="0.25">
      <c r="A161" t="s">
        <v>77</v>
      </c>
      <c r="B161">
        <f t="shared" si="23"/>
        <v>0</v>
      </c>
      <c r="G161" s="24"/>
    </row>
    <row r="162" spans="1:19" x14ac:dyDescent="0.25">
      <c r="A162" t="s">
        <v>78</v>
      </c>
      <c r="B162">
        <f t="shared" si="23"/>
        <v>1</v>
      </c>
      <c r="K162" s="24"/>
      <c r="L162" s="24"/>
    </row>
    <row r="163" spans="1:19" x14ac:dyDescent="0.25">
      <c r="A163" t="s">
        <v>46</v>
      </c>
      <c r="B163">
        <f t="shared" si="23"/>
        <v>1</v>
      </c>
    </row>
    <row r="164" spans="1:19" x14ac:dyDescent="0.25">
      <c r="A164" t="s">
        <v>47</v>
      </c>
      <c r="B164">
        <f t="shared" si="23"/>
        <v>0</v>
      </c>
    </row>
    <row r="165" spans="1:19" x14ac:dyDescent="0.25">
      <c r="A165" t="s">
        <v>70</v>
      </c>
      <c r="B165">
        <f t="shared" si="23"/>
        <v>0</v>
      </c>
    </row>
    <row r="166" spans="1:19" x14ac:dyDescent="0.25">
      <c r="A166" t="s">
        <v>79</v>
      </c>
      <c r="B166">
        <f t="shared" si="23"/>
        <v>1</v>
      </c>
    </row>
    <row r="167" spans="1:19" x14ac:dyDescent="0.25">
      <c r="A167" t="s">
        <v>80</v>
      </c>
      <c r="B167">
        <f t="shared" si="23"/>
        <v>1</v>
      </c>
    </row>
    <row r="168" spans="1:19" x14ac:dyDescent="0.25">
      <c r="A168" t="s">
        <v>51</v>
      </c>
      <c r="B168" t="b">
        <f>H155=SUM(B156,B167)</f>
        <v>0</v>
      </c>
    </row>
    <row r="171" spans="1:19" x14ac:dyDescent="0.25">
      <c r="A171" s="22" t="s">
        <v>89</v>
      </c>
    </row>
    <row r="172" spans="1:19" x14ac:dyDescent="0.25">
      <c r="A172" t="s">
        <v>3</v>
      </c>
      <c r="B172" t="s">
        <v>37</v>
      </c>
      <c r="C172" t="s">
        <v>38</v>
      </c>
      <c r="D172" t="s">
        <v>39</v>
      </c>
      <c r="E172" t="s">
        <v>40</v>
      </c>
      <c r="F172" t="s">
        <v>41</v>
      </c>
      <c r="G172" t="s">
        <v>42</v>
      </c>
      <c r="H172" t="s">
        <v>4</v>
      </c>
      <c r="I172" t="s">
        <v>5</v>
      </c>
      <c r="J172" t="s">
        <v>6</v>
      </c>
    </row>
    <row r="173" spans="1:19" x14ac:dyDescent="0.25">
      <c r="A173" t="s">
        <v>71</v>
      </c>
      <c r="B173" t="s">
        <v>43</v>
      </c>
      <c r="C173">
        <v>0.56000000000000005</v>
      </c>
      <c r="D173">
        <v>1.5489999999999999</v>
      </c>
      <c r="E173">
        <v>5.6109999999999998</v>
      </c>
      <c r="F173">
        <v>0.623</v>
      </c>
      <c r="G173">
        <v>2.1219999999999999</v>
      </c>
      <c r="H173">
        <v>246</v>
      </c>
      <c r="I173">
        <v>2</v>
      </c>
      <c r="J173">
        <v>0</v>
      </c>
      <c r="S173" s="26"/>
    </row>
    <row r="174" spans="1:19" x14ac:dyDescent="0.25">
      <c r="A174" t="s">
        <v>72</v>
      </c>
      <c r="B174" t="s">
        <v>43</v>
      </c>
      <c r="C174">
        <v>0.61499999999999999</v>
      </c>
      <c r="D174">
        <v>1.7370000000000001</v>
      </c>
      <c r="E174">
        <v>11.343</v>
      </c>
      <c r="F174">
        <v>0.82099999999999995</v>
      </c>
      <c r="G174">
        <v>2.4060000000000001</v>
      </c>
      <c r="H174">
        <v>633</v>
      </c>
      <c r="I174">
        <v>0</v>
      </c>
      <c r="J174">
        <v>0</v>
      </c>
      <c r="S174" s="26"/>
    </row>
    <row r="175" spans="1:19" x14ac:dyDescent="0.25">
      <c r="A175" t="s">
        <v>73</v>
      </c>
      <c r="B175" t="s">
        <v>43</v>
      </c>
      <c r="C175">
        <v>2.238</v>
      </c>
      <c r="D175">
        <v>2.69</v>
      </c>
      <c r="E175">
        <v>5.9969999999999999</v>
      </c>
      <c r="F175">
        <v>0.42699999999999999</v>
      </c>
      <c r="G175">
        <v>3.1440000000000001</v>
      </c>
      <c r="H175">
        <v>299</v>
      </c>
      <c r="I175">
        <v>0</v>
      </c>
      <c r="J175">
        <v>0</v>
      </c>
      <c r="S175" s="26"/>
    </row>
    <row r="176" spans="1:19" x14ac:dyDescent="0.25">
      <c r="A176" t="s">
        <v>74</v>
      </c>
      <c r="B176" t="s">
        <v>43</v>
      </c>
      <c r="C176">
        <v>3.0830000000000002</v>
      </c>
      <c r="D176">
        <v>3.5590000000000002</v>
      </c>
      <c r="E176">
        <v>5.0789999999999997</v>
      </c>
      <c r="F176">
        <v>0.246</v>
      </c>
      <c r="G176">
        <v>3.8650000000000002</v>
      </c>
      <c r="H176">
        <v>540</v>
      </c>
      <c r="I176">
        <v>0</v>
      </c>
      <c r="J176">
        <v>0</v>
      </c>
    </row>
    <row r="177" spans="1:18" x14ac:dyDescent="0.25">
      <c r="A177" t="s">
        <v>75</v>
      </c>
      <c r="B177" t="s">
        <v>43</v>
      </c>
      <c r="C177">
        <v>2.7810000000000001</v>
      </c>
      <c r="D177">
        <v>4.4349999999999996</v>
      </c>
      <c r="E177">
        <v>12.135999999999999</v>
      </c>
      <c r="F177">
        <v>0.85199999999999998</v>
      </c>
      <c r="G177">
        <v>5.1749999999999998</v>
      </c>
      <c r="H177">
        <v>249</v>
      </c>
      <c r="I177">
        <v>0</v>
      </c>
      <c r="J177">
        <v>0</v>
      </c>
    </row>
    <row r="178" spans="1:18" x14ac:dyDescent="0.25">
      <c r="A178" t="s">
        <v>76</v>
      </c>
      <c r="B178" t="s">
        <v>43</v>
      </c>
      <c r="C178">
        <v>5.4169999999999998</v>
      </c>
      <c r="D178">
        <v>8.109</v>
      </c>
      <c r="E178">
        <v>13.596</v>
      </c>
      <c r="F178">
        <v>1.746</v>
      </c>
      <c r="G178">
        <v>10.891999999999999</v>
      </c>
      <c r="H178">
        <v>250</v>
      </c>
      <c r="I178">
        <v>0</v>
      </c>
      <c r="J178">
        <v>0</v>
      </c>
    </row>
    <row r="179" spans="1:18" x14ac:dyDescent="0.25">
      <c r="A179" t="s">
        <v>77</v>
      </c>
      <c r="B179" t="s">
        <v>43</v>
      </c>
      <c r="C179">
        <v>0.7</v>
      </c>
      <c r="D179">
        <v>0.751</v>
      </c>
      <c r="E179">
        <v>1.266</v>
      </c>
      <c r="F179">
        <v>6.8000000000000005E-2</v>
      </c>
      <c r="G179">
        <v>0.78700000000000003</v>
      </c>
      <c r="H179">
        <v>300</v>
      </c>
      <c r="I179">
        <v>0</v>
      </c>
      <c r="J179">
        <v>0</v>
      </c>
    </row>
    <row r="180" spans="1:18" x14ac:dyDescent="0.25">
      <c r="A180" t="s">
        <v>78</v>
      </c>
      <c r="B180" t="s">
        <v>43</v>
      </c>
      <c r="C180">
        <v>2.2850000000000001</v>
      </c>
      <c r="D180">
        <v>5.1529999999999996</v>
      </c>
      <c r="E180">
        <v>11.744999999999999</v>
      </c>
      <c r="F180">
        <v>1.026</v>
      </c>
      <c r="G180">
        <v>6.0430000000000001</v>
      </c>
      <c r="H180">
        <v>243</v>
      </c>
      <c r="I180">
        <v>3</v>
      </c>
      <c r="J180">
        <v>0</v>
      </c>
    </row>
    <row r="181" spans="1:18" x14ac:dyDescent="0.25">
      <c r="A181" t="s">
        <v>46</v>
      </c>
      <c r="B181" t="s">
        <v>43</v>
      </c>
      <c r="C181">
        <v>0.84</v>
      </c>
      <c r="D181">
        <v>3.1629999999999998</v>
      </c>
      <c r="E181">
        <v>11.118</v>
      </c>
      <c r="F181">
        <v>1.1240000000000001</v>
      </c>
      <c r="G181">
        <v>4.4489999999999998</v>
      </c>
      <c r="H181">
        <v>791</v>
      </c>
      <c r="I181">
        <v>0</v>
      </c>
      <c r="J181">
        <v>0</v>
      </c>
    </row>
    <row r="182" spans="1:18" x14ac:dyDescent="0.25">
      <c r="A182" t="s">
        <v>47</v>
      </c>
      <c r="B182" t="s">
        <v>43</v>
      </c>
      <c r="C182">
        <v>0.33100000000000002</v>
      </c>
      <c r="D182">
        <v>1.548</v>
      </c>
      <c r="E182">
        <v>5.8150000000000004</v>
      </c>
      <c r="F182">
        <v>0.57299999999999995</v>
      </c>
      <c r="G182">
        <v>2.0840000000000001</v>
      </c>
      <c r="H182">
        <v>1075</v>
      </c>
      <c r="I182">
        <v>0</v>
      </c>
      <c r="J182">
        <v>0</v>
      </c>
    </row>
    <row r="183" spans="1:18" x14ac:dyDescent="0.25">
      <c r="A183" t="s">
        <v>70</v>
      </c>
      <c r="B183" t="s">
        <v>43</v>
      </c>
      <c r="C183">
        <v>9.7560000000000002</v>
      </c>
      <c r="D183">
        <v>11.833</v>
      </c>
      <c r="E183">
        <v>24.353999999999999</v>
      </c>
      <c r="F183">
        <v>2.5840000000000001</v>
      </c>
      <c r="G183">
        <v>16.038</v>
      </c>
      <c r="H183">
        <v>1629</v>
      </c>
      <c r="I183">
        <v>0</v>
      </c>
      <c r="J183">
        <v>0</v>
      </c>
    </row>
    <row r="184" spans="1:18" ht="15.75" x14ac:dyDescent="0.25">
      <c r="A184" t="s">
        <v>79</v>
      </c>
      <c r="B184" t="s">
        <v>43</v>
      </c>
      <c r="C184">
        <v>1.1499999999999999</v>
      </c>
      <c r="D184">
        <v>3.49</v>
      </c>
      <c r="E184">
        <v>10.856999999999999</v>
      </c>
      <c r="F184">
        <v>1.1659999999999999</v>
      </c>
      <c r="G184">
        <v>4.8929999999999998</v>
      </c>
      <c r="H184">
        <v>236</v>
      </c>
      <c r="I184">
        <v>7</v>
      </c>
      <c r="J184">
        <v>0</v>
      </c>
      <c r="R184" s="53"/>
    </row>
    <row r="185" spans="1:18" x14ac:dyDescent="0.25">
      <c r="A185" t="s">
        <v>80</v>
      </c>
      <c r="B185" t="s">
        <v>43</v>
      </c>
      <c r="C185">
        <v>2.1160000000000001</v>
      </c>
      <c r="D185">
        <v>3.319</v>
      </c>
      <c r="E185">
        <v>11.347</v>
      </c>
      <c r="F185">
        <v>1.05</v>
      </c>
      <c r="G185">
        <v>4.2489999999999997</v>
      </c>
      <c r="H185">
        <v>300</v>
      </c>
      <c r="I185">
        <v>0</v>
      </c>
      <c r="J185">
        <v>0</v>
      </c>
      <c r="R185" s="24"/>
    </row>
    <row r="186" spans="1:18" x14ac:dyDescent="0.25">
      <c r="A186" t="s">
        <v>81</v>
      </c>
      <c r="B186" t="s">
        <v>43</v>
      </c>
      <c r="C186">
        <v>25.43</v>
      </c>
      <c r="D186">
        <v>40.726999999999997</v>
      </c>
      <c r="E186">
        <v>57.401000000000003</v>
      </c>
      <c r="F186">
        <v>5.1859999999999999</v>
      </c>
      <c r="G186">
        <v>48.555</v>
      </c>
      <c r="H186">
        <v>236</v>
      </c>
      <c r="I186">
        <v>12</v>
      </c>
      <c r="J186">
        <v>0</v>
      </c>
    </row>
    <row r="187" spans="1:18" x14ac:dyDescent="0.25">
      <c r="A187" t="s">
        <v>82</v>
      </c>
      <c r="B187" t="s">
        <v>43</v>
      </c>
      <c r="C187">
        <v>11.958</v>
      </c>
      <c r="D187">
        <v>18.367999999999999</v>
      </c>
      <c r="E187">
        <v>29.731000000000002</v>
      </c>
      <c r="F187">
        <v>3.0419999999999998</v>
      </c>
      <c r="G187">
        <v>23.341999999999999</v>
      </c>
      <c r="H187">
        <v>386</v>
      </c>
      <c r="I187">
        <v>0</v>
      </c>
      <c r="J187">
        <v>0</v>
      </c>
    </row>
    <row r="188" spans="1:18" x14ac:dyDescent="0.25">
      <c r="A188" t="s">
        <v>83</v>
      </c>
      <c r="B188" t="s">
        <v>43</v>
      </c>
      <c r="C188">
        <v>13.169</v>
      </c>
      <c r="D188">
        <v>15.318</v>
      </c>
      <c r="E188">
        <v>27.734999999999999</v>
      </c>
      <c r="F188">
        <v>2.6930000000000001</v>
      </c>
      <c r="G188">
        <v>19.541</v>
      </c>
      <c r="H188">
        <v>540</v>
      </c>
      <c r="I188">
        <v>0</v>
      </c>
      <c r="J188">
        <v>0</v>
      </c>
    </row>
    <row r="189" spans="1:18" x14ac:dyDescent="0.25">
      <c r="A189" t="s">
        <v>84</v>
      </c>
      <c r="B189" t="s">
        <v>43</v>
      </c>
      <c r="C189">
        <v>11.641999999999999</v>
      </c>
      <c r="D189">
        <v>16.407</v>
      </c>
      <c r="E189">
        <v>26.167000000000002</v>
      </c>
      <c r="F189">
        <v>2.7690000000000001</v>
      </c>
      <c r="G189">
        <v>20.390999999999998</v>
      </c>
      <c r="H189">
        <v>154</v>
      </c>
      <c r="I189">
        <v>0</v>
      </c>
      <c r="J189">
        <v>0</v>
      </c>
    </row>
    <row r="190" spans="1:18" x14ac:dyDescent="0.25">
      <c r="A190" t="s">
        <v>85</v>
      </c>
      <c r="B190" t="s">
        <v>43</v>
      </c>
      <c r="C190">
        <v>16.809999999999999</v>
      </c>
      <c r="D190">
        <v>20.184000000000001</v>
      </c>
      <c r="E190">
        <v>31.954000000000001</v>
      </c>
      <c r="F190">
        <v>3.0329999999999999</v>
      </c>
      <c r="G190">
        <v>24.893000000000001</v>
      </c>
      <c r="H190">
        <v>299</v>
      </c>
      <c r="I190">
        <v>0</v>
      </c>
      <c r="J190">
        <v>0</v>
      </c>
    </row>
    <row r="191" spans="1:18" x14ac:dyDescent="0.25">
      <c r="C191">
        <f>MIN(C173:C184)</f>
        <v>0.33100000000000002</v>
      </c>
      <c r="E191">
        <f>MAX(E174:E184)</f>
        <v>24.353999999999999</v>
      </c>
    </row>
    <row r="192" spans="1:18" x14ac:dyDescent="0.25">
      <c r="A192" t="s">
        <v>49</v>
      </c>
      <c r="B192" t="s">
        <v>88</v>
      </c>
      <c r="D192" t="s">
        <v>50</v>
      </c>
      <c r="E192" t="s">
        <v>56</v>
      </c>
      <c r="H192">
        <v>0</v>
      </c>
    </row>
    <row r="193" spans="1:9" x14ac:dyDescent="0.25">
      <c r="A193" t="s">
        <v>71</v>
      </c>
      <c r="B193">
        <f>IF(G173&gt;25,1,0)</f>
        <v>0</v>
      </c>
      <c r="D193" t="s">
        <v>81</v>
      </c>
      <c r="E193">
        <f>IF(G186&gt;P2,1,0)</f>
        <v>0</v>
      </c>
    </row>
    <row r="194" spans="1:9" x14ac:dyDescent="0.25">
      <c r="A194" t="s">
        <v>72</v>
      </c>
      <c r="B194">
        <f>IF(G174&gt;25,1,0)</f>
        <v>0</v>
      </c>
      <c r="D194" t="s">
        <v>82</v>
      </c>
      <c r="E194">
        <f>IF(G187&gt;P3,1,0)</f>
        <v>0</v>
      </c>
      <c r="G194" s="23" t="s">
        <v>53</v>
      </c>
      <c r="H194" s="24">
        <f>SUM(H173:H190)</f>
        <v>8406</v>
      </c>
    </row>
    <row r="195" spans="1:9" x14ac:dyDescent="0.25">
      <c r="A195" t="s">
        <v>73</v>
      </c>
      <c r="B195">
        <f t="shared" ref="B195:B204" si="24">IF(G175&gt;25,1,0)</f>
        <v>0</v>
      </c>
      <c r="D195" t="s">
        <v>83</v>
      </c>
      <c r="E195">
        <f>IF(G188&gt;P5,1,0)</f>
        <v>0</v>
      </c>
      <c r="G195" t="s">
        <v>54</v>
      </c>
      <c r="H195" s="6">
        <f>SUM(H186:H190)/3*2</f>
        <v>1076.6666666666667</v>
      </c>
    </row>
    <row r="196" spans="1:9" ht="15.75" x14ac:dyDescent="0.25">
      <c r="A196" t="s">
        <v>74</v>
      </c>
      <c r="B196">
        <f t="shared" si="24"/>
        <v>0</v>
      </c>
      <c r="D196" t="s">
        <v>84</v>
      </c>
      <c r="E196">
        <f>IF(G189&gt;P6,1,0)</f>
        <v>0</v>
      </c>
      <c r="G196" s="25" t="s">
        <v>55</v>
      </c>
      <c r="H196" s="6">
        <f>SUM(H173:H185)/3*2</f>
        <v>4527.333333333333</v>
      </c>
      <c r="I196">
        <f>H196/2253*100</f>
        <v>200.94688563396952</v>
      </c>
    </row>
    <row r="197" spans="1:9" x14ac:dyDescent="0.25">
      <c r="A197" t="s">
        <v>75</v>
      </c>
      <c r="B197">
        <f t="shared" si="24"/>
        <v>0</v>
      </c>
      <c r="D197" t="s">
        <v>85</v>
      </c>
      <c r="E197">
        <f>IF(G190&gt;P4,1,0)</f>
        <v>0</v>
      </c>
    </row>
    <row r="198" spans="1:9" x14ac:dyDescent="0.25">
      <c r="A198" t="s">
        <v>76</v>
      </c>
      <c r="B198">
        <f t="shared" si="24"/>
        <v>0</v>
      </c>
      <c r="D198" t="s">
        <v>51</v>
      </c>
      <c r="E198" t="b">
        <f>K215=SUM(E193:E197)</f>
        <v>1</v>
      </c>
    </row>
    <row r="199" spans="1:9" x14ac:dyDescent="0.25">
      <c r="A199" t="s">
        <v>77</v>
      </c>
      <c r="B199">
        <f t="shared" si="24"/>
        <v>0</v>
      </c>
      <c r="G199" s="24"/>
    </row>
    <row r="200" spans="1:9" x14ac:dyDescent="0.25">
      <c r="A200" t="s">
        <v>78</v>
      </c>
      <c r="B200">
        <f t="shared" si="24"/>
        <v>0</v>
      </c>
    </row>
    <row r="201" spans="1:9" x14ac:dyDescent="0.25">
      <c r="A201" t="s">
        <v>46</v>
      </c>
      <c r="B201">
        <f t="shared" si="24"/>
        <v>0</v>
      </c>
    </row>
    <row r="202" spans="1:9" x14ac:dyDescent="0.25">
      <c r="A202" t="s">
        <v>47</v>
      </c>
      <c r="B202">
        <f t="shared" si="24"/>
        <v>0</v>
      </c>
    </row>
    <row r="203" spans="1:9" x14ac:dyDescent="0.25">
      <c r="A203" t="s">
        <v>70</v>
      </c>
      <c r="B203">
        <f t="shared" si="24"/>
        <v>0</v>
      </c>
    </row>
    <row r="204" spans="1:9" x14ac:dyDescent="0.25">
      <c r="A204" t="s">
        <v>79</v>
      </c>
      <c r="B204">
        <f t="shared" si="24"/>
        <v>0</v>
      </c>
    </row>
    <row r="205" spans="1:9" x14ac:dyDescent="0.25">
      <c r="A205" t="s">
        <v>80</v>
      </c>
      <c r="B205">
        <f>IF(G185&gt;25,1,0)</f>
        <v>0</v>
      </c>
    </row>
    <row r="206" spans="1:9" x14ac:dyDescent="0.25">
      <c r="A206" t="s">
        <v>51</v>
      </c>
      <c r="B206" t="b">
        <f>H193=SUM(B194,B205)</f>
        <v>1</v>
      </c>
    </row>
  </sheetData>
  <mergeCells count="1">
    <mergeCell ref="A26:B2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4" sqref="D14"/>
    </sheetView>
  </sheetViews>
  <sheetFormatPr defaultRowHeight="15" x14ac:dyDescent="0.25"/>
  <cols>
    <col min="1" max="1" width="47.42578125" bestFit="1" customWidth="1"/>
    <col min="2" max="2" width="18.28515625" customWidth="1"/>
  </cols>
  <sheetData>
    <row r="1" spans="1:2" x14ac:dyDescent="0.25">
      <c r="A1" t="s">
        <v>35</v>
      </c>
      <c r="B1" t="s">
        <v>36</v>
      </c>
    </row>
    <row r="2" spans="1:2" ht="18.75" x14ac:dyDescent="0.25">
      <c r="A2" s="46" t="s">
        <v>31</v>
      </c>
      <c r="B2" s="47" t="s">
        <v>70</v>
      </c>
    </row>
    <row r="3" spans="1:2" ht="18.75" x14ac:dyDescent="0.25">
      <c r="A3" s="45" t="s">
        <v>0</v>
      </c>
      <c r="B3" s="47" t="s">
        <v>46</v>
      </c>
    </row>
    <row r="4" spans="1:2" ht="18.75" x14ac:dyDescent="0.3">
      <c r="A4" s="44" t="s">
        <v>59</v>
      </c>
      <c r="B4" s="43" t="s">
        <v>76</v>
      </c>
    </row>
    <row r="5" spans="1:2" ht="18.75" x14ac:dyDescent="0.3">
      <c r="A5" s="44" t="s">
        <v>60</v>
      </c>
      <c r="B5" s="43" t="s">
        <v>75</v>
      </c>
    </row>
    <row r="6" spans="1:2" ht="18.75" x14ac:dyDescent="0.3">
      <c r="A6" s="44" t="s">
        <v>61</v>
      </c>
      <c r="B6" s="43" t="s">
        <v>71</v>
      </c>
    </row>
    <row r="7" spans="1:2" ht="18.75" x14ac:dyDescent="0.3">
      <c r="A7" s="44" t="s">
        <v>58</v>
      </c>
      <c r="B7" s="43" t="s">
        <v>72</v>
      </c>
    </row>
    <row r="8" spans="1:2" ht="18.75" x14ac:dyDescent="0.3">
      <c r="A8" s="44" t="s">
        <v>62</v>
      </c>
      <c r="B8" s="43" t="s">
        <v>78</v>
      </c>
    </row>
    <row r="9" spans="1:2" ht="18.75" x14ac:dyDescent="0.3">
      <c r="A9" s="44" t="s">
        <v>64</v>
      </c>
      <c r="B9" s="43" t="s">
        <v>79</v>
      </c>
    </row>
    <row r="10" spans="1:2" ht="18.75" x14ac:dyDescent="0.25">
      <c r="A10" s="45" t="s">
        <v>1</v>
      </c>
      <c r="B10" s="43" t="s">
        <v>47</v>
      </c>
    </row>
    <row r="11" spans="1:2" ht="18.75" x14ac:dyDescent="0.3">
      <c r="A11" s="44" t="s">
        <v>65</v>
      </c>
      <c r="B11" s="43" t="s">
        <v>77</v>
      </c>
    </row>
    <row r="12" spans="1:2" ht="18.75" x14ac:dyDescent="0.25">
      <c r="A12" s="45" t="s">
        <v>32</v>
      </c>
      <c r="B12" s="43" t="s">
        <v>80</v>
      </c>
    </row>
    <row r="13" spans="1:2" ht="18.75" x14ac:dyDescent="0.3">
      <c r="A13" s="44" t="s">
        <v>68</v>
      </c>
      <c r="B13" s="43" t="s">
        <v>74</v>
      </c>
    </row>
    <row r="14" spans="1:2" ht="18.75" x14ac:dyDescent="0.3">
      <c r="A14" s="44" t="s">
        <v>66</v>
      </c>
      <c r="B14" s="4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27" sqref="I27"/>
    </sheetView>
  </sheetViews>
  <sheetFormatPr defaultRowHeight="15" x14ac:dyDescent="0.25"/>
  <cols>
    <col min="1" max="1" width="36.42578125" bestFit="1" customWidth="1"/>
  </cols>
  <sheetData>
    <row r="1" spans="1:10" x14ac:dyDescent="0.25">
      <c r="A1" t="s">
        <v>3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</v>
      </c>
      <c r="I1" t="s">
        <v>5</v>
      </c>
      <c r="J1" t="s">
        <v>6</v>
      </c>
    </row>
    <row r="2" spans="1:10" x14ac:dyDescent="0.25">
      <c r="A2" t="s">
        <v>71</v>
      </c>
      <c r="B2" t="s">
        <v>43</v>
      </c>
      <c r="C2">
        <v>0.56399999999999995</v>
      </c>
      <c r="D2">
        <v>1.4379999999999999</v>
      </c>
      <c r="E2">
        <v>3.762</v>
      </c>
      <c r="F2">
        <v>0.58799999999999997</v>
      </c>
      <c r="G2">
        <v>2.1619999999999999</v>
      </c>
      <c r="H2">
        <v>55</v>
      </c>
      <c r="I2">
        <v>0</v>
      </c>
      <c r="J2">
        <v>0</v>
      </c>
    </row>
    <row r="3" spans="1:10" x14ac:dyDescent="0.25">
      <c r="A3" t="s">
        <v>72</v>
      </c>
      <c r="B3" t="s">
        <v>43</v>
      </c>
      <c r="C3">
        <v>0.61699999999999999</v>
      </c>
      <c r="D3">
        <v>1.5609999999999999</v>
      </c>
      <c r="E3">
        <v>4.5339999999999998</v>
      </c>
      <c r="F3">
        <v>0.52400000000000002</v>
      </c>
      <c r="G3">
        <v>2.0609999999999999</v>
      </c>
      <c r="H3">
        <v>143</v>
      </c>
      <c r="I3">
        <v>0</v>
      </c>
      <c r="J3">
        <v>0</v>
      </c>
    </row>
    <row r="4" spans="1:10" x14ac:dyDescent="0.25">
      <c r="A4" t="s">
        <v>73</v>
      </c>
      <c r="B4" t="s">
        <v>43</v>
      </c>
      <c r="C4">
        <v>2.2730000000000001</v>
      </c>
      <c r="D4">
        <v>2.569</v>
      </c>
      <c r="E4">
        <v>3.87</v>
      </c>
      <c r="F4">
        <v>0.35</v>
      </c>
      <c r="G4">
        <v>2.968</v>
      </c>
      <c r="H4">
        <v>68</v>
      </c>
      <c r="I4">
        <v>0</v>
      </c>
      <c r="J4">
        <v>0</v>
      </c>
    </row>
    <row r="5" spans="1:10" x14ac:dyDescent="0.25">
      <c r="A5" t="s">
        <v>74</v>
      </c>
      <c r="B5" t="s">
        <v>43</v>
      </c>
      <c r="C5">
        <v>3.1230000000000002</v>
      </c>
      <c r="D5">
        <v>3.6789999999999998</v>
      </c>
      <c r="E5">
        <v>10.444000000000001</v>
      </c>
      <c r="F5">
        <v>0.68500000000000005</v>
      </c>
      <c r="G5">
        <v>4.1219999999999999</v>
      </c>
      <c r="H5">
        <v>120</v>
      </c>
      <c r="I5">
        <v>0</v>
      </c>
      <c r="J5">
        <v>0</v>
      </c>
    </row>
    <row r="6" spans="1:10" x14ac:dyDescent="0.25">
      <c r="A6" t="s">
        <v>75</v>
      </c>
      <c r="B6" t="s">
        <v>43</v>
      </c>
      <c r="C6">
        <v>2.847</v>
      </c>
      <c r="D6">
        <v>4.2679999999999998</v>
      </c>
      <c r="E6">
        <v>7.968</v>
      </c>
      <c r="F6">
        <v>0.71599999999999997</v>
      </c>
      <c r="G6">
        <v>4.9089999999999998</v>
      </c>
      <c r="H6">
        <v>55</v>
      </c>
      <c r="I6">
        <v>0</v>
      </c>
      <c r="J6">
        <v>0</v>
      </c>
    </row>
    <row r="7" spans="1:10" x14ac:dyDescent="0.25">
      <c r="A7" t="s">
        <v>76</v>
      </c>
      <c r="B7" t="s">
        <v>43</v>
      </c>
      <c r="C7">
        <v>5.6470000000000002</v>
      </c>
      <c r="D7">
        <v>7.9770000000000003</v>
      </c>
      <c r="E7">
        <v>12.144</v>
      </c>
      <c r="F7">
        <v>1.742</v>
      </c>
      <c r="G7">
        <v>10.885999999999999</v>
      </c>
      <c r="H7">
        <v>55</v>
      </c>
      <c r="I7">
        <v>0</v>
      </c>
      <c r="J7">
        <v>0</v>
      </c>
    </row>
    <row r="8" spans="1:10" x14ac:dyDescent="0.25">
      <c r="A8" t="s">
        <v>77</v>
      </c>
      <c r="B8" t="s">
        <v>43</v>
      </c>
      <c r="C8">
        <v>0.70399999999999996</v>
      </c>
      <c r="D8">
        <v>0.75</v>
      </c>
      <c r="E8">
        <v>1.016</v>
      </c>
      <c r="F8">
        <v>4.2999999999999997E-2</v>
      </c>
      <c r="G8">
        <v>0.79100000000000004</v>
      </c>
      <c r="H8">
        <v>66</v>
      </c>
      <c r="I8">
        <v>0</v>
      </c>
      <c r="J8">
        <v>0</v>
      </c>
    </row>
    <row r="9" spans="1:10" x14ac:dyDescent="0.25">
      <c r="A9" t="s">
        <v>78</v>
      </c>
      <c r="B9" t="s">
        <v>43</v>
      </c>
      <c r="C9">
        <v>2.3079999999999998</v>
      </c>
      <c r="D9">
        <v>4.7640000000000002</v>
      </c>
      <c r="E9">
        <v>6.444</v>
      </c>
      <c r="F9">
        <v>0.83199999999999996</v>
      </c>
      <c r="G9">
        <v>5.806</v>
      </c>
      <c r="H9">
        <v>55</v>
      </c>
      <c r="I9">
        <v>0</v>
      </c>
      <c r="J9">
        <v>0</v>
      </c>
    </row>
    <row r="10" spans="1:10" x14ac:dyDescent="0.25">
      <c r="A10" t="s">
        <v>46</v>
      </c>
      <c r="B10" t="s">
        <v>43</v>
      </c>
      <c r="C10">
        <v>0.83599999999999997</v>
      </c>
      <c r="D10">
        <v>2.738</v>
      </c>
      <c r="E10">
        <v>5.0369999999999999</v>
      </c>
      <c r="F10">
        <v>0.74299999999999999</v>
      </c>
      <c r="G10">
        <v>3.7530000000000001</v>
      </c>
      <c r="H10">
        <v>177</v>
      </c>
      <c r="I10">
        <v>0</v>
      </c>
      <c r="J10">
        <v>0</v>
      </c>
    </row>
    <row r="11" spans="1:10" x14ac:dyDescent="0.25">
      <c r="A11" t="s">
        <v>47</v>
      </c>
      <c r="B11" t="s">
        <v>43</v>
      </c>
      <c r="C11">
        <v>0.32900000000000001</v>
      </c>
      <c r="D11">
        <v>1.3620000000000001</v>
      </c>
      <c r="E11">
        <v>2.7829999999999999</v>
      </c>
      <c r="F11">
        <v>0.36399999999999999</v>
      </c>
      <c r="G11">
        <v>1.8320000000000001</v>
      </c>
      <c r="H11">
        <v>241</v>
      </c>
      <c r="I11">
        <v>0</v>
      </c>
      <c r="J11">
        <v>0</v>
      </c>
    </row>
    <row r="12" spans="1:10" x14ac:dyDescent="0.25">
      <c r="A12" t="s">
        <v>70</v>
      </c>
      <c r="B12" t="s">
        <v>43</v>
      </c>
      <c r="C12">
        <v>9.9920000000000009</v>
      </c>
      <c r="D12">
        <v>12.103</v>
      </c>
      <c r="E12">
        <v>22.585999999999999</v>
      </c>
      <c r="F12">
        <v>2.8119999999999998</v>
      </c>
      <c r="G12">
        <v>16.835999999999999</v>
      </c>
      <c r="H12">
        <v>361</v>
      </c>
      <c r="I12">
        <v>0</v>
      </c>
      <c r="J12">
        <v>0</v>
      </c>
    </row>
    <row r="13" spans="1:10" x14ac:dyDescent="0.25">
      <c r="A13" t="s">
        <v>79</v>
      </c>
      <c r="B13" t="s">
        <v>43</v>
      </c>
      <c r="C13">
        <v>1.147</v>
      </c>
      <c r="D13">
        <v>2.9809999999999999</v>
      </c>
      <c r="E13">
        <v>6.3979999999999997</v>
      </c>
      <c r="F13">
        <v>0.85</v>
      </c>
      <c r="G13">
        <v>4.0209999999999999</v>
      </c>
      <c r="H13">
        <v>55</v>
      </c>
      <c r="I13">
        <v>0</v>
      </c>
      <c r="J13">
        <v>0</v>
      </c>
    </row>
    <row r="14" spans="1:10" x14ac:dyDescent="0.25">
      <c r="A14" t="s">
        <v>80</v>
      </c>
      <c r="B14" t="s">
        <v>43</v>
      </c>
      <c r="C14">
        <v>2.4119999999999999</v>
      </c>
      <c r="D14">
        <v>3.1230000000000002</v>
      </c>
      <c r="E14">
        <v>5.8079999999999998</v>
      </c>
      <c r="F14">
        <v>0.70099999999999996</v>
      </c>
      <c r="G14">
        <v>4.29</v>
      </c>
      <c r="H14">
        <v>68</v>
      </c>
      <c r="I14">
        <v>0</v>
      </c>
      <c r="J14">
        <v>0</v>
      </c>
    </row>
    <row r="15" spans="1:10" x14ac:dyDescent="0.25">
      <c r="A15" t="s">
        <v>81</v>
      </c>
      <c r="B15" t="s">
        <v>43</v>
      </c>
      <c r="C15">
        <v>26.111999999999998</v>
      </c>
      <c r="D15">
        <v>39.136000000000003</v>
      </c>
      <c r="E15">
        <v>52.244999999999997</v>
      </c>
      <c r="F15">
        <v>5.7270000000000003</v>
      </c>
      <c r="G15">
        <v>46.962000000000003</v>
      </c>
      <c r="H15">
        <v>55</v>
      </c>
      <c r="I15">
        <v>0</v>
      </c>
      <c r="J15">
        <v>0</v>
      </c>
    </row>
    <row r="16" spans="1:10" x14ac:dyDescent="0.25">
      <c r="A16" t="s">
        <v>82</v>
      </c>
      <c r="B16" t="s">
        <v>43</v>
      </c>
      <c r="C16">
        <v>12.260999999999999</v>
      </c>
      <c r="D16">
        <v>17.611000000000001</v>
      </c>
      <c r="E16">
        <v>28.443000000000001</v>
      </c>
      <c r="F16">
        <v>3.1309999999999998</v>
      </c>
      <c r="G16">
        <v>22.666</v>
      </c>
      <c r="H16">
        <v>86</v>
      </c>
      <c r="I16">
        <v>0</v>
      </c>
      <c r="J16">
        <v>0</v>
      </c>
    </row>
    <row r="17" spans="1:10" x14ac:dyDescent="0.25">
      <c r="A17" t="s">
        <v>83</v>
      </c>
      <c r="B17" t="s">
        <v>43</v>
      </c>
      <c r="C17">
        <v>13.409000000000001</v>
      </c>
      <c r="D17">
        <v>15.581</v>
      </c>
      <c r="E17">
        <v>24.99</v>
      </c>
      <c r="F17">
        <v>2.8490000000000002</v>
      </c>
      <c r="G17">
        <v>20.452000000000002</v>
      </c>
      <c r="H17">
        <v>120</v>
      </c>
      <c r="I17">
        <v>0</v>
      </c>
      <c r="J17">
        <v>0</v>
      </c>
    </row>
    <row r="18" spans="1:10" x14ac:dyDescent="0.25">
      <c r="A18" t="s">
        <v>84</v>
      </c>
      <c r="B18" t="s">
        <v>43</v>
      </c>
      <c r="C18">
        <v>11.88</v>
      </c>
      <c r="D18">
        <v>16.239000000000001</v>
      </c>
      <c r="E18">
        <v>26.367999999999999</v>
      </c>
      <c r="F18">
        <v>2.6589999999999998</v>
      </c>
      <c r="G18">
        <v>20</v>
      </c>
      <c r="H18">
        <v>34</v>
      </c>
      <c r="I18">
        <v>0</v>
      </c>
      <c r="J18">
        <v>0</v>
      </c>
    </row>
    <row r="19" spans="1:10" x14ac:dyDescent="0.25">
      <c r="A19" t="s">
        <v>85</v>
      </c>
      <c r="B19" t="s">
        <v>43</v>
      </c>
      <c r="C19">
        <v>17.251999999999999</v>
      </c>
      <c r="D19">
        <v>19.962</v>
      </c>
      <c r="E19">
        <v>30.206</v>
      </c>
      <c r="F19">
        <v>2.96</v>
      </c>
      <c r="G19">
        <v>25.018000000000001</v>
      </c>
      <c r="H19">
        <v>66</v>
      </c>
      <c r="I19">
        <v>0</v>
      </c>
      <c r="J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Соответствие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Desu</cp:lastModifiedBy>
  <dcterms:created xsi:type="dcterms:W3CDTF">2015-06-05T18:19:34Z</dcterms:created>
  <dcterms:modified xsi:type="dcterms:W3CDTF">2022-11-09T06:19:08Z</dcterms:modified>
</cp:coreProperties>
</file>